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Users\IFEA0302\Downloads\"/>
    </mc:Choice>
  </mc:AlternateContent>
  <xr:revisionPtr revIDLastSave="0" documentId="8_{84D1CECB-15F7-4A95-B8CC-D90454522950}" xr6:coauthVersionLast="47" xr6:coauthVersionMax="47" xr10:uidLastSave="{00000000-0000-0000-0000-000000000000}"/>
  <bookViews>
    <workbookView xWindow="28680" yWindow="1260" windowWidth="29040" windowHeight="15720" firstSheet="2" activeTab="3" xr2:uid="{00000000-000D-0000-FFFF-FFFF00000000}"/>
  </bookViews>
  <sheets>
    <sheet name="１－１．税込みで支出実績額を計算している場合" sheetId="3" r:id="rId1"/>
    <sheet name="１－２．（経過措置対象有）実績額で計算している場合" sheetId="1" r:id="rId2"/>
    <sheet name="２-1．税抜きで支出実績額を計算している場合" sheetId="2" r:id="rId3"/>
    <sheet name="２-2．（経過措置対象有）税抜きで支出実績額を計算している場合" sheetId="4" r:id="rId4"/>
  </sheets>
  <definedNames>
    <definedName name="_xlnm.Print_Area" localSheetId="0">'１－１．税込みで支出実績額を計算している場合'!$A$3:$J$39</definedName>
    <definedName name="_xlnm.Print_Area" localSheetId="1">'１－２．（経過措置対象有）実績額で計算している場合'!$A$3:$O$46</definedName>
    <definedName name="_xlnm.Print_Area" localSheetId="2">'２-1．税抜きで支出実績額を計算している場合'!$A$3:$J$45</definedName>
    <definedName name="_xlnm.Print_Area" localSheetId="3">'２-2．（経過措置対象有）税抜きで支出実績額を計算している場合'!$A$3:$J$45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J11" i="1"/>
  <c r="H21" i="1"/>
  <c r="D27" i="4"/>
  <c r="J25" i="4"/>
  <c r="D26" i="4" s="1"/>
  <c r="J26" i="4" s="1"/>
  <c r="D40" i="4"/>
  <c r="J40" i="4" s="1"/>
  <c r="D39" i="4"/>
  <c r="J39" i="4" s="1"/>
  <c r="D36" i="4"/>
  <c r="J36" i="4" s="1"/>
  <c r="D33" i="4"/>
  <c r="J33" i="4" s="1"/>
  <c r="D30" i="4"/>
  <c r="J30" i="4" s="1"/>
  <c r="D29" i="4"/>
  <c r="J29" i="4" s="1"/>
  <c r="J24" i="4"/>
  <c r="J23" i="4"/>
  <c r="C21" i="4"/>
  <c r="C42" i="4" s="1"/>
  <c r="J19" i="4"/>
  <c r="J18" i="4"/>
  <c r="J17" i="4"/>
  <c r="C7" i="4"/>
  <c r="C5" i="4"/>
  <c r="F5" i="4" s="1"/>
  <c r="H5" i="4" s="1"/>
  <c r="J27" i="4" l="1"/>
  <c r="J22" i="4" s="1"/>
  <c r="C6" i="4"/>
  <c r="D34" i="4"/>
  <c r="J34" i="4" s="1"/>
  <c r="J32" i="4" s="1"/>
  <c r="C8" i="4"/>
  <c r="C9" i="4" s="1"/>
  <c r="C43" i="4"/>
  <c r="D37" i="4"/>
  <c r="J37" i="4" s="1"/>
  <c r="J35" i="4" s="1"/>
  <c r="D31" i="4"/>
  <c r="J31" i="4" s="1"/>
  <c r="J28" i="4" s="1"/>
  <c r="D20" i="4"/>
  <c r="J20" i="4" s="1"/>
  <c r="J16" i="4" s="1"/>
  <c r="F7" i="4"/>
  <c r="H7" i="4" s="1"/>
  <c r="F6" i="4"/>
  <c r="H6" i="4" s="1"/>
  <c r="D41" i="4"/>
  <c r="J41" i="4" s="1"/>
  <c r="J38" i="4" s="1"/>
  <c r="I7" i="4" s="1"/>
  <c r="J33" i="3"/>
  <c r="J32" i="3"/>
  <c r="J31" i="3" s="1"/>
  <c r="I31" i="3"/>
  <c r="H31" i="3" s="1"/>
  <c r="I7" i="3" s="1"/>
  <c r="J30" i="3"/>
  <c r="J29" i="3"/>
  <c r="I29" i="3"/>
  <c r="H29" i="3" s="1"/>
  <c r="J28" i="3"/>
  <c r="J27" i="3" s="1"/>
  <c r="H27" i="3" s="1"/>
  <c r="I27" i="3"/>
  <c r="J26" i="3"/>
  <c r="J25" i="3"/>
  <c r="J24" i="3"/>
  <c r="H24" i="3" s="1"/>
  <c r="I24" i="3"/>
  <c r="I23" i="3"/>
  <c r="I22" i="3"/>
  <c r="J21" i="3"/>
  <c r="I21" i="3"/>
  <c r="H21" i="3" s="1"/>
  <c r="C20" i="3"/>
  <c r="C34" i="3" s="1"/>
  <c r="C8" i="3" s="1"/>
  <c r="I19" i="3"/>
  <c r="I18" i="3"/>
  <c r="I17" i="3"/>
  <c r="I16" i="3" s="1"/>
  <c r="H16" i="3" s="1"/>
  <c r="J16" i="3"/>
  <c r="C7" i="3"/>
  <c r="F6" i="3"/>
  <c r="H6" i="3" s="1"/>
  <c r="C6" i="3"/>
  <c r="C5" i="3"/>
  <c r="I5" i="4" l="1"/>
  <c r="J7" i="4"/>
  <c r="F8" i="4"/>
  <c r="H8" i="4" s="1"/>
  <c r="C10" i="4"/>
  <c r="C11" i="4" s="1"/>
  <c r="J21" i="4"/>
  <c r="I6" i="4" s="1"/>
  <c r="J6" i="4" s="1"/>
  <c r="C44" i="4"/>
  <c r="C45" i="4" s="1"/>
  <c r="F8" i="3"/>
  <c r="H8" i="3" s="1"/>
  <c r="H20" i="3"/>
  <c r="I6" i="3" s="1"/>
  <c r="J6" i="3"/>
  <c r="I5" i="3"/>
  <c r="C9" i="3"/>
  <c r="C35" i="3"/>
  <c r="F7" i="3"/>
  <c r="H7" i="3" s="1"/>
  <c r="J7" i="3" s="1"/>
  <c r="F5" i="3"/>
  <c r="H5" i="3" s="1"/>
  <c r="H9" i="4" l="1"/>
  <c r="H11" i="4"/>
  <c r="J42" i="4"/>
  <c r="I8" i="4" s="1"/>
  <c r="I11" i="4" s="1"/>
  <c r="F9" i="4"/>
  <c r="F11" i="4" s="1"/>
  <c r="J5" i="4"/>
  <c r="H11" i="3"/>
  <c r="J5" i="3"/>
  <c r="H9" i="3"/>
  <c r="C36" i="3"/>
  <c r="C37" i="3" s="1"/>
  <c r="C10" i="3"/>
  <c r="C11" i="3" s="1"/>
  <c r="H34" i="3"/>
  <c r="F9" i="3"/>
  <c r="F11" i="3" s="1"/>
  <c r="I9" i="4" l="1"/>
  <c r="J8" i="4"/>
  <c r="J11" i="4" s="1"/>
  <c r="J45" i="4"/>
  <c r="J43" i="4"/>
  <c r="I8" i="3"/>
  <c r="H35" i="3"/>
  <c r="H37" i="3"/>
  <c r="J9" i="4" l="1"/>
  <c r="I11" i="3"/>
  <c r="J8" i="3"/>
  <c r="I9" i="3"/>
  <c r="J9" i="3" l="1"/>
  <c r="J11" i="3"/>
  <c r="J33" i="1" l="1"/>
  <c r="J31" i="1"/>
  <c r="J28" i="1"/>
  <c r="F5" i="1"/>
  <c r="C7" i="1"/>
  <c r="F7" i="1" s="1"/>
  <c r="C6" i="1"/>
  <c r="C5" i="1"/>
  <c r="J40" i="1"/>
  <c r="J39" i="1"/>
  <c r="K37" i="1"/>
  <c r="K36" i="1"/>
  <c r="I35" i="1"/>
  <c r="K34" i="1"/>
  <c r="K33" i="1" s="1"/>
  <c r="I33" i="1"/>
  <c r="K32" i="1"/>
  <c r="K31" i="1" s="1"/>
  <c r="I31" i="1"/>
  <c r="K30" i="1"/>
  <c r="K29" i="1"/>
  <c r="I28" i="1"/>
  <c r="J27" i="1"/>
  <c r="J26" i="1"/>
  <c r="K25" i="1"/>
  <c r="K21" i="1" s="1"/>
  <c r="I24" i="1"/>
  <c r="I23" i="1"/>
  <c r="I22" i="1"/>
  <c r="C20" i="1"/>
  <c r="C41" i="1" s="1"/>
  <c r="C8" i="1" s="1"/>
  <c r="I19" i="1"/>
  <c r="I18" i="1"/>
  <c r="I17" i="1"/>
  <c r="K16" i="1"/>
  <c r="J16" i="1"/>
  <c r="J38" i="2"/>
  <c r="J37" i="2"/>
  <c r="J34" i="2"/>
  <c r="J31" i="2"/>
  <c r="J23" i="2"/>
  <c r="D25" i="2" s="1"/>
  <c r="J28" i="2"/>
  <c r="J27" i="2"/>
  <c r="J24" i="2"/>
  <c r="J19" i="2"/>
  <c r="J18" i="2"/>
  <c r="D20" i="2" s="1"/>
  <c r="J20" i="2" s="1"/>
  <c r="J17" i="2"/>
  <c r="C9" i="2"/>
  <c r="H9" i="2"/>
  <c r="F9" i="2"/>
  <c r="C8" i="2"/>
  <c r="F8" i="2" s="1"/>
  <c r="H8" i="2" s="1"/>
  <c r="H5" i="2"/>
  <c r="F7" i="2"/>
  <c r="H7" i="2" s="1"/>
  <c r="F6" i="2"/>
  <c r="H6" i="2" s="1"/>
  <c r="F5" i="2"/>
  <c r="D38" i="2"/>
  <c r="D37" i="2"/>
  <c r="D34" i="2"/>
  <c r="D31" i="2"/>
  <c r="D28" i="2"/>
  <c r="D27" i="2"/>
  <c r="G5" i="1" l="1"/>
  <c r="F8" i="1"/>
  <c r="G8" i="1"/>
  <c r="C9" i="1"/>
  <c r="F6" i="1"/>
  <c r="F9" i="1" s="1"/>
  <c r="G7" i="1"/>
  <c r="J21" i="1"/>
  <c r="J35" i="1"/>
  <c r="K28" i="1"/>
  <c r="K35" i="1"/>
  <c r="H31" i="1"/>
  <c r="H28" i="1"/>
  <c r="I16" i="1"/>
  <c r="H16" i="1" s="1"/>
  <c r="I21" i="1"/>
  <c r="H33" i="1"/>
  <c r="C42" i="1"/>
  <c r="J25" i="2"/>
  <c r="J22" i="2" s="1"/>
  <c r="C40" i="2"/>
  <c r="D39" i="2"/>
  <c r="D35" i="2"/>
  <c r="D32" i="2"/>
  <c r="C21" i="2"/>
  <c r="C7" i="2"/>
  <c r="C6" i="2"/>
  <c r="C5" i="2"/>
  <c r="H5" i="1" l="1"/>
  <c r="H35" i="1"/>
  <c r="H7" i="1" s="1"/>
  <c r="I7" i="1" s="1"/>
  <c r="C10" i="1"/>
  <c r="C11" i="1" s="1"/>
  <c r="G6" i="1"/>
  <c r="H20" i="1"/>
  <c r="H6" i="1" s="1"/>
  <c r="C43" i="1"/>
  <c r="C44" i="1" s="1"/>
  <c r="D29" i="2"/>
  <c r="J29" i="2" s="1"/>
  <c r="J26" i="2" s="1"/>
  <c r="C41" i="2"/>
  <c r="C42" i="2" s="1"/>
  <c r="C43" i="2" s="1"/>
  <c r="J32" i="2"/>
  <c r="J30" i="2" s="1"/>
  <c r="J35" i="2"/>
  <c r="J33" i="2" s="1"/>
  <c r="J16" i="2"/>
  <c r="J39" i="2"/>
  <c r="J36" i="2" s="1"/>
  <c r="I7" i="2" s="1"/>
  <c r="H41" i="1" l="1"/>
  <c r="G11" i="1"/>
  <c r="G9" i="1"/>
  <c r="H42" i="1"/>
  <c r="I6" i="1"/>
  <c r="F11" i="2"/>
  <c r="C10" i="2"/>
  <c r="C11" i="2" s="1"/>
  <c r="J7" i="2"/>
  <c r="J21" i="2"/>
  <c r="I6" i="2" s="1"/>
  <c r="J6" i="2" s="1"/>
  <c r="I5" i="2"/>
  <c r="H11" i="2"/>
  <c r="H8" i="1" l="1"/>
  <c r="I8" i="1" s="1"/>
  <c r="H44" i="1"/>
  <c r="H11" i="1"/>
  <c r="J5" i="2"/>
  <c r="J40" i="2"/>
  <c r="H9" i="1" l="1"/>
  <c r="J43" i="2"/>
  <c r="I8" i="2"/>
  <c r="I11" i="2" s="1"/>
  <c r="J41" i="2"/>
  <c r="I9" i="2" l="1"/>
  <c r="J8" i="2"/>
  <c r="J11" i="2" l="1"/>
  <c r="J9" i="2"/>
  <c r="I5" i="1" l="1"/>
  <c r="I11" i="1" l="1"/>
  <c r="I9" i="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14" authorId="0" shapeId="0" xr:uid="{AD732FDB-9392-488F-866C-69CF2C4705B0}">
      <text>
        <r>
          <rPr>
            <b/>
            <sz val="9"/>
            <color indexed="10"/>
            <rFont val="Meiryo UI"/>
            <family val="3"/>
            <charset val="128"/>
          </rPr>
          <t>支出実績額＝①×1.1＋②
（①は1円未満切り捨て）</t>
        </r>
      </text>
    </comment>
    <comment ref="I15" authorId="0" shapeId="0" xr:uid="{34EB8466-B35E-434B-8B3A-CCE340E7EE47}">
      <text>
        <r>
          <rPr>
            <b/>
            <sz val="9"/>
            <color indexed="10"/>
            <rFont val="Meiryo UI"/>
            <family val="3"/>
            <charset val="128"/>
          </rPr>
          <t xml:space="preserve">・課税、非課税は事業者の支払額（証憑類）から確認。
　人件費や国外取引等は非課税経費に区分される場合が多い。
・①、②のいずれかに該当するかは、事業者の支払額（証憑類）から確認。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H14" authorId="0" shapeId="0" xr:uid="{70792ABF-F98A-47C1-B46D-2619CA811233}">
      <text>
        <r>
          <rPr>
            <b/>
            <sz val="9"/>
            <color indexed="81"/>
            <rFont val="MS P ゴシック"/>
            <family val="3"/>
            <charset val="128"/>
          </rPr>
          <t xml:space="preserve">
①、②、③のいずれかに該当するかは、事業者の支払額（証憑類）から確認。
</t>
        </r>
        <r>
          <rPr>
            <sz val="9"/>
            <color indexed="81"/>
            <rFont val="MS P ゴシック"/>
            <family val="3"/>
            <charset val="128"/>
          </rPr>
          <t xml:space="preserve">
①は非課税取引など、委託事業者が課税取引に対する消費税及び地方消費税を全額支払うこととなる経費。（非課税取引である人件費や仕入が国外取引などの、事業者側で納税が必要な経費が対象。）
②は委託事業者から外部に支払う経費のうち、インボイス制度の経過措置の対象となる経費。外部の事業者のステータス（インボイスナンバーが無い者との取引か、免税事業者か、課税外取引でないか）が全て明確な場合であって、事業者が簡易課税取引事業者で無い場合は当該欄で処理が可能。（ステータスを整理出来ない場合は③を使用すること。）
③は事業者から外部に支払う経費のうち、インボイスナンバーを持つ適格請求書発行事業者への支払、又は課税外取引に係る経費など、事業者が消費税及び地方消費税を負担する必要のない経費。</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20" authorId="0" shapeId="0" xr:uid="{6D60068D-C9D8-4EB3-B905-2E296777F45A}">
      <text>
        <r>
          <rPr>
            <b/>
            <sz val="9"/>
            <color indexed="10"/>
            <rFont val="Meiryo UI"/>
            <family val="3"/>
            <charset val="128"/>
          </rPr>
          <t>一律１０％で消費税を計算</t>
        </r>
        <r>
          <rPr>
            <sz val="9"/>
            <color indexed="81"/>
            <rFont val="Meiryo UI"/>
            <family val="3"/>
            <charset val="128"/>
          </rPr>
          <t xml:space="preserve">
</t>
        </r>
      </text>
    </comment>
    <comment ref="D27" authorId="0" shapeId="0" xr:uid="{4F77E1F1-0C9D-453F-9F68-DD7A89DC3787}">
      <text>
        <r>
          <rPr>
            <sz val="9"/>
            <color indexed="8"/>
            <rFont val="Meiryo UI"/>
            <family val="3"/>
            <charset val="128"/>
          </rPr>
          <t>@20,000÷</t>
        </r>
        <r>
          <rPr>
            <sz val="9"/>
            <color indexed="10"/>
            <rFont val="Meiryo UI"/>
            <family val="3"/>
            <charset val="128"/>
          </rPr>
          <t>1.1</t>
        </r>
      </text>
    </comment>
    <comment ref="D28" authorId="0" shapeId="0" xr:uid="{8F48208A-A44E-4DCC-A2D6-10DDED722EAF}">
      <text>
        <r>
          <rPr>
            <sz val="9"/>
            <color indexed="8"/>
            <rFont val="Meiryo UI"/>
            <family val="3"/>
            <charset val="128"/>
          </rPr>
          <t>@15,000÷</t>
        </r>
        <r>
          <rPr>
            <sz val="9"/>
            <color indexed="10"/>
            <rFont val="Meiryo UI"/>
            <family val="3"/>
            <charset val="128"/>
          </rPr>
          <t>1.1</t>
        </r>
        <r>
          <rPr>
            <sz val="9"/>
            <color indexed="8"/>
            <rFont val="Meiryo UI"/>
            <family val="3"/>
            <charset val="128"/>
          </rPr>
          <t xml:space="preserve">
</t>
        </r>
      </text>
    </comment>
    <comment ref="D31" authorId="0" shapeId="0" xr:uid="{45AEB0A5-39C0-4D5A-8021-31E7B7282E2C}">
      <text>
        <r>
          <rPr>
            <sz val="9"/>
            <color indexed="81"/>
            <rFont val="Meiryo UI"/>
            <family val="3"/>
            <charset val="128"/>
          </rPr>
          <t>@500÷</t>
        </r>
        <r>
          <rPr>
            <sz val="9"/>
            <color indexed="10"/>
            <rFont val="Meiryo UI"/>
            <family val="3"/>
            <charset val="128"/>
          </rPr>
          <t>1.1</t>
        </r>
        <r>
          <rPr>
            <b/>
            <sz val="9"/>
            <color indexed="81"/>
            <rFont val="MS P ゴシック"/>
            <family val="3"/>
            <charset val="128"/>
          </rPr>
          <t xml:space="preserve">
</t>
        </r>
        <r>
          <rPr>
            <sz val="9"/>
            <color indexed="81"/>
            <rFont val="MS P ゴシック"/>
            <family val="3"/>
            <charset val="128"/>
          </rPr>
          <t xml:space="preserve">
</t>
        </r>
      </text>
    </comment>
    <comment ref="D34" authorId="0" shapeId="0" xr:uid="{E407292E-B7AC-45A1-A9AA-5463AF6D4468}">
      <text>
        <r>
          <rPr>
            <sz val="9"/>
            <color indexed="8"/>
            <rFont val="Meiryo UI"/>
            <family val="3"/>
            <charset val="128"/>
          </rPr>
          <t>@2,200,000÷</t>
        </r>
        <r>
          <rPr>
            <sz val="9"/>
            <color indexed="10"/>
            <rFont val="Meiryo UI"/>
            <family val="3"/>
            <charset val="128"/>
          </rPr>
          <t>1.1</t>
        </r>
        <r>
          <rPr>
            <sz val="9"/>
            <color indexed="8"/>
            <rFont val="Meiryo UI"/>
            <family val="3"/>
            <charset val="128"/>
          </rPr>
          <t xml:space="preserve">
</t>
        </r>
      </text>
    </comment>
    <comment ref="D37" authorId="0" shapeId="0" xr:uid="{7DC1A5EF-BF54-4943-BF1F-C15B0703BBAF}">
      <text>
        <r>
          <rPr>
            <sz val="9"/>
            <color indexed="8"/>
            <rFont val="Meiryo UI"/>
            <family val="3"/>
            <charset val="128"/>
          </rPr>
          <t>@300,000÷</t>
        </r>
        <r>
          <rPr>
            <sz val="9"/>
            <color indexed="10"/>
            <rFont val="Meiryo UI"/>
            <family val="3"/>
            <charset val="128"/>
          </rPr>
          <t>1.1</t>
        </r>
      </text>
    </comment>
    <comment ref="D38" authorId="0" shapeId="0" xr:uid="{E50196A2-BA6C-456A-B6FC-C07A6CC7BF41}">
      <text>
        <r>
          <rPr>
            <sz val="9"/>
            <color indexed="8"/>
            <rFont val="Meiryo UI"/>
            <family val="3"/>
            <charset val="128"/>
          </rPr>
          <t>@300,000÷</t>
        </r>
        <r>
          <rPr>
            <sz val="9"/>
            <color indexed="10"/>
            <rFont val="Meiryo UI"/>
            <family val="3"/>
            <charset val="128"/>
          </rPr>
          <t>1.1</t>
        </r>
        <r>
          <rPr>
            <sz val="9"/>
            <color indexed="8"/>
            <rFont val="Meiryo UI"/>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20" authorId="0" shapeId="0" xr:uid="{68468321-D8B4-46D2-BA77-B1A05B82BFAC}">
      <text>
        <r>
          <rPr>
            <b/>
            <sz val="9"/>
            <color indexed="10"/>
            <rFont val="Meiryo UI"/>
            <family val="3"/>
            <charset val="128"/>
          </rPr>
          <t>一律１０％で消費税を計算</t>
        </r>
        <r>
          <rPr>
            <sz val="9"/>
            <color indexed="81"/>
            <rFont val="Meiryo UI"/>
            <family val="3"/>
            <charset val="128"/>
          </rPr>
          <t xml:space="preserve">
</t>
        </r>
      </text>
    </comment>
    <comment ref="D25" authorId="0" shapeId="0" xr:uid="{DA9A5B37-586F-4E9C-9E39-1B43B450CC00}">
      <text>
        <r>
          <rPr>
            <sz val="9"/>
            <color indexed="81"/>
            <rFont val="メイリオ"/>
            <family val="3"/>
            <charset val="128"/>
          </rPr>
          <t>@11,000÷1.1</t>
        </r>
      </text>
    </comment>
    <comment ref="J26" authorId="0" shapeId="0" xr:uid="{CD23254A-66C5-41D3-A5A4-7D9981C579A6}">
      <text>
        <r>
          <rPr>
            <sz val="9"/>
            <color indexed="81"/>
            <rFont val="MS P ゴシック"/>
            <family val="3"/>
            <charset val="128"/>
          </rPr>
          <t>外部の事業者のステータス（インボイスナンバーが無い者との取引か、免税事業者か、課税外取引でないか）が全て明確な場合であって、事業者が簡易課税取引事業者で無い場合は当該処理が可能。
インボイスナンバーが無い者への支払においては、消費税込み額を支払っていたとしても仕入控除が出来ないことから生じる経費（R5.10～R8.9は8割の経過措置有り）について事業費として計上可能。</t>
        </r>
      </text>
    </comment>
    <comment ref="D29" authorId="0" shapeId="0" xr:uid="{48C2BB2F-1D69-4F2F-B0E7-E62077EC52E0}">
      <text>
        <r>
          <rPr>
            <sz val="9"/>
            <color indexed="8"/>
            <rFont val="Meiryo UI"/>
            <family val="3"/>
            <charset val="128"/>
          </rPr>
          <t>@20,000÷</t>
        </r>
        <r>
          <rPr>
            <sz val="9"/>
            <color indexed="10"/>
            <rFont val="Meiryo UI"/>
            <family val="3"/>
            <charset val="128"/>
          </rPr>
          <t>1.1</t>
        </r>
      </text>
    </comment>
    <comment ref="D30" authorId="0" shapeId="0" xr:uid="{D1CF305C-694E-4140-9B4F-6CE4C600004A}">
      <text>
        <r>
          <rPr>
            <sz val="9"/>
            <color indexed="8"/>
            <rFont val="Meiryo UI"/>
            <family val="3"/>
            <charset val="128"/>
          </rPr>
          <t>@15,000÷</t>
        </r>
        <r>
          <rPr>
            <sz val="9"/>
            <color indexed="10"/>
            <rFont val="Meiryo UI"/>
            <family val="3"/>
            <charset val="128"/>
          </rPr>
          <t>1.1</t>
        </r>
        <r>
          <rPr>
            <sz val="9"/>
            <color indexed="8"/>
            <rFont val="Meiryo UI"/>
            <family val="3"/>
            <charset val="128"/>
          </rPr>
          <t xml:space="preserve">
</t>
        </r>
      </text>
    </comment>
    <comment ref="D33" authorId="0" shapeId="0" xr:uid="{E24181F3-5D89-42ED-A821-F1CC1C93FB95}">
      <text>
        <r>
          <rPr>
            <sz val="9"/>
            <color indexed="81"/>
            <rFont val="Meiryo UI"/>
            <family val="3"/>
            <charset val="128"/>
          </rPr>
          <t>@500÷</t>
        </r>
        <r>
          <rPr>
            <sz val="9"/>
            <color indexed="10"/>
            <rFont val="Meiryo UI"/>
            <family val="3"/>
            <charset val="128"/>
          </rPr>
          <t>1.1</t>
        </r>
        <r>
          <rPr>
            <b/>
            <sz val="9"/>
            <color indexed="81"/>
            <rFont val="MS P ゴシック"/>
            <family val="3"/>
            <charset val="128"/>
          </rPr>
          <t xml:space="preserve">
</t>
        </r>
        <r>
          <rPr>
            <sz val="9"/>
            <color indexed="81"/>
            <rFont val="MS P ゴシック"/>
            <family val="3"/>
            <charset val="128"/>
          </rPr>
          <t xml:space="preserve">
</t>
        </r>
      </text>
    </comment>
    <comment ref="D36" authorId="0" shapeId="0" xr:uid="{F57EFBF8-E562-4DFE-BF12-2115AF0C27C7}">
      <text>
        <r>
          <rPr>
            <sz val="9"/>
            <color indexed="8"/>
            <rFont val="Meiryo UI"/>
            <family val="3"/>
            <charset val="128"/>
          </rPr>
          <t>@2,200,000÷</t>
        </r>
        <r>
          <rPr>
            <sz val="9"/>
            <color indexed="10"/>
            <rFont val="Meiryo UI"/>
            <family val="3"/>
            <charset val="128"/>
          </rPr>
          <t>1.1</t>
        </r>
        <r>
          <rPr>
            <sz val="9"/>
            <color indexed="8"/>
            <rFont val="Meiryo UI"/>
            <family val="3"/>
            <charset val="128"/>
          </rPr>
          <t xml:space="preserve">
</t>
        </r>
      </text>
    </comment>
    <comment ref="D39" authorId="0" shapeId="0" xr:uid="{90346536-3B97-4893-8DE9-0040CA2ECDE0}">
      <text>
        <r>
          <rPr>
            <sz val="9"/>
            <color indexed="8"/>
            <rFont val="Meiryo UI"/>
            <family val="3"/>
            <charset val="128"/>
          </rPr>
          <t>@300,000÷</t>
        </r>
        <r>
          <rPr>
            <sz val="9"/>
            <color indexed="10"/>
            <rFont val="Meiryo UI"/>
            <family val="3"/>
            <charset val="128"/>
          </rPr>
          <t>1.1</t>
        </r>
      </text>
    </comment>
    <comment ref="D40" authorId="0" shapeId="0" xr:uid="{5458112F-1E3D-4C69-9FE8-42C03DE302F0}">
      <text>
        <r>
          <rPr>
            <sz val="9"/>
            <color indexed="8"/>
            <rFont val="Meiryo UI"/>
            <family val="3"/>
            <charset val="128"/>
          </rPr>
          <t>@300,000÷</t>
        </r>
        <r>
          <rPr>
            <sz val="9"/>
            <color indexed="10"/>
            <rFont val="Meiryo UI"/>
            <family val="3"/>
            <charset val="128"/>
          </rPr>
          <t>1.1</t>
        </r>
        <r>
          <rPr>
            <sz val="9"/>
            <color indexed="8"/>
            <rFont val="Meiryo UI"/>
            <family val="3"/>
            <charset val="128"/>
          </rPr>
          <t xml:space="preserve">
</t>
        </r>
      </text>
    </comment>
  </commentList>
</comments>
</file>

<file path=xl/sharedStrings.xml><?xml version="1.0" encoding="utf-8"?>
<sst xmlns="http://schemas.openxmlformats.org/spreadsheetml/2006/main" count="364" uniqueCount="72">
  <si>
    <t>１．税込みで支出実績額を計算している場合</t>
    <rPh sb="12" eb="14">
      <t>ケイサン</t>
    </rPh>
    <phoneticPr fontId="1"/>
  </si>
  <si>
    <t>（１）支出総額</t>
    <rPh sb="3" eb="5">
      <t>シシュツ</t>
    </rPh>
    <rPh sb="5" eb="7">
      <t>ソウガク</t>
    </rPh>
    <phoneticPr fontId="1"/>
  </si>
  <si>
    <t>（単位：円）</t>
    <rPh sb="1" eb="3">
      <t>タンイ</t>
    </rPh>
    <rPh sb="4" eb="5">
      <t>エン</t>
    </rPh>
    <phoneticPr fontId="1"/>
  </si>
  <si>
    <t>区分</t>
    <rPh sb="0" eb="2">
      <t>クブン</t>
    </rPh>
    <phoneticPr fontId="1"/>
  </si>
  <si>
    <t>委託金額</t>
    <rPh sb="0" eb="2">
      <t>イタク</t>
    </rPh>
    <rPh sb="2" eb="4">
      <t>キンガク</t>
    </rPh>
    <phoneticPr fontId="1"/>
  </si>
  <si>
    <t>流用額</t>
    <rPh sb="0" eb="2">
      <t>リュウヨウ</t>
    </rPh>
    <rPh sb="2" eb="3">
      <t>ガク</t>
    </rPh>
    <phoneticPr fontId="1"/>
  </si>
  <si>
    <t>消費税等組入額</t>
    <rPh sb="0" eb="3">
      <t>ショウヒゼイ</t>
    </rPh>
    <rPh sb="3" eb="4">
      <t>トウ</t>
    </rPh>
    <rPh sb="4" eb="6">
      <t>クミイ</t>
    </rPh>
    <rPh sb="6" eb="7">
      <t>ガク</t>
    </rPh>
    <phoneticPr fontId="1"/>
  </si>
  <si>
    <t>流用等後額</t>
    <rPh sb="0" eb="2">
      <t>リュウヨウ</t>
    </rPh>
    <rPh sb="2" eb="3">
      <t>トウ</t>
    </rPh>
    <rPh sb="3" eb="4">
      <t>ゴ</t>
    </rPh>
    <rPh sb="4" eb="5">
      <t>ガク</t>
    </rPh>
    <phoneticPr fontId="1"/>
  </si>
  <si>
    <t>支出実績額計</t>
    <rPh sb="0" eb="2">
      <t>シシュツ</t>
    </rPh>
    <rPh sb="2" eb="4">
      <t>ジッセキ</t>
    </rPh>
    <rPh sb="4" eb="5">
      <t>ガク</t>
    </rPh>
    <rPh sb="5" eb="6">
      <t>ケイ</t>
    </rPh>
    <phoneticPr fontId="1"/>
  </si>
  <si>
    <t>受けるべき
委託金の額</t>
    <rPh sb="0" eb="1">
      <t>ウ</t>
    </rPh>
    <rPh sb="6" eb="8">
      <t>イタク</t>
    </rPh>
    <rPh sb="8" eb="9">
      <t>キン</t>
    </rPh>
    <rPh sb="10" eb="11">
      <t>ガク</t>
    </rPh>
    <phoneticPr fontId="1"/>
  </si>
  <si>
    <t>１．人件費</t>
    <rPh sb="2" eb="5">
      <t>ジンケンヒ</t>
    </rPh>
    <phoneticPr fontId="1"/>
  </si>
  <si>
    <t>２．事業費</t>
    <rPh sb="2" eb="5">
      <t>ジギョウヒ</t>
    </rPh>
    <phoneticPr fontId="1"/>
  </si>
  <si>
    <t>３．再委託・外注費</t>
    <rPh sb="2" eb="5">
      <t>サイイタク</t>
    </rPh>
    <rPh sb="6" eb="8">
      <t>ガイチュウ</t>
    </rPh>
    <rPh sb="8" eb="9">
      <t>ヒ</t>
    </rPh>
    <phoneticPr fontId="1"/>
  </si>
  <si>
    <t>４．一般管理費</t>
    <rPh sb="2" eb="4">
      <t>イッパン</t>
    </rPh>
    <rPh sb="4" eb="7">
      <t>カンリヒ</t>
    </rPh>
    <phoneticPr fontId="1"/>
  </si>
  <si>
    <t>小計</t>
    <rPh sb="0" eb="2">
      <t>ショウケイ</t>
    </rPh>
    <phoneticPr fontId="1"/>
  </si>
  <si>
    <t>消費税及び地方消費税相当額</t>
    <rPh sb="0" eb="3">
      <t>ショウヒゼイ</t>
    </rPh>
    <rPh sb="3" eb="4">
      <t>オヨ</t>
    </rPh>
    <rPh sb="5" eb="7">
      <t>チホウ</t>
    </rPh>
    <rPh sb="7" eb="10">
      <t>ショウヒゼイ</t>
    </rPh>
    <rPh sb="10" eb="12">
      <t>ソウトウ</t>
    </rPh>
    <rPh sb="12" eb="13">
      <t>ガク</t>
    </rPh>
    <phoneticPr fontId="1"/>
  </si>
  <si>
    <t>-</t>
    <phoneticPr fontId="1"/>
  </si>
  <si>
    <t>合計</t>
    <rPh sb="0" eb="2">
      <t>ゴウケイ</t>
    </rPh>
    <phoneticPr fontId="1"/>
  </si>
  <si>
    <t>（２）支出内訳</t>
    <rPh sb="3" eb="5">
      <t>シシュツ</t>
    </rPh>
    <rPh sb="5" eb="7">
      <t>ウチワケ</t>
    </rPh>
    <phoneticPr fontId="1"/>
  </si>
  <si>
    <t>支出実績額</t>
    <rPh sb="0" eb="2">
      <t>シシュツ</t>
    </rPh>
    <rPh sb="2" eb="4">
      <t>ジッセキ</t>
    </rPh>
    <rPh sb="4" eb="5">
      <t>ガク</t>
    </rPh>
    <phoneticPr fontId="1"/>
  </si>
  <si>
    <t>非課税経費
①</t>
    <phoneticPr fontId="1"/>
  </si>
  <si>
    <t>課税経費
②
（消費税率１０％）</t>
    <phoneticPr fontId="1"/>
  </si>
  <si>
    <t>職員Ａ</t>
    <rPh sb="0" eb="2">
      <t>ショクイン</t>
    </rPh>
    <phoneticPr fontId="1"/>
  </si>
  <si>
    <t>×</t>
    <phoneticPr fontId="1"/>
  </si>
  <si>
    <t>時間</t>
    <rPh sb="0" eb="2">
      <t>ジカン</t>
    </rPh>
    <phoneticPr fontId="1"/>
  </si>
  <si>
    <t>職員Ｂ</t>
    <rPh sb="0" eb="2">
      <t>ショクイン</t>
    </rPh>
    <phoneticPr fontId="1"/>
  </si>
  <si>
    <t>職員Ｃ</t>
    <rPh sb="0" eb="2">
      <t>ショクイン</t>
    </rPh>
    <phoneticPr fontId="1"/>
  </si>
  <si>
    <t>（１）謝金</t>
    <rPh sb="3" eb="5">
      <t>シャキン</t>
    </rPh>
    <phoneticPr fontId="1"/>
  </si>
  <si>
    <t>委員長謝金</t>
    <rPh sb="0" eb="3">
      <t>イインチョウ</t>
    </rPh>
    <rPh sb="3" eb="5">
      <t>シャキン</t>
    </rPh>
    <phoneticPr fontId="1"/>
  </si>
  <si>
    <t>×</t>
  </si>
  <si>
    <t>人回</t>
    <rPh sb="0" eb="1">
      <t>ニン</t>
    </rPh>
    <rPh sb="1" eb="2">
      <t>カイ</t>
    </rPh>
    <phoneticPr fontId="1"/>
  </si>
  <si>
    <t>委員謝金</t>
    <rPh sb="0" eb="2">
      <t>イイン</t>
    </rPh>
    <rPh sb="2" eb="4">
      <t>シャキン</t>
    </rPh>
    <phoneticPr fontId="1"/>
  </si>
  <si>
    <t>（２）旅費</t>
    <rPh sb="3" eb="5">
      <t>リョヒ</t>
    </rPh>
    <phoneticPr fontId="1"/>
  </si>
  <si>
    <t>交通費（4月：東京－大阪）</t>
    <rPh sb="0" eb="3">
      <t>コウツウヒ</t>
    </rPh>
    <rPh sb="5" eb="6">
      <t>ガツ</t>
    </rPh>
    <rPh sb="7" eb="9">
      <t>トウキョウ</t>
    </rPh>
    <rPh sb="10" eb="12">
      <t>オオサカ</t>
    </rPh>
    <phoneticPr fontId="1"/>
  </si>
  <si>
    <t>交通費（12月：東京－名古屋）</t>
    <rPh sb="0" eb="3">
      <t>コウツウヒ</t>
    </rPh>
    <rPh sb="6" eb="7">
      <t>ガツ</t>
    </rPh>
    <rPh sb="8" eb="10">
      <t>トウキョウ</t>
    </rPh>
    <rPh sb="11" eb="14">
      <t>ナゴヤ</t>
    </rPh>
    <phoneticPr fontId="1"/>
  </si>
  <si>
    <t>（３）会議費</t>
    <rPh sb="3" eb="6">
      <t>カイギヒ</t>
    </rPh>
    <phoneticPr fontId="1"/>
  </si>
  <si>
    <t>茶菓代</t>
    <rPh sb="0" eb="2">
      <t>チャカ</t>
    </rPh>
    <rPh sb="2" eb="3">
      <t>ダイ</t>
    </rPh>
    <phoneticPr fontId="1"/>
  </si>
  <si>
    <t>（４）印刷製本費</t>
    <rPh sb="3" eb="5">
      <t>インサツ</t>
    </rPh>
    <rPh sb="5" eb="7">
      <t>セイホン</t>
    </rPh>
    <rPh sb="7" eb="8">
      <t>ヒ</t>
    </rPh>
    <phoneticPr fontId="1"/>
  </si>
  <si>
    <t>パンフレット作成</t>
    <rPh sb="6" eb="8">
      <t>サクセイ</t>
    </rPh>
    <phoneticPr fontId="1"/>
  </si>
  <si>
    <t>式</t>
    <rPh sb="0" eb="1">
      <t>シキ</t>
    </rPh>
    <phoneticPr fontId="1"/>
  </si>
  <si>
    <t>調査A（6月完了：■■株式会社）</t>
    <rPh sb="0" eb="2">
      <t>チョウサ</t>
    </rPh>
    <rPh sb="5" eb="6">
      <t>ガツ</t>
    </rPh>
    <rPh sb="6" eb="8">
      <t>カンリョウ</t>
    </rPh>
    <rPh sb="11" eb="15">
      <t>カブシキガイシャ</t>
    </rPh>
    <phoneticPr fontId="1"/>
  </si>
  <si>
    <t>調査Ｂ（3月完了：☆☆株式会社）</t>
    <rPh sb="0" eb="2">
      <t>チョウサ</t>
    </rPh>
    <rPh sb="5" eb="6">
      <t>ガツ</t>
    </rPh>
    <rPh sb="6" eb="8">
      <t>カンリョウ</t>
    </rPh>
    <rPh sb="11" eb="15">
      <t>カブシキガイシャ</t>
    </rPh>
    <phoneticPr fontId="1"/>
  </si>
  <si>
    <t>←契約締結時の一般管理費率に適宜修正</t>
    <rPh sb="1" eb="3">
      <t>ケイヤク</t>
    </rPh>
    <rPh sb="3" eb="5">
      <t>テイケツ</t>
    </rPh>
    <rPh sb="5" eb="6">
      <t>ジ</t>
    </rPh>
    <rPh sb="7" eb="9">
      <t>イッパン</t>
    </rPh>
    <rPh sb="9" eb="12">
      <t>カンリヒ</t>
    </rPh>
    <rPh sb="12" eb="13">
      <t>リツ</t>
    </rPh>
    <rPh sb="14" eb="16">
      <t>テキギ</t>
    </rPh>
    <rPh sb="16" eb="18">
      <t>シュウセイ</t>
    </rPh>
    <phoneticPr fontId="1"/>
  </si>
  <si>
    <t>（参考値）全て10％対象の場合</t>
    <rPh sb="1" eb="4">
      <t>サンコウチ</t>
    </rPh>
    <rPh sb="5" eb="6">
      <t>スベ</t>
    </rPh>
    <phoneticPr fontId="1"/>
  </si>
  <si>
    <t>税抜き金額</t>
    <rPh sb="0" eb="2">
      <t>ゼイヌ</t>
    </rPh>
    <rPh sb="3" eb="5">
      <t>キンガク</t>
    </rPh>
    <phoneticPr fontId="1"/>
  </si>
  <si>
    <t>消費税及び地方消費税額</t>
    <rPh sb="0" eb="3">
      <t>ショウヒゼイ</t>
    </rPh>
    <rPh sb="3" eb="4">
      <t>オヨ</t>
    </rPh>
    <rPh sb="5" eb="7">
      <t>チホウ</t>
    </rPh>
    <rPh sb="7" eb="10">
      <t>ショウヒゼイ</t>
    </rPh>
    <rPh sb="10" eb="11">
      <t>ガク</t>
    </rPh>
    <phoneticPr fontId="1"/>
  </si>
  <si>
    <t>証憑類の金額</t>
    <rPh sb="0" eb="3">
      <t>ショウヒョウルイ</t>
    </rPh>
    <rPh sb="4" eb="6">
      <t>キンガク</t>
    </rPh>
    <phoneticPr fontId="1"/>
  </si>
  <si>
    <t xml:space="preserve">①非課税取引等
</t>
    <rPh sb="1" eb="4">
      <t>ヒカゼイ</t>
    </rPh>
    <rPh sb="4" eb="6">
      <t>トリヒキ</t>
    </rPh>
    <rPh sb="6" eb="7">
      <t>トウ</t>
    </rPh>
    <phoneticPr fontId="1"/>
  </si>
  <si>
    <t>②経過措置対象（適格請求書発行事業者以外）との課税取引額
R5.10～R8.9</t>
  </si>
  <si>
    <t>③適格請求書発行事業者との課税取引等</t>
  </si>
  <si>
    <t>委員長謝金（給与）</t>
    <rPh sb="0" eb="3">
      <t>イインチョウ</t>
    </rPh>
    <rPh sb="3" eb="5">
      <t>シャキン</t>
    </rPh>
    <rPh sb="6" eb="8">
      <t>キュウヨ</t>
    </rPh>
    <phoneticPr fontId="1"/>
  </si>
  <si>
    <t>委員謝金（給与）</t>
    <rPh sb="0" eb="2">
      <t>イイン</t>
    </rPh>
    <rPh sb="2" eb="4">
      <t>シャキン</t>
    </rPh>
    <rPh sb="5" eb="7">
      <t>キュウヨ</t>
    </rPh>
    <phoneticPr fontId="1"/>
  </si>
  <si>
    <t>講師謝金（報酬）</t>
    <rPh sb="0" eb="2">
      <t>コウシ</t>
    </rPh>
    <rPh sb="2" eb="4">
      <t>シャキン</t>
    </rPh>
    <rPh sb="5" eb="7">
      <t>ホウシュウ</t>
    </rPh>
    <phoneticPr fontId="1"/>
  </si>
  <si>
    <t>講師謝金（個人事業主インボイスナンバー有）</t>
    <rPh sb="0" eb="2">
      <t>コウシ</t>
    </rPh>
    <rPh sb="19" eb="20">
      <t>ア</t>
    </rPh>
    <phoneticPr fontId="1"/>
  </si>
  <si>
    <t>講師謝金（個人事業主インボイスナンバー無）</t>
    <rPh sb="0" eb="2">
      <t>コウシ</t>
    </rPh>
    <rPh sb="2" eb="4">
      <t>シャキン</t>
    </rPh>
    <rPh sb="5" eb="7">
      <t>コジン</t>
    </rPh>
    <rPh sb="7" eb="10">
      <t>ジギョウヌシ</t>
    </rPh>
    <rPh sb="19" eb="20">
      <t>ナ</t>
    </rPh>
    <phoneticPr fontId="1"/>
  </si>
  <si>
    <t>弁護士報酬（個人事業主インボイスナンバー無）</t>
    <rPh sb="0" eb="3">
      <t>ベンゴシ</t>
    </rPh>
    <rPh sb="3" eb="5">
      <t>ホウシュウ</t>
    </rPh>
    <rPh sb="6" eb="8">
      <t>コジン</t>
    </rPh>
    <rPh sb="8" eb="11">
      <t>ジギョウヌシ</t>
    </rPh>
    <rPh sb="20" eb="21">
      <t>ナ</t>
    </rPh>
    <phoneticPr fontId="1"/>
  </si>
  <si>
    <t>パンフレット作成（インボイスナンバー有）</t>
    <rPh sb="6" eb="8">
      <t>サクセイ</t>
    </rPh>
    <phoneticPr fontId="1"/>
  </si>
  <si>
    <t>調査A（6月完了：■■株式会社：インボイスナンバー有）</t>
    <rPh sb="0" eb="2">
      <t>チョウサ</t>
    </rPh>
    <rPh sb="5" eb="6">
      <t>ガツ</t>
    </rPh>
    <rPh sb="6" eb="8">
      <t>カンリョウ</t>
    </rPh>
    <rPh sb="11" eb="15">
      <t>カブシキガイシャ</t>
    </rPh>
    <rPh sb="25" eb="26">
      <t>ア</t>
    </rPh>
    <phoneticPr fontId="1"/>
  </si>
  <si>
    <t>調査Ｂ（10月完了：☆☆株式会社：インボイスナンバー有）</t>
    <rPh sb="0" eb="2">
      <t>チョウサ</t>
    </rPh>
    <rPh sb="6" eb="7">
      <t>ガツ</t>
    </rPh>
    <rPh sb="7" eb="9">
      <t>カンリョウ</t>
    </rPh>
    <rPh sb="12" eb="16">
      <t>カブシキガイシャ</t>
    </rPh>
    <phoneticPr fontId="1"/>
  </si>
  <si>
    <t>調査C（3月完了：◆◆.inc：海外取引（不課税））</t>
    <rPh sb="0" eb="2">
      <t>チョウサ</t>
    </rPh>
    <rPh sb="5" eb="6">
      <t>ガツ</t>
    </rPh>
    <rPh sb="6" eb="8">
      <t>カンリョウ</t>
    </rPh>
    <rPh sb="16" eb="18">
      <t>カイガイ</t>
    </rPh>
    <rPh sb="18" eb="20">
      <t>トリヒキ</t>
    </rPh>
    <rPh sb="21" eb="24">
      <t>フカゼイ</t>
    </rPh>
    <phoneticPr fontId="1"/>
  </si>
  <si>
    <t>調査D（3月完了：○○株式会社インボイスナンバー無）</t>
    <rPh sb="0" eb="2">
      <t>チョウサ</t>
    </rPh>
    <rPh sb="5" eb="6">
      <t>ガツ</t>
    </rPh>
    <rPh sb="6" eb="8">
      <t>カンリョウ</t>
    </rPh>
    <rPh sb="11" eb="15">
      <t>カブシキガイシャ</t>
    </rPh>
    <rPh sb="24" eb="25">
      <t>ナ</t>
    </rPh>
    <phoneticPr fontId="1"/>
  </si>
  <si>
    <t>調査E（3月完了：△△株式会社：免税事業者、インボイスナンバー無）</t>
    <rPh sb="0" eb="2">
      <t>チョウサ</t>
    </rPh>
    <rPh sb="5" eb="6">
      <t>ガツ</t>
    </rPh>
    <rPh sb="6" eb="8">
      <t>カンリョウ</t>
    </rPh>
    <rPh sb="11" eb="15">
      <t>カブシキガイシャ</t>
    </rPh>
    <rPh sb="16" eb="18">
      <t>メンゼイ</t>
    </rPh>
    <rPh sb="18" eb="21">
      <t>ジギョウシャ</t>
    </rPh>
    <phoneticPr fontId="1"/>
  </si>
  <si>
    <t>（契約締結時の一般管理費率）</t>
    <phoneticPr fontId="1"/>
  </si>
  <si>
    <t>２．税抜きで支出実績額を計算している場合</t>
    <rPh sb="2" eb="3">
      <t>ゼイ</t>
    </rPh>
    <rPh sb="3" eb="4">
      <t>ヌ</t>
    </rPh>
    <rPh sb="12" eb="14">
      <t>ケイサン</t>
    </rPh>
    <phoneticPr fontId="1"/>
  </si>
  <si>
    <t>消費税額</t>
    <rPh sb="0" eb="3">
      <t>ショウヒゼイ</t>
    </rPh>
    <rPh sb="3" eb="4">
      <t>ガク</t>
    </rPh>
    <phoneticPr fontId="1"/>
  </si>
  <si>
    <t>％</t>
    <phoneticPr fontId="1"/>
  </si>
  <si>
    <t>%</t>
    <phoneticPr fontId="1"/>
  </si>
  <si>
    <t>%</t>
  </si>
  <si>
    <t>講師謝金（個人事業主インボイスナンバー無）</t>
  </si>
  <si>
    <t>消費税経過措置処理費用</t>
    <rPh sb="0" eb="3">
      <t>ショウヒゼイ</t>
    </rPh>
    <rPh sb="3" eb="7">
      <t>ケイカソチ</t>
    </rPh>
    <rPh sb="7" eb="9">
      <t>ショリ</t>
    </rPh>
    <rPh sb="9" eb="11">
      <t>ヒヨウ</t>
    </rPh>
    <phoneticPr fontId="1"/>
  </si>
  <si>
    <t>／</t>
    <phoneticPr fontId="1"/>
  </si>
  <si>
    <r>
      <t xml:space="preserve">支出実績額
（消費税及び地方消費税を含む。）
</t>
    </r>
    <r>
      <rPr>
        <u/>
        <sz val="9"/>
        <rFont val="メイリオ"/>
        <family val="3"/>
        <charset val="128"/>
      </rPr>
      <t>（①×1.10）＋（②＋②×0.02）＋③</t>
    </r>
    <rPh sb="14" eb="15">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</si>
</sst>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
    <numFmt numFmtId="178" formatCode="#,##0.00_ "/>
  </numFmts>
  <fonts count="23">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9"/>
      <color theme="1"/>
      <name val="メイリオ"/>
      <family val="3"/>
      <charset val="128"/>
    </font>
    <font>
      <sz val="18"/>
      <color theme="1"/>
      <name val="メイリオ"/>
      <family val="3"/>
      <charset val="128"/>
    </font>
    <font>
      <sz val="9"/>
      <color indexed="81"/>
      <name val="MS P ゴシック"/>
      <family val="3"/>
      <charset val="128"/>
    </font>
    <font>
      <b/>
      <sz val="9"/>
      <color indexed="81"/>
      <name val="MS P ゴシック"/>
      <family val="3"/>
      <charset val="128"/>
    </font>
    <font>
      <b/>
      <sz val="9"/>
      <color indexed="10"/>
      <name val="Meiryo UI"/>
      <family val="3"/>
      <charset val="128"/>
    </font>
    <font>
      <sz val="9"/>
      <color indexed="81"/>
      <name val="Meiryo UI"/>
      <family val="3"/>
      <charset val="128"/>
    </font>
    <font>
      <sz val="10"/>
      <color theme="1"/>
      <name val="メイリオ"/>
      <family val="3"/>
      <charset val="128"/>
    </font>
    <font>
      <sz val="11"/>
      <color rgb="FFFF0000"/>
      <name val="メイリオ"/>
      <family val="3"/>
      <charset val="128"/>
    </font>
    <font>
      <sz val="9"/>
      <color indexed="8"/>
      <name val="Meiryo UI"/>
      <family val="3"/>
      <charset val="128"/>
    </font>
    <font>
      <b/>
      <u/>
      <sz val="14"/>
      <color theme="1"/>
      <name val="メイリオ"/>
      <family val="3"/>
      <charset val="128"/>
    </font>
    <font>
      <sz val="9"/>
      <color indexed="10"/>
      <name val="Meiryo UI"/>
      <family val="3"/>
      <charset val="128"/>
    </font>
    <font>
      <sz val="9"/>
      <name val="メイリオ"/>
      <family val="3"/>
      <charset val="128"/>
    </font>
    <font>
      <u/>
      <sz val="9"/>
      <name val="メイリオ"/>
      <family val="3"/>
      <charset val="128"/>
    </font>
    <font>
      <sz val="9"/>
      <color rgb="FFFF0000"/>
      <name val="メイリオ"/>
      <family val="3"/>
      <charset val="128"/>
    </font>
    <font>
      <sz val="11"/>
      <color theme="1"/>
      <name val="游ゴシック"/>
      <family val="2"/>
      <charset val="128"/>
      <scheme val="minor"/>
    </font>
    <font>
      <sz val="11"/>
      <name val="メイリオ"/>
      <family val="3"/>
      <charset val="128"/>
    </font>
    <font>
      <sz val="10"/>
      <name val="メイリオ"/>
      <family val="3"/>
      <charset val="128"/>
    </font>
    <font>
      <sz val="6"/>
      <name val="メイリオ"/>
      <family val="3"/>
      <charset val="128"/>
    </font>
    <font>
      <sz val="9"/>
      <color indexed="8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194">
    <xf numFmtId="0" fontId="0" fillId="0" borderId="0" xfId="0">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2" borderId="0" xfId="0" applyFont="1" applyFill="1" applyAlignment="1">
      <alignment horizontal="right" vertical="center"/>
    </xf>
    <xf numFmtId="0" fontId="5" fillId="2" borderId="0" xfId="0" applyFont="1" applyFill="1" applyAlignment="1">
      <alignment horizontal="left" vertical="top" wrapText="1"/>
    </xf>
    <xf numFmtId="176" fontId="2" fillId="2" borderId="0" xfId="0" applyNumberFormat="1" applyFont="1" applyFill="1">
      <alignment vertical="center"/>
    </xf>
    <xf numFmtId="176" fontId="2" fillId="2" borderId="0" xfId="0" applyNumberFormat="1" applyFont="1" applyFill="1" applyAlignment="1">
      <alignment horizontal="center" vertical="center"/>
    </xf>
    <xf numFmtId="0" fontId="4" fillId="2" borderId="0" xfId="0" applyFont="1" applyFill="1" applyAlignment="1">
      <alignment horizontal="center" vertical="center" wrapText="1"/>
    </xf>
    <xf numFmtId="0" fontId="4" fillId="2" borderId="3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2" borderId="46" xfId="0" applyFont="1" applyFill="1" applyBorder="1" applyAlignment="1">
      <alignment horizontal="right" vertical="center" shrinkToFit="1"/>
    </xf>
    <xf numFmtId="0" fontId="10" fillId="2" borderId="7" xfId="0" applyFont="1" applyFill="1" applyBorder="1" applyAlignment="1">
      <alignment horizontal="right" vertical="center" shrinkToFit="1"/>
    </xf>
    <xf numFmtId="0" fontId="10" fillId="2" borderId="31" xfId="0" applyFont="1" applyFill="1" applyBorder="1" applyAlignment="1">
      <alignment horizontal="right" vertical="center" shrinkToFit="1"/>
    </xf>
    <xf numFmtId="0" fontId="3" fillId="2" borderId="4" xfId="0" applyFont="1" applyFill="1" applyBorder="1" applyAlignment="1">
      <alignment vertical="center" shrinkToFit="1"/>
    </xf>
    <xf numFmtId="176" fontId="2" fillId="2" borderId="4" xfId="0" applyNumberFormat="1" applyFont="1" applyFill="1" applyBorder="1" applyAlignment="1">
      <alignment vertical="center" shrinkToFit="1"/>
    </xf>
    <xf numFmtId="176" fontId="2" fillId="3" borderId="4" xfId="0" applyNumberFormat="1" applyFont="1" applyFill="1" applyBorder="1" applyAlignment="1">
      <alignment vertical="center" shrinkToFit="1"/>
    </xf>
    <xf numFmtId="176" fontId="2" fillId="2" borderId="5" xfId="0" applyNumberFormat="1" applyFont="1" applyFill="1" applyBorder="1" applyAlignment="1">
      <alignment vertical="center" shrinkToFit="1"/>
    </xf>
    <xf numFmtId="0" fontId="3" fillId="2" borderId="11" xfId="0"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3" borderId="11" xfId="0" applyNumberFormat="1" applyFont="1" applyFill="1" applyBorder="1" applyAlignment="1">
      <alignment vertical="center" shrinkToFit="1"/>
    </xf>
    <xf numFmtId="176" fontId="2" fillId="2" borderId="12" xfId="0" applyNumberFormat="1" applyFont="1" applyFill="1" applyBorder="1" applyAlignment="1">
      <alignment vertical="center" shrinkToFit="1"/>
    </xf>
    <xf numFmtId="0" fontId="3" fillId="2" borderId="9" xfId="0" applyFont="1" applyFill="1" applyBorder="1" applyAlignment="1">
      <alignment vertical="center" shrinkToFit="1"/>
    </xf>
    <xf numFmtId="176" fontId="2" fillId="2" borderId="9" xfId="0" applyNumberFormat="1" applyFont="1" applyFill="1" applyBorder="1" applyAlignment="1">
      <alignment vertical="center" shrinkToFit="1"/>
    </xf>
    <xf numFmtId="176" fontId="2" fillId="3" borderId="9"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9" xfId="0" applyNumberFormat="1" applyFont="1" applyFill="1" applyBorder="1" applyAlignment="1">
      <alignment horizontal="right" vertical="center" shrinkToFit="1"/>
    </xf>
    <xf numFmtId="176" fontId="2" fillId="3" borderId="9" xfId="0" applyNumberFormat="1" applyFont="1" applyFill="1" applyBorder="1" applyAlignment="1">
      <alignment horizontal="right" vertical="center" shrinkToFit="1"/>
    </xf>
    <xf numFmtId="176" fontId="2" fillId="2" borderId="9" xfId="0" applyNumberFormat="1" applyFont="1" applyFill="1" applyBorder="1" applyAlignment="1">
      <alignment horizontal="center" vertical="center" shrinkToFit="1"/>
    </xf>
    <xf numFmtId="176" fontId="2" fillId="3" borderId="9" xfId="0" applyNumberFormat="1" applyFont="1" applyFill="1" applyBorder="1" applyAlignment="1">
      <alignment horizontal="center" vertical="center" shrinkToFit="1"/>
    </xf>
    <xf numFmtId="0" fontId="3" fillId="2" borderId="3" xfId="0"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3" borderId="3" xfId="0" applyNumberFormat="1" applyFont="1" applyFill="1" applyBorder="1" applyAlignment="1">
      <alignment vertical="center" shrinkToFit="1"/>
    </xf>
    <xf numFmtId="176" fontId="2" fillId="2" borderId="2" xfId="0" applyNumberFormat="1" applyFont="1" applyFill="1" applyBorder="1" applyAlignment="1">
      <alignment vertical="center" shrinkToFit="1"/>
    </xf>
    <xf numFmtId="176" fontId="2" fillId="2" borderId="16" xfId="0" applyNumberFormat="1" applyFont="1" applyFill="1" applyBorder="1" applyAlignment="1">
      <alignment vertical="center" shrinkToFit="1"/>
    </xf>
    <xf numFmtId="176" fontId="3" fillId="3" borderId="4" xfId="0" applyNumberFormat="1" applyFont="1" applyFill="1" applyBorder="1" applyAlignment="1">
      <alignment vertical="center" shrinkToFit="1"/>
    </xf>
    <xf numFmtId="176" fontId="2" fillId="2" borderId="38" xfId="0" applyNumberFormat="1" applyFont="1" applyFill="1" applyBorder="1" applyAlignment="1">
      <alignment vertical="center" shrinkToFit="1"/>
    </xf>
    <xf numFmtId="176" fontId="2" fillId="2" borderId="31" xfId="0" applyNumberFormat="1" applyFont="1" applyFill="1" applyBorder="1" applyAlignment="1">
      <alignment vertical="center" shrinkToFit="1"/>
    </xf>
    <xf numFmtId="177" fontId="2" fillId="2" borderId="0" xfId="0" applyNumberFormat="1" applyFont="1" applyFill="1" applyAlignment="1">
      <alignment horizontal="right" vertical="center" shrinkToFit="1"/>
    </xf>
    <xf numFmtId="177" fontId="2" fillId="2" borderId="0" xfId="0" applyNumberFormat="1" applyFont="1" applyFill="1" applyAlignment="1">
      <alignment horizontal="center" vertical="center" shrinkToFit="1"/>
    </xf>
    <xf numFmtId="176" fontId="2" fillId="2" borderId="0" xfId="0" applyNumberFormat="1" applyFont="1" applyFill="1" applyAlignment="1">
      <alignment vertical="center" shrinkToFit="1"/>
    </xf>
    <xf numFmtId="176" fontId="2" fillId="2" borderId="0" xfId="0" applyNumberFormat="1" applyFont="1" applyFill="1" applyAlignment="1">
      <alignment horizontal="center" vertical="center" shrinkToFit="1"/>
    </xf>
    <xf numFmtId="176" fontId="2" fillId="2" borderId="28" xfId="0" applyNumberFormat="1" applyFont="1" applyFill="1" applyBorder="1" applyAlignment="1">
      <alignment vertical="center" shrinkToFit="1"/>
    </xf>
    <xf numFmtId="176" fontId="2" fillId="3" borderId="31" xfId="0" applyNumberFormat="1" applyFont="1" applyFill="1" applyBorder="1" applyAlignment="1">
      <alignment vertical="center" shrinkToFit="1"/>
    </xf>
    <xf numFmtId="176" fontId="2" fillId="2" borderId="39" xfId="0" applyNumberFormat="1" applyFont="1" applyFill="1" applyBorder="1" applyAlignment="1">
      <alignment vertical="center" shrinkToFit="1"/>
    </xf>
    <xf numFmtId="177" fontId="2" fillId="2" borderId="33" xfId="0" applyNumberFormat="1" applyFont="1" applyFill="1" applyBorder="1" applyAlignment="1">
      <alignment horizontal="right" vertical="center" shrinkToFit="1"/>
    </xf>
    <xf numFmtId="177" fontId="2" fillId="2" borderId="19" xfId="0" applyNumberFormat="1" applyFont="1" applyFill="1" applyBorder="1" applyAlignment="1">
      <alignment horizontal="center" vertical="center" shrinkToFit="1"/>
    </xf>
    <xf numFmtId="176" fontId="2" fillId="2" borderId="19" xfId="0" applyNumberFormat="1" applyFont="1" applyFill="1" applyBorder="1" applyAlignment="1">
      <alignment vertical="center" shrinkToFit="1"/>
    </xf>
    <xf numFmtId="176" fontId="2" fillId="2" borderId="19" xfId="0" applyNumberFormat="1" applyFont="1" applyFill="1" applyBorder="1" applyAlignment="1">
      <alignment horizontal="center" vertical="center" shrinkToFit="1"/>
    </xf>
    <xf numFmtId="176" fontId="2" fillId="2" borderId="8" xfId="0" applyNumberFormat="1" applyFont="1" applyFill="1" applyBorder="1" applyAlignment="1">
      <alignment vertical="center" shrinkToFit="1"/>
    </xf>
    <xf numFmtId="176" fontId="2" fillId="3" borderId="7" xfId="0" applyNumberFormat="1" applyFont="1" applyFill="1" applyBorder="1" applyAlignment="1">
      <alignment vertical="center" shrinkToFit="1"/>
    </xf>
    <xf numFmtId="176" fontId="2" fillId="2" borderId="40" xfId="0" applyNumberFormat="1" applyFont="1" applyFill="1" applyBorder="1" applyAlignment="1">
      <alignment vertical="center" shrinkToFit="1"/>
    </xf>
    <xf numFmtId="176" fontId="2" fillId="2" borderId="20" xfId="0" applyNumberFormat="1" applyFont="1" applyFill="1" applyBorder="1" applyAlignment="1">
      <alignment vertical="center" shrinkToFit="1"/>
    </xf>
    <xf numFmtId="176" fontId="2" fillId="2" borderId="20" xfId="0" applyNumberFormat="1" applyFont="1" applyFill="1" applyBorder="1" applyAlignment="1">
      <alignment horizontal="center" vertical="center" shrinkToFit="1"/>
    </xf>
    <xf numFmtId="176" fontId="3" fillId="3" borderId="9" xfId="0" applyNumberFormat="1" applyFont="1" applyFill="1" applyBorder="1" applyAlignment="1">
      <alignment vertical="center" shrinkToFit="1"/>
    </xf>
    <xf numFmtId="176" fontId="2" fillId="2" borderId="43" xfId="0" applyNumberFormat="1" applyFont="1" applyFill="1" applyBorder="1" applyAlignment="1">
      <alignment vertical="center" shrinkToFit="1"/>
    </xf>
    <xf numFmtId="0" fontId="2" fillId="2" borderId="45" xfId="0" applyFont="1" applyFill="1" applyBorder="1" applyAlignment="1">
      <alignment vertical="center" shrinkToFit="1"/>
    </xf>
    <xf numFmtId="176" fontId="2" fillId="2" borderId="45" xfId="0" applyNumberFormat="1" applyFont="1" applyFill="1" applyBorder="1" applyAlignment="1">
      <alignment vertical="center" shrinkToFit="1"/>
    </xf>
    <xf numFmtId="176" fontId="2" fillId="2" borderId="17" xfId="0" applyNumberFormat="1" applyFont="1" applyFill="1" applyBorder="1" applyAlignment="1">
      <alignment vertical="center" shrinkToFit="1"/>
    </xf>
    <xf numFmtId="176" fontId="2" fillId="2" borderId="17" xfId="0" applyNumberFormat="1" applyFont="1" applyFill="1" applyBorder="1" applyAlignment="1">
      <alignment horizontal="center" vertical="center" shrinkToFit="1"/>
    </xf>
    <xf numFmtId="176" fontId="2" fillId="2" borderId="50" xfId="0" applyNumberFormat="1" applyFont="1" applyFill="1" applyBorder="1" applyAlignment="1">
      <alignment vertical="center" shrinkToFit="1"/>
    </xf>
    <xf numFmtId="176" fontId="2" fillId="2" borderId="46" xfId="0" applyNumberFormat="1" applyFont="1" applyFill="1" applyBorder="1" applyAlignment="1">
      <alignment vertical="center" shrinkToFit="1"/>
    </xf>
    <xf numFmtId="176" fontId="2" fillId="2" borderId="49" xfId="0" applyNumberFormat="1" applyFont="1" applyFill="1" applyBorder="1" applyAlignment="1">
      <alignment vertical="center" shrinkToFit="1"/>
    </xf>
    <xf numFmtId="0" fontId="10" fillId="2" borderId="45" xfId="0" applyFont="1" applyFill="1" applyBorder="1" applyAlignment="1">
      <alignment horizontal="right" vertical="center" shrinkToFit="1"/>
    </xf>
    <xf numFmtId="177" fontId="2" fillId="2" borderId="37" xfId="0" applyNumberFormat="1" applyFont="1" applyFill="1" applyBorder="1" applyAlignment="1">
      <alignment horizontal="right" vertical="center" shrinkToFit="1"/>
    </xf>
    <xf numFmtId="177" fontId="2" fillId="2" borderId="37" xfId="0" applyNumberFormat="1" applyFont="1" applyFill="1" applyBorder="1" applyAlignment="1">
      <alignment horizontal="center" vertical="center" shrinkToFit="1"/>
    </xf>
    <xf numFmtId="176" fontId="2" fillId="2" borderId="37" xfId="0" applyNumberFormat="1" applyFont="1" applyFill="1" applyBorder="1" applyAlignment="1">
      <alignment vertical="center" shrinkToFit="1"/>
    </xf>
    <xf numFmtId="176" fontId="2" fillId="2" borderId="37" xfId="0" applyNumberFormat="1" applyFont="1" applyFill="1" applyBorder="1" applyAlignment="1">
      <alignment horizontal="center" vertical="center" shrinkToFit="1"/>
    </xf>
    <xf numFmtId="176" fontId="2" fillId="2" borderId="34" xfId="0" applyNumberFormat="1" applyFont="1" applyFill="1" applyBorder="1" applyAlignment="1">
      <alignment vertical="center" shrinkToFit="1"/>
    </xf>
    <xf numFmtId="176" fontId="2" fillId="3" borderId="45" xfId="0" applyNumberFormat="1" applyFont="1" applyFill="1" applyBorder="1" applyAlignment="1">
      <alignment vertical="center" shrinkToFit="1"/>
    </xf>
    <xf numFmtId="176" fontId="2" fillId="2" borderId="41" xfId="0" applyNumberFormat="1" applyFont="1" applyFill="1" applyBorder="1" applyAlignment="1">
      <alignment vertical="center" shrinkToFit="1"/>
    </xf>
    <xf numFmtId="0" fontId="2" fillId="2" borderId="13" xfId="0" applyFont="1" applyFill="1" applyBorder="1" applyAlignment="1">
      <alignment vertical="center" shrinkToFit="1"/>
    </xf>
    <xf numFmtId="176" fontId="2" fillId="2" borderId="18" xfId="0" applyNumberFormat="1" applyFont="1" applyFill="1" applyBorder="1" applyAlignment="1">
      <alignment vertical="center" shrinkToFit="1"/>
    </xf>
    <xf numFmtId="176" fontId="2" fillId="2" borderId="18" xfId="0" applyNumberFormat="1" applyFont="1" applyFill="1" applyBorder="1" applyAlignment="1">
      <alignment horizontal="center" vertical="center" shrinkToFit="1"/>
    </xf>
    <xf numFmtId="176" fontId="2" fillId="2" borderId="14" xfId="0" applyNumberFormat="1" applyFont="1" applyFill="1" applyBorder="1" applyAlignment="1">
      <alignment vertical="center" shrinkToFit="1"/>
    </xf>
    <xf numFmtId="176" fontId="2" fillId="3" borderId="13" xfId="0" applyNumberFormat="1" applyFont="1" applyFill="1" applyBorder="1" applyAlignment="1">
      <alignment vertical="center" shrinkToFit="1"/>
    </xf>
    <xf numFmtId="176" fontId="2" fillId="2" borderId="42" xfId="0" applyNumberFormat="1" applyFont="1" applyFill="1" applyBorder="1" applyAlignment="1">
      <alignment vertical="center" shrinkToFit="1"/>
    </xf>
    <xf numFmtId="176" fontId="2" fillId="2" borderId="51" xfId="0" applyNumberFormat="1" applyFont="1" applyFill="1" applyBorder="1" applyAlignment="1">
      <alignment horizontal="center" vertical="center" shrinkToFit="1"/>
    </xf>
    <xf numFmtId="176" fontId="2" fillId="2" borderId="51" xfId="0" applyNumberFormat="1" applyFont="1" applyFill="1" applyBorder="1" applyAlignment="1">
      <alignment vertical="center" shrinkToFit="1"/>
    </xf>
    <xf numFmtId="176" fontId="2" fillId="2" borderId="48" xfId="0" applyNumberFormat="1" applyFont="1" applyFill="1" applyBorder="1" applyAlignment="1">
      <alignment vertical="center" shrinkToFit="1"/>
    </xf>
    <xf numFmtId="176" fontId="2" fillId="3" borderId="46" xfId="0" applyNumberFormat="1" applyFont="1" applyFill="1" applyBorder="1" applyAlignment="1">
      <alignment vertical="center" shrinkToFit="1"/>
    </xf>
    <xf numFmtId="176" fontId="2" fillId="2" borderId="13" xfId="0" applyNumberFormat="1" applyFont="1" applyFill="1" applyBorder="1" applyAlignment="1">
      <alignment vertical="center" shrinkToFit="1"/>
    </xf>
    <xf numFmtId="0" fontId="10" fillId="2" borderId="13" xfId="0" applyFont="1" applyFill="1" applyBorder="1" applyAlignment="1">
      <alignment horizontal="right" vertical="center" shrinkToFit="1"/>
    </xf>
    <xf numFmtId="177" fontId="2" fillId="2" borderId="47" xfId="0" applyNumberFormat="1" applyFont="1" applyFill="1" applyBorder="1" applyAlignment="1">
      <alignment horizontal="right" vertical="center" shrinkToFit="1"/>
    </xf>
    <xf numFmtId="176" fontId="2" fillId="2" borderId="7" xfId="0" applyNumberFormat="1" applyFont="1" applyFill="1" applyBorder="1" applyAlignment="1">
      <alignment vertical="center" shrinkToFit="1"/>
    </xf>
    <xf numFmtId="0" fontId="10" fillId="2" borderId="52" xfId="0" applyFont="1" applyFill="1" applyBorder="1" applyAlignment="1">
      <alignment horizontal="right" vertical="center" shrinkToFit="1"/>
    </xf>
    <xf numFmtId="176" fontId="2" fillId="2" borderId="52" xfId="0" applyNumberFormat="1" applyFont="1" applyFill="1" applyBorder="1" applyAlignment="1">
      <alignment vertical="center" shrinkToFit="1"/>
    </xf>
    <xf numFmtId="177" fontId="2" fillId="2" borderId="53" xfId="0" applyNumberFormat="1" applyFont="1" applyFill="1" applyBorder="1" applyAlignment="1">
      <alignment horizontal="right" vertical="center" shrinkToFit="1"/>
    </xf>
    <xf numFmtId="176" fontId="2" fillId="2" borderId="23" xfId="0" applyNumberFormat="1" applyFont="1" applyFill="1" applyBorder="1" applyAlignment="1">
      <alignment horizontal="center" vertical="center" shrinkToFit="1"/>
    </xf>
    <xf numFmtId="176" fontId="2" fillId="2" borderId="23" xfId="0" applyNumberFormat="1" applyFont="1" applyFill="1" applyBorder="1" applyAlignment="1">
      <alignment vertical="center" shrinkToFit="1"/>
    </xf>
    <xf numFmtId="176" fontId="2" fillId="2" borderId="54" xfId="0" applyNumberFormat="1" applyFont="1" applyFill="1" applyBorder="1" applyAlignment="1">
      <alignment vertical="center" shrinkToFit="1"/>
    </xf>
    <xf numFmtId="176" fontId="3" fillId="3" borderId="52"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0" fontId="3" fillId="2" borderId="7" xfId="0" applyFont="1" applyFill="1" applyBorder="1" applyAlignment="1">
      <alignment vertical="center" shrinkToFit="1"/>
    </xf>
    <xf numFmtId="176" fontId="2" fillId="2" borderId="21" xfId="0" applyNumberFormat="1" applyFont="1" applyFill="1" applyBorder="1" applyAlignment="1">
      <alignment vertical="center" shrinkToFit="1"/>
    </xf>
    <xf numFmtId="176" fontId="3" fillId="3" borderId="9" xfId="0" applyNumberFormat="1" applyFont="1" applyFill="1" applyBorder="1" applyAlignment="1">
      <alignment horizontal="right" vertical="center" shrinkToFit="1"/>
    </xf>
    <xf numFmtId="176" fontId="2" fillId="2" borderId="43" xfId="0" applyNumberFormat="1" applyFont="1" applyFill="1" applyBorder="1" applyAlignment="1">
      <alignment horizontal="center" vertical="center" shrinkToFit="1"/>
    </xf>
    <xf numFmtId="176" fontId="3" fillId="3" borderId="9" xfId="0" applyNumberFormat="1" applyFont="1" applyFill="1" applyBorder="1" applyAlignment="1">
      <alignment horizontal="center" vertical="center" shrinkToFit="1"/>
    </xf>
    <xf numFmtId="176" fontId="2" fillId="2" borderId="22" xfId="0" applyNumberFormat="1" applyFont="1" applyFill="1" applyBorder="1" applyAlignment="1">
      <alignment vertical="center" shrinkToFit="1"/>
    </xf>
    <xf numFmtId="176" fontId="2" fillId="2" borderId="22" xfId="0" applyNumberFormat="1" applyFont="1" applyFill="1" applyBorder="1" applyAlignment="1">
      <alignment horizontal="center" vertical="center" shrinkToFit="1"/>
    </xf>
    <xf numFmtId="176" fontId="3" fillId="3" borderId="3" xfId="0" applyNumberFormat="1" applyFont="1" applyFill="1" applyBorder="1" applyAlignment="1">
      <alignment vertical="center" shrinkToFit="1"/>
    </xf>
    <xf numFmtId="176" fontId="2" fillId="2" borderId="44" xfId="0" applyNumberFormat="1" applyFont="1" applyFill="1" applyBorder="1" applyAlignment="1">
      <alignment vertical="center" shrinkToFit="1"/>
    </xf>
    <xf numFmtId="177" fontId="2" fillId="2" borderId="27" xfId="0" applyNumberFormat="1" applyFont="1" applyFill="1" applyBorder="1" applyAlignment="1">
      <alignment horizontal="right" vertical="center" shrinkToFit="1"/>
    </xf>
    <xf numFmtId="177" fontId="2" fillId="2" borderId="19" xfId="0" applyNumberFormat="1" applyFont="1" applyFill="1" applyBorder="1" applyAlignment="1">
      <alignment horizontal="right" vertical="center" shrinkToFit="1"/>
    </xf>
    <xf numFmtId="176" fontId="11" fillId="2" borderId="19" xfId="0" applyNumberFormat="1" applyFont="1" applyFill="1" applyBorder="1" applyAlignment="1">
      <alignment vertical="center" shrinkToFit="1"/>
    </xf>
    <xf numFmtId="176" fontId="11" fillId="2" borderId="37" xfId="0" applyNumberFormat="1" applyFont="1" applyFill="1" applyBorder="1" applyAlignment="1">
      <alignment vertical="center" shrinkToFit="1"/>
    </xf>
    <xf numFmtId="176" fontId="2" fillId="3" borderId="57" xfId="0" applyNumberFormat="1" applyFont="1" applyFill="1" applyBorder="1" applyAlignment="1">
      <alignment vertical="center" shrinkToFit="1"/>
    </xf>
    <xf numFmtId="176" fontId="2" fillId="3" borderId="21" xfId="0" applyNumberFormat="1" applyFont="1" applyFill="1" applyBorder="1" applyAlignment="1">
      <alignment vertical="center" shrinkToFit="1"/>
    </xf>
    <xf numFmtId="176" fontId="2" fillId="3" borderId="32" xfId="0" applyNumberFormat="1" applyFont="1" applyFill="1" applyBorder="1" applyAlignment="1">
      <alignment vertical="center" shrinkToFit="1"/>
    </xf>
    <xf numFmtId="176" fontId="2" fillId="3" borderId="21" xfId="0" applyNumberFormat="1" applyFont="1" applyFill="1" applyBorder="1" applyAlignment="1">
      <alignment horizontal="right" vertical="center" shrinkToFit="1"/>
    </xf>
    <xf numFmtId="176" fontId="2" fillId="3" borderId="21" xfId="0" applyNumberFormat="1" applyFont="1" applyFill="1" applyBorder="1" applyAlignment="1">
      <alignment horizontal="center" vertical="center" shrinkToFit="1"/>
    </xf>
    <xf numFmtId="176" fontId="2" fillId="3" borderId="29" xfId="0" applyNumberFormat="1" applyFont="1" applyFill="1" applyBorder="1" applyAlignment="1">
      <alignment vertical="center" shrinkToFit="1"/>
    </xf>
    <xf numFmtId="176" fontId="2" fillId="2" borderId="35" xfId="0" applyNumberFormat="1" applyFont="1" applyFill="1" applyBorder="1" applyAlignment="1">
      <alignment vertical="center" shrinkToFit="1"/>
    </xf>
    <xf numFmtId="0" fontId="2" fillId="2" borderId="0" xfId="0" applyFont="1" applyFill="1" applyAlignment="1">
      <alignment horizontal="left" vertical="center"/>
    </xf>
    <xf numFmtId="176" fontId="2" fillId="2" borderId="10" xfId="0" applyNumberFormat="1" applyFont="1" applyFill="1" applyBorder="1" applyAlignment="1">
      <alignment horizontal="center" vertical="center" shrinkToFit="1"/>
    </xf>
    <xf numFmtId="178" fontId="2" fillId="2" borderId="0" xfId="0" applyNumberFormat="1" applyFont="1" applyFill="1" applyAlignment="1">
      <alignment vertical="center" shrinkToFit="1"/>
    </xf>
    <xf numFmtId="178" fontId="2" fillId="2" borderId="19" xfId="0" applyNumberFormat="1" applyFont="1" applyFill="1" applyBorder="1" applyAlignment="1">
      <alignment vertical="center" shrinkToFit="1"/>
    </xf>
    <xf numFmtId="0" fontId="2" fillId="2" borderId="30" xfId="0" applyFont="1" applyFill="1" applyBorder="1" applyAlignment="1">
      <alignment horizontal="center" vertical="center"/>
    </xf>
    <xf numFmtId="176" fontId="2" fillId="2" borderId="55" xfId="0" applyNumberFormat="1" applyFont="1" applyFill="1" applyBorder="1" applyAlignment="1">
      <alignment vertical="center" shrinkToFit="1"/>
    </xf>
    <xf numFmtId="0" fontId="4" fillId="2" borderId="58" xfId="0" applyFont="1" applyFill="1" applyBorder="1" applyAlignment="1">
      <alignment horizontal="center" vertical="center" wrapText="1"/>
    </xf>
    <xf numFmtId="176" fontId="2" fillId="2" borderId="59" xfId="0" applyNumberFormat="1" applyFont="1" applyFill="1" applyBorder="1" applyAlignment="1">
      <alignment vertical="center" shrinkToFit="1"/>
    </xf>
    <xf numFmtId="176" fontId="2" fillId="2" borderId="60" xfId="0" applyNumberFormat="1" applyFont="1" applyFill="1" applyBorder="1" applyAlignment="1">
      <alignment vertical="center" shrinkToFit="1"/>
    </xf>
    <xf numFmtId="176" fontId="2" fillId="2" borderId="61" xfId="0" applyNumberFormat="1" applyFont="1" applyFill="1" applyBorder="1" applyAlignment="1">
      <alignment vertical="center" shrinkToFit="1"/>
    </xf>
    <xf numFmtId="176" fontId="2" fillId="2" borderId="62" xfId="0" applyNumberFormat="1" applyFont="1" applyFill="1" applyBorder="1" applyAlignment="1">
      <alignment vertical="center" shrinkToFit="1"/>
    </xf>
    <xf numFmtId="176" fontId="2" fillId="2" borderId="63" xfId="0" applyNumberFormat="1" applyFont="1" applyFill="1" applyBorder="1" applyAlignment="1">
      <alignment vertical="center" shrinkToFit="1"/>
    </xf>
    <xf numFmtId="176" fontId="2" fillId="2" borderId="64" xfId="0" applyNumberFormat="1" applyFont="1" applyFill="1" applyBorder="1" applyAlignment="1">
      <alignment vertical="center" shrinkToFit="1"/>
    </xf>
    <xf numFmtId="176" fontId="2" fillId="2" borderId="65" xfId="0" applyNumberFormat="1" applyFont="1" applyFill="1" applyBorder="1" applyAlignment="1">
      <alignment vertical="center" shrinkToFit="1"/>
    </xf>
    <xf numFmtId="176" fontId="2" fillId="2" borderId="61" xfId="0" applyNumberFormat="1" applyFont="1" applyFill="1" applyBorder="1" applyAlignment="1">
      <alignment horizontal="center" vertical="center" shrinkToFit="1"/>
    </xf>
    <xf numFmtId="176" fontId="2" fillId="2" borderId="66" xfId="0" applyNumberFormat="1" applyFont="1" applyFill="1" applyBorder="1" applyAlignment="1">
      <alignment vertical="center" shrinkToFit="1"/>
    </xf>
    <xf numFmtId="176" fontId="2" fillId="2" borderId="24" xfId="0" applyNumberFormat="1" applyFont="1" applyFill="1" applyBorder="1" applyAlignment="1">
      <alignment vertical="center" shrinkToFit="1"/>
    </xf>
    <xf numFmtId="176" fontId="2" fillId="2" borderId="17" xfId="0" applyNumberFormat="1" applyFont="1" applyFill="1" applyBorder="1" applyAlignment="1">
      <alignment horizontal="left" vertical="center" shrinkToFit="1"/>
    </xf>
    <xf numFmtId="176" fontId="2" fillId="2" borderId="0" xfId="0" applyNumberFormat="1" applyFont="1" applyFill="1" applyAlignment="1">
      <alignment horizontal="left" vertical="center" shrinkToFit="1"/>
    </xf>
    <xf numFmtId="176" fontId="2" fillId="2" borderId="18" xfId="0" applyNumberFormat="1" applyFont="1" applyFill="1" applyBorder="1" applyAlignment="1">
      <alignment horizontal="left" vertical="center" shrinkToFit="1"/>
    </xf>
    <xf numFmtId="176" fontId="2" fillId="2" borderId="37" xfId="0" applyNumberFormat="1" applyFont="1" applyFill="1" applyBorder="1" applyAlignment="1">
      <alignment horizontal="left" vertical="center" shrinkToFit="1"/>
    </xf>
    <xf numFmtId="176" fontId="2" fillId="2" borderId="51" xfId="0" applyNumberFormat="1" applyFont="1" applyFill="1" applyBorder="1" applyAlignment="1">
      <alignment horizontal="left" vertical="center" shrinkToFit="1"/>
    </xf>
    <xf numFmtId="176" fontId="2" fillId="2" borderId="20" xfId="0" applyNumberFormat="1" applyFont="1" applyFill="1" applyBorder="1" applyAlignment="1">
      <alignment horizontal="left" vertical="center" shrinkToFit="1"/>
    </xf>
    <xf numFmtId="176" fontId="2" fillId="2" borderId="19" xfId="0" applyNumberFormat="1" applyFont="1" applyFill="1" applyBorder="1" applyAlignment="1">
      <alignment horizontal="left" vertical="center" shrinkToFit="1"/>
    </xf>
    <xf numFmtId="177" fontId="2" fillId="2" borderId="51" xfId="0" applyNumberFormat="1" applyFont="1" applyFill="1" applyBorder="1" applyAlignment="1">
      <alignment horizontal="right" vertical="center" shrinkToFit="1"/>
    </xf>
    <xf numFmtId="176" fontId="2" fillId="2" borderId="67" xfId="0" applyNumberFormat="1" applyFont="1" applyFill="1" applyBorder="1" applyAlignment="1">
      <alignment vertical="center" shrinkToFit="1"/>
    </xf>
    <xf numFmtId="176" fontId="2" fillId="2" borderId="27" xfId="0" applyNumberFormat="1" applyFont="1" applyFill="1" applyBorder="1" applyAlignment="1">
      <alignment vertical="center" shrinkToFit="1"/>
    </xf>
    <xf numFmtId="176" fontId="2" fillId="2" borderId="68" xfId="0" applyNumberFormat="1" applyFont="1" applyFill="1" applyBorder="1" applyAlignment="1">
      <alignment vertical="center" shrinkToFit="1"/>
    </xf>
    <xf numFmtId="176" fontId="2" fillId="2" borderId="23" xfId="0" applyNumberFormat="1" applyFont="1" applyFill="1" applyBorder="1" applyAlignment="1">
      <alignment horizontal="left" vertical="center" shrinkToFit="1"/>
    </xf>
    <xf numFmtId="176" fontId="2" fillId="2" borderId="69" xfId="0" applyNumberFormat="1" applyFont="1" applyFill="1" applyBorder="1" applyAlignment="1">
      <alignment vertical="center" shrinkToFit="1"/>
    </xf>
    <xf numFmtId="176" fontId="2" fillId="2" borderId="70" xfId="0" applyNumberFormat="1" applyFont="1" applyFill="1" applyBorder="1" applyAlignment="1">
      <alignment vertical="center" shrinkToFit="1"/>
    </xf>
    <xf numFmtId="176" fontId="3" fillId="3" borderId="31" xfId="0" applyNumberFormat="1" applyFont="1" applyFill="1" applyBorder="1" applyAlignment="1">
      <alignment vertical="center" shrinkToFit="1"/>
    </xf>
    <xf numFmtId="176" fontId="2" fillId="2" borderId="71" xfId="0" applyNumberFormat="1" applyFont="1" applyFill="1" applyBorder="1" applyAlignment="1">
      <alignment vertical="center" shrinkToFit="1"/>
    </xf>
    <xf numFmtId="9" fontId="2" fillId="2" borderId="19" xfId="2" applyFont="1" applyFill="1" applyBorder="1" applyAlignment="1">
      <alignment vertical="center" shrinkToFit="1"/>
    </xf>
    <xf numFmtId="176" fontId="2" fillId="2" borderId="19" xfId="0" applyNumberFormat="1" applyFont="1" applyFill="1" applyBorder="1">
      <alignment vertical="center"/>
    </xf>
    <xf numFmtId="0" fontId="19" fillId="0" borderId="0" xfId="0" applyFont="1" applyAlignment="1"/>
    <xf numFmtId="38" fontId="19" fillId="0" borderId="72" xfId="1" applyFont="1" applyFill="1" applyBorder="1">
      <alignment vertical="center"/>
    </xf>
    <xf numFmtId="176" fontId="19" fillId="0" borderId="73" xfId="0" applyNumberFormat="1" applyFont="1" applyBorder="1">
      <alignment vertical="center"/>
    </xf>
    <xf numFmtId="0" fontId="20" fillId="4" borderId="72" xfId="0" applyFont="1" applyFill="1" applyBorder="1" applyAlignment="1">
      <alignment horizontal="center" wrapText="1"/>
    </xf>
    <xf numFmtId="0" fontId="21" fillId="4" borderId="73" xfId="0" applyFont="1" applyFill="1" applyBorder="1" applyAlignment="1">
      <alignment horizontal="center" wrapText="1"/>
    </xf>
    <xf numFmtId="176" fontId="2" fillId="2" borderId="21"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21" xfId="0" applyNumberFormat="1" applyFont="1" applyFill="1" applyBorder="1" applyAlignment="1">
      <alignment horizontal="right" vertical="center" shrinkToFit="1"/>
    </xf>
    <xf numFmtId="176" fontId="2" fillId="2" borderId="10" xfId="0" applyNumberFormat="1" applyFont="1" applyFill="1" applyBorder="1" applyAlignment="1">
      <alignment horizontal="right" vertical="center" shrinkToFit="1"/>
    </xf>
    <xf numFmtId="0" fontId="13" fillId="2" borderId="0" xfId="0" applyFont="1" applyFill="1" applyAlignment="1">
      <alignment horizontal="left" vertical="top" wrapText="1"/>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32" xfId="0" applyNumberFormat="1" applyFont="1" applyFill="1" applyBorder="1" applyAlignment="1">
      <alignment vertical="center" shrinkToFit="1"/>
    </xf>
    <xf numFmtId="176" fontId="2" fillId="2" borderId="5" xfId="0" applyNumberFormat="1" applyFont="1" applyFill="1" applyBorder="1" applyAlignment="1">
      <alignment vertical="center" shrinkToFit="1"/>
    </xf>
    <xf numFmtId="176" fontId="2" fillId="2" borderId="24" xfId="0" applyNumberFormat="1" applyFont="1" applyFill="1" applyBorder="1" applyAlignment="1">
      <alignment horizontal="right" vertical="center" shrinkToFit="1"/>
    </xf>
    <xf numFmtId="176" fontId="2" fillId="2" borderId="26" xfId="0" applyNumberFormat="1" applyFont="1" applyFill="1" applyBorder="1" applyAlignment="1">
      <alignment horizontal="right" vertical="center" shrinkToFit="1"/>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2"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 fillId="2" borderId="27" xfId="0" applyFont="1" applyFill="1" applyBorder="1" applyAlignment="1">
      <alignment horizontal="left" vertical="center"/>
    </xf>
    <xf numFmtId="176" fontId="2" fillId="2" borderId="21"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176" fontId="2" fillId="2" borderId="55" xfId="0" applyNumberFormat="1" applyFont="1" applyFill="1" applyBorder="1" applyAlignment="1">
      <alignment vertical="center" shrinkToFit="1"/>
    </xf>
    <xf numFmtId="176" fontId="2" fillId="2" borderId="56" xfId="0" applyNumberFormat="1" applyFont="1" applyFill="1" applyBorder="1" applyAlignment="1">
      <alignment vertical="center" shrinkToFit="1"/>
    </xf>
    <xf numFmtId="176" fontId="2" fillId="2" borderId="55" xfId="0" applyNumberFormat="1" applyFont="1" applyFill="1" applyBorder="1" applyAlignment="1">
      <alignment horizontal="right" vertical="center" shrinkToFit="1"/>
    </xf>
    <xf numFmtId="176" fontId="2" fillId="2" borderId="56" xfId="0" applyNumberFormat="1" applyFont="1" applyFill="1" applyBorder="1" applyAlignment="1">
      <alignment horizontal="right" vertical="center" shrinkToFit="1"/>
    </xf>
    <xf numFmtId="0" fontId="15" fillId="2" borderId="3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9" xfId="0" applyFont="1" applyBorder="1" applyAlignment="1">
      <alignment horizontal="center" vertical="center"/>
    </xf>
    <xf numFmtId="176" fontId="2" fillId="2" borderId="27" xfId="0" applyNumberFormat="1" applyFont="1" applyFill="1" applyBorder="1" applyAlignment="1">
      <alignment horizontal="right" vertical="center" shrinkToFit="1"/>
    </xf>
    <xf numFmtId="176" fontId="2" fillId="2" borderId="28" xfId="0" applyNumberFormat="1" applyFont="1" applyFill="1" applyBorder="1" applyAlignment="1">
      <alignment horizontal="right" vertical="center" shrinkToFit="1"/>
    </xf>
    <xf numFmtId="0" fontId="2" fillId="2" borderId="0" xfId="0" applyFont="1" applyFill="1" applyAlignment="1">
      <alignment horizontal="left" vertical="center"/>
    </xf>
    <xf numFmtId="0" fontId="4" fillId="0" borderId="35" xfId="0" applyFont="1" applyBorder="1" applyAlignment="1">
      <alignment horizontal="center" vertical="center" wrapText="1"/>
    </xf>
    <xf numFmtId="0" fontId="4" fillId="0" borderId="3"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9366-3F65-41F6-BB7D-5E3696222ABA}">
  <dimension ref="B1:K39"/>
  <sheetViews>
    <sheetView view="pageBreakPreview" zoomScale="106" zoomScaleNormal="100" zoomScaleSheetLayoutView="106" workbookViewId="0">
      <selection activeCell="I28" sqref="I28"/>
    </sheetView>
  </sheetViews>
  <sheetFormatPr defaultColWidth="9" defaultRowHeight="17.399999999999999"/>
  <cols>
    <col min="1" max="1" width="3" style="1" customWidth="1"/>
    <col min="2" max="2" width="30.69921875" style="1" customWidth="1"/>
    <col min="3" max="3" width="15.59765625" style="1" customWidth="1"/>
    <col min="4" max="4" width="13" style="1" bestFit="1" customWidth="1"/>
    <col min="5" max="5" width="4.59765625" style="1" customWidth="1"/>
    <col min="6" max="6" width="13" style="1" customWidth="1"/>
    <col min="7" max="7" width="6.3984375" style="1" customWidth="1"/>
    <col min="8" max="10" width="15.59765625" style="1" customWidth="1"/>
    <col min="11" max="11" width="39.19921875" style="1" customWidth="1"/>
    <col min="12" max="16384" width="9" style="1"/>
  </cols>
  <sheetData>
    <row r="1" spans="2:11" ht="9" customHeight="1">
      <c r="B1" s="5"/>
      <c r="C1" s="5"/>
      <c r="D1" s="5"/>
      <c r="E1" s="5"/>
      <c r="F1" s="5"/>
      <c r="G1" s="5"/>
      <c r="H1" s="5"/>
      <c r="I1" s="5"/>
      <c r="J1" s="5"/>
      <c r="K1" s="5"/>
    </row>
    <row r="2" spans="2:11" ht="21.75" customHeight="1">
      <c r="B2" s="158" t="s">
        <v>0</v>
      </c>
      <c r="C2" s="158"/>
      <c r="D2" s="158"/>
      <c r="E2" s="158"/>
      <c r="F2" s="158"/>
      <c r="G2" s="158"/>
      <c r="H2" s="158"/>
      <c r="I2" s="5"/>
      <c r="J2" s="5"/>
      <c r="K2" s="5"/>
    </row>
    <row r="3" spans="2:11" ht="18" thickBot="1">
      <c r="B3" s="1" t="s">
        <v>1</v>
      </c>
      <c r="J3" s="4" t="s">
        <v>2</v>
      </c>
    </row>
    <row r="4" spans="2:11" ht="30.6" thickBot="1">
      <c r="B4" s="2" t="s">
        <v>3</v>
      </c>
      <c r="C4" s="2" t="s">
        <v>4</v>
      </c>
      <c r="D4" s="159" t="s">
        <v>5</v>
      </c>
      <c r="E4" s="160"/>
      <c r="F4" s="159" t="s">
        <v>6</v>
      </c>
      <c r="G4" s="160"/>
      <c r="H4" s="2" t="s">
        <v>7</v>
      </c>
      <c r="I4" s="11" t="s">
        <v>8</v>
      </c>
      <c r="J4" s="3" t="s">
        <v>9</v>
      </c>
    </row>
    <row r="5" spans="2:11" ht="30" customHeight="1">
      <c r="B5" s="15" t="s">
        <v>10</v>
      </c>
      <c r="C5" s="16">
        <f>C16</f>
        <v>5000000</v>
      </c>
      <c r="D5" s="161"/>
      <c r="E5" s="162"/>
      <c r="F5" s="163">
        <f>ROUNDDOWN((C5+D5)*0.1,0)</f>
        <v>500000</v>
      </c>
      <c r="G5" s="164"/>
      <c r="H5" s="113">
        <f>C5+D5+F5</f>
        <v>5500000</v>
      </c>
      <c r="I5" s="109">
        <f>H16</f>
        <v>4070000</v>
      </c>
      <c r="J5" s="113">
        <f>MIN(H5:I5)</f>
        <v>4070000</v>
      </c>
    </row>
    <row r="6" spans="2:11" ht="30" customHeight="1">
      <c r="B6" s="19" t="s">
        <v>11</v>
      </c>
      <c r="C6" s="20">
        <f>C20</f>
        <v>3010000</v>
      </c>
      <c r="D6" s="154"/>
      <c r="E6" s="155"/>
      <c r="F6" s="156">
        <f>ROUNDDOWN((C6+D6)*0.1,0)</f>
        <v>301000</v>
      </c>
      <c r="G6" s="157"/>
      <c r="H6" s="24">
        <f>C6+D6+F6</f>
        <v>3311000</v>
      </c>
      <c r="I6" s="107">
        <f>H20</f>
        <v>3177500</v>
      </c>
      <c r="J6" s="24">
        <f>MIN(H6:I6)</f>
        <v>3177500</v>
      </c>
    </row>
    <row r="7" spans="2:11" ht="30" customHeight="1">
      <c r="B7" s="23" t="s">
        <v>12</v>
      </c>
      <c r="C7" s="24">
        <f>C31</f>
        <v>500000</v>
      </c>
      <c r="D7" s="154"/>
      <c r="E7" s="155"/>
      <c r="F7" s="156">
        <f>ROUNDDOWN((C7+D7)*0.1,0)</f>
        <v>50000</v>
      </c>
      <c r="G7" s="157"/>
      <c r="H7" s="24">
        <f>C7+D7+F7</f>
        <v>550000</v>
      </c>
      <c r="I7" s="108">
        <f>H31</f>
        <v>600000</v>
      </c>
      <c r="J7" s="24">
        <f>MIN(H7:I7)</f>
        <v>550000</v>
      </c>
    </row>
    <row r="8" spans="2:11" ht="30" customHeight="1">
      <c r="B8" s="23" t="s">
        <v>13</v>
      </c>
      <c r="C8" s="24">
        <f>C34</f>
        <v>801000</v>
      </c>
      <c r="D8" s="154"/>
      <c r="E8" s="155"/>
      <c r="F8" s="156">
        <f t="shared" ref="F8" si="0">ROUNDDOWN((C8+D8)*0.1,0)</f>
        <v>80100</v>
      </c>
      <c r="G8" s="157"/>
      <c r="H8" s="24">
        <f>C8+D8+F8</f>
        <v>881100</v>
      </c>
      <c r="I8" s="108">
        <f>H34</f>
        <v>724750</v>
      </c>
      <c r="J8" s="24">
        <f>MIN(H8:I8)</f>
        <v>724750</v>
      </c>
    </row>
    <row r="9" spans="2:11" ht="30" customHeight="1">
      <c r="B9" s="23" t="s">
        <v>14</v>
      </c>
      <c r="C9" s="24">
        <f>SUM(C5:C8)</f>
        <v>9311000</v>
      </c>
      <c r="D9" s="154"/>
      <c r="E9" s="155"/>
      <c r="F9" s="156">
        <f>SUM(F5:G8)</f>
        <v>931100</v>
      </c>
      <c r="G9" s="157"/>
      <c r="H9" s="27">
        <f>SUM(H5:H8)</f>
        <v>10242100</v>
      </c>
      <c r="I9" s="110">
        <f>SUM(I5:I8)</f>
        <v>8572250</v>
      </c>
      <c r="J9" s="27">
        <f>SUM(J5:J8)</f>
        <v>8522250</v>
      </c>
    </row>
    <row r="10" spans="2:11" ht="30" customHeight="1">
      <c r="B10" s="23" t="s">
        <v>15</v>
      </c>
      <c r="C10" s="24">
        <f>ROUNDDOWN(C9*0.1,0)</f>
        <v>931100</v>
      </c>
      <c r="D10" s="154"/>
      <c r="E10" s="155"/>
      <c r="F10" s="174" t="s">
        <v>16</v>
      </c>
      <c r="G10" s="175"/>
      <c r="H10" s="29" t="s">
        <v>16</v>
      </c>
      <c r="I10" s="111" t="s">
        <v>16</v>
      </c>
      <c r="J10" s="29" t="s">
        <v>16</v>
      </c>
    </row>
    <row r="11" spans="2:11" ht="30" customHeight="1" thickBot="1">
      <c r="B11" s="31" t="s">
        <v>17</v>
      </c>
      <c r="C11" s="32">
        <f>SUM(C9:C10)</f>
        <v>10242100</v>
      </c>
      <c r="D11" s="176"/>
      <c r="E11" s="177"/>
      <c r="F11" s="178">
        <f>F9</f>
        <v>931100</v>
      </c>
      <c r="G11" s="179"/>
      <c r="H11" s="32">
        <f>SUM(H5,H6,H7,H8)</f>
        <v>10242100</v>
      </c>
      <c r="I11" s="112">
        <f>SUM(I5,I6,I7,I8)</f>
        <v>8572250</v>
      </c>
      <c r="J11" s="32">
        <f>SUM(J5,J6,J7,J8)</f>
        <v>8522250</v>
      </c>
    </row>
    <row r="12" spans="2:11" ht="5.25" customHeight="1"/>
    <row r="13" spans="2:11" ht="18" thickBot="1">
      <c r="B13" s="1" t="s">
        <v>18</v>
      </c>
      <c r="J13" s="4" t="s">
        <v>2</v>
      </c>
    </row>
    <row r="14" spans="2:11" ht="12" customHeight="1" thickBot="1">
      <c r="B14" s="165" t="s">
        <v>3</v>
      </c>
      <c r="C14" s="165" t="s">
        <v>4</v>
      </c>
      <c r="D14" s="167" t="s">
        <v>3</v>
      </c>
      <c r="E14" s="167"/>
      <c r="F14" s="167"/>
      <c r="G14" s="167"/>
      <c r="H14" s="169" t="s">
        <v>19</v>
      </c>
      <c r="I14" s="171"/>
      <c r="J14" s="172"/>
    </row>
    <row r="15" spans="2:11" ht="45.6" thickBot="1">
      <c r="B15" s="166"/>
      <c r="C15" s="166"/>
      <c r="D15" s="168"/>
      <c r="E15" s="168"/>
      <c r="F15" s="168"/>
      <c r="G15" s="168"/>
      <c r="H15" s="170"/>
      <c r="I15" s="10" t="s">
        <v>20</v>
      </c>
      <c r="J15" s="9" t="s">
        <v>21</v>
      </c>
    </row>
    <row r="16" spans="2:11" ht="24.9" customHeight="1">
      <c r="B16" s="15" t="s">
        <v>10</v>
      </c>
      <c r="C16" s="16">
        <v>5000000</v>
      </c>
      <c r="D16" s="35"/>
      <c r="E16" s="35"/>
      <c r="F16" s="35"/>
      <c r="G16" s="35"/>
      <c r="H16" s="36">
        <f>ROUNDDOWN(I16*1.1,0)+J16</f>
        <v>4070000</v>
      </c>
      <c r="I16" s="35">
        <f>SUM(I17:I19)</f>
        <v>3700000</v>
      </c>
      <c r="J16" s="37">
        <f t="shared" ref="J16" si="1">SUM(J17:J19)</f>
        <v>0</v>
      </c>
    </row>
    <row r="17" spans="2:11">
      <c r="B17" s="14" t="s">
        <v>22</v>
      </c>
      <c r="C17" s="38"/>
      <c r="D17" s="39">
        <v>10000</v>
      </c>
      <c r="E17" s="40" t="s">
        <v>23</v>
      </c>
      <c r="F17" s="116">
        <v>100</v>
      </c>
      <c r="G17" s="42" t="s">
        <v>24</v>
      </c>
      <c r="H17" s="44"/>
      <c r="I17" s="41">
        <f>ROUNDDOWN(D17*F17,0)</f>
        <v>1000000</v>
      </c>
      <c r="J17" s="45"/>
    </row>
    <row r="18" spans="2:11">
      <c r="B18" s="14" t="s">
        <v>25</v>
      </c>
      <c r="C18" s="38"/>
      <c r="D18" s="39">
        <v>5000</v>
      </c>
      <c r="E18" s="40" t="s">
        <v>23</v>
      </c>
      <c r="F18" s="116">
        <v>300</v>
      </c>
      <c r="G18" s="42" t="s">
        <v>24</v>
      </c>
      <c r="H18" s="44"/>
      <c r="I18" s="41">
        <f>ROUNDDOWN(D18*F18,0)</f>
        <v>1500000</v>
      </c>
      <c r="J18" s="45"/>
    </row>
    <row r="19" spans="2:11">
      <c r="B19" s="14" t="s">
        <v>26</v>
      </c>
      <c r="C19" s="38"/>
      <c r="D19" s="46">
        <v>3000</v>
      </c>
      <c r="E19" s="47" t="s">
        <v>23</v>
      </c>
      <c r="F19" s="117">
        <v>400</v>
      </c>
      <c r="G19" s="49" t="s">
        <v>24</v>
      </c>
      <c r="H19" s="51"/>
      <c r="I19" s="41">
        <f>ROUNDDOWN(D19*F19,0)</f>
        <v>1200000</v>
      </c>
      <c r="J19" s="52"/>
    </row>
    <row r="20" spans="2:11" ht="24.9" customHeight="1">
      <c r="B20" s="23" t="s">
        <v>11</v>
      </c>
      <c r="C20" s="24">
        <f>SUM(C21:C30)</f>
        <v>3010000</v>
      </c>
      <c r="D20" s="53"/>
      <c r="E20" s="54"/>
      <c r="F20" s="53"/>
      <c r="G20" s="54"/>
      <c r="H20" s="55">
        <f>SUM(H21,H24,H27,H29)</f>
        <v>3177500</v>
      </c>
      <c r="I20" s="53"/>
      <c r="J20" s="56"/>
    </row>
    <row r="21" spans="2:11">
      <c r="B21" s="57" t="s">
        <v>27</v>
      </c>
      <c r="C21" s="58">
        <v>500000</v>
      </c>
      <c r="D21" s="59"/>
      <c r="E21" s="60"/>
      <c r="F21" s="59"/>
      <c r="G21" s="60"/>
      <c r="H21" s="21">
        <f>ROUNDDOWN(I21*1.1,0)+J21</f>
        <v>605000</v>
      </c>
      <c r="I21" s="146">
        <f>SUM(I22:I23)</f>
        <v>550000</v>
      </c>
      <c r="J21" s="61">
        <f t="shared" ref="J21" si="2">SUM(J22:J23)</f>
        <v>0</v>
      </c>
    </row>
    <row r="22" spans="2:11">
      <c r="B22" s="12" t="s">
        <v>28</v>
      </c>
      <c r="C22" s="62"/>
      <c r="D22" s="39">
        <v>20000</v>
      </c>
      <c r="E22" s="42" t="s">
        <v>29</v>
      </c>
      <c r="F22" s="41">
        <v>10</v>
      </c>
      <c r="G22" s="42" t="s">
        <v>30</v>
      </c>
      <c r="H22" s="44"/>
      <c r="I22" s="41">
        <f t="shared" ref="I22:I23" si="3">ROUNDDOWN(D22*F22,0)</f>
        <v>200000</v>
      </c>
      <c r="J22" s="63"/>
    </row>
    <row r="23" spans="2:11">
      <c r="B23" s="64" t="s">
        <v>31</v>
      </c>
      <c r="C23" s="58"/>
      <c r="D23" s="65">
        <v>10000</v>
      </c>
      <c r="E23" s="66" t="s">
        <v>23</v>
      </c>
      <c r="F23" s="67">
        <v>35</v>
      </c>
      <c r="G23" s="68" t="s">
        <v>30</v>
      </c>
      <c r="H23" s="70"/>
      <c r="I23" s="41">
        <f t="shared" si="3"/>
        <v>350000</v>
      </c>
      <c r="J23" s="71"/>
    </row>
    <row r="24" spans="2:11">
      <c r="B24" s="72" t="s">
        <v>32</v>
      </c>
      <c r="C24" s="58">
        <v>500000</v>
      </c>
      <c r="D24" s="73"/>
      <c r="E24" s="74"/>
      <c r="F24" s="73"/>
      <c r="G24" s="74"/>
      <c r="H24" s="76">
        <f>ROUNDDOWN(I24*1.1,0)+J24</f>
        <v>350000</v>
      </c>
      <c r="I24" s="73">
        <f>SUM(I25:I26)</f>
        <v>0</v>
      </c>
      <c r="J24" s="77">
        <f>SUM(J25:J26)</f>
        <v>350000</v>
      </c>
    </row>
    <row r="25" spans="2:11">
      <c r="B25" s="12" t="s">
        <v>33</v>
      </c>
      <c r="C25" s="62"/>
      <c r="D25" s="39">
        <v>20000</v>
      </c>
      <c r="E25" s="78" t="s">
        <v>29</v>
      </c>
      <c r="F25" s="79">
        <v>10</v>
      </c>
      <c r="G25" s="78" t="s">
        <v>30</v>
      </c>
      <c r="H25" s="81"/>
      <c r="I25" s="79"/>
      <c r="J25" s="45">
        <f>ROUNDDOWN(D25*F25,0)</f>
        <v>200000</v>
      </c>
      <c r="K25" s="173"/>
    </row>
    <row r="26" spans="2:11">
      <c r="B26" s="14" t="s">
        <v>34</v>
      </c>
      <c r="C26" s="38"/>
      <c r="D26" s="39">
        <v>15000</v>
      </c>
      <c r="E26" s="42" t="s">
        <v>29</v>
      </c>
      <c r="F26" s="41">
        <v>10</v>
      </c>
      <c r="G26" s="42" t="s">
        <v>30</v>
      </c>
      <c r="H26" s="70"/>
      <c r="I26" s="41"/>
      <c r="J26" s="45">
        <f>D26*F26</f>
        <v>150000</v>
      </c>
      <c r="K26" s="173"/>
    </row>
    <row r="27" spans="2:11">
      <c r="B27" s="72" t="s">
        <v>35</v>
      </c>
      <c r="C27" s="82">
        <v>10000</v>
      </c>
      <c r="D27" s="73"/>
      <c r="E27" s="74"/>
      <c r="F27" s="73"/>
      <c r="G27" s="74"/>
      <c r="H27" s="70">
        <f>ROUNDDOWN(I27*1.1,0)+J27</f>
        <v>22500</v>
      </c>
      <c r="I27" s="73">
        <f>SUM(I28)</f>
        <v>0</v>
      </c>
      <c r="J27" s="77">
        <f>SUM(J28)</f>
        <v>22500</v>
      </c>
    </row>
    <row r="28" spans="2:11">
      <c r="B28" s="83" t="s">
        <v>36</v>
      </c>
      <c r="C28" s="82"/>
      <c r="D28" s="39">
        <v>500</v>
      </c>
      <c r="E28" s="74" t="s">
        <v>23</v>
      </c>
      <c r="F28" s="73">
        <v>45</v>
      </c>
      <c r="G28" s="74" t="s">
        <v>30</v>
      </c>
      <c r="H28" s="70"/>
      <c r="I28" s="73"/>
      <c r="J28" s="77">
        <f>ROUNDDOWN(D28*F28,0)</f>
        <v>22500</v>
      </c>
    </row>
    <row r="29" spans="2:11">
      <c r="B29" s="72" t="s">
        <v>37</v>
      </c>
      <c r="C29" s="82">
        <v>2000000</v>
      </c>
      <c r="D29" s="73"/>
      <c r="E29" s="74"/>
      <c r="F29" s="73"/>
      <c r="G29" s="74"/>
      <c r="H29" s="70">
        <f>ROUNDDOWN(I29*1.1,0)+J29</f>
        <v>2200000</v>
      </c>
      <c r="I29" s="73">
        <f>SUM(I30)</f>
        <v>0</v>
      </c>
      <c r="J29" s="77">
        <f>SUM(J30)</f>
        <v>2200000</v>
      </c>
    </row>
    <row r="30" spans="2:11">
      <c r="B30" s="83" t="s">
        <v>38</v>
      </c>
      <c r="C30" s="82"/>
      <c r="D30" s="84">
        <v>2200000</v>
      </c>
      <c r="E30" s="78" t="s">
        <v>23</v>
      </c>
      <c r="F30" s="79">
        <v>1</v>
      </c>
      <c r="G30" s="78" t="s">
        <v>39</v>
      </c>
      <c r="H30" s="70"/>
      <c r="I30" s="73"/>
      <c r="J30" s="77">
        <f>ROUNDDOWN(D30*F30,0)</f>
        <v>2200000</v>
      </c>
    </row>
    <row r="31" spans="2:11" ht="24.9" customHeight="1">
      <c r="B31" s="23" t="s">
        <v>12</v>
      </c>
      <c r="C31" s="24">
        <v>500000</v>
      </c>
      <c r="D31" s="53"/>
      <c r="E31" s="54"/>
      <c r="F31" s="53"/>
      <c r="G31" s="54"/>
      <c r="H31" s="55">
        <f>ROUNDDOWN(I31*1.1,0)+J31</f>
        <v>600000</v>
      </c>
      <c r="I31" s="53">
        <f>SUM(I32:I33)</f>
        <v>0</v>
      </c>
      <c r="J31" s="56">
        <f>SUM(J32:J33)</f>
        <v>600000</v>
      </c>
    </row>
    <row r="32" spans="2:11">
      <c r="B32" s="86" t="s">
        <v>40</v>
      </c>
      <c r="C32" s="87"/>
      <c r="D32" s="88">
        <v>300000</v>
      </c>
      <c r="E32" s="89" t="s">
        <v>23</v>
      </c>
      <c r="F32" s="90">
        <v>1</v>
      </c>
      <c r="G32" s="89" t="s">
        <v>39</v>
      </c>
      <c r="H32" s="92"/>
      <c r="I32" s="90"/>
      <c r="J32" s="45">
        <f t="shared" ref="J32:J33" si="4">ROUNDDOWN(D32*F32,0)</f>
        <v>300000</v>
      </c>
      <c r="K32" s="173"/>
    </row>
    <row r="33" spans="2:11">
      <c r="B33" s="13" t="s">
        <v>41</v>
      </c>
      <c r="C33" s="85"/>
      <c r="D33" s="46">
        <v>300000</v>
      </c>
      <c r="E33" s="49" t="s">
        <v>23</v>
      </c>
      <c r="F33" s="48">
        <v>1</v>
      </c>
      <c r="G33" s="49" t="s">
        <v>39</v>
      </c>
      <c r="H33" s="93"/>
      <c r="I33" s="48"/>
      <c r="J33" s="52">
        <f t="shared" si="4"/>
        <v>300000</v>
      </c>
      <c r="K33" s="173"/>
    </row>
    <row r="34" spans="2:11" ht="24.9" customHeight="1">
      <c r="B34" s="23" t="s">
        <v>13</v>
      </c>
      <c r="C34" s="24">
        <f>ROUNDDOWN((C16+C20)*0.1,0)</f>
        <v>801000</v>
      </c>
      <c r="D34" s="48"/>
      <c r="E34" s="49"/>
      <c r="F34" s="48"/>
      <c r="G34" s="49"/>
      <c r="H34" s="93">
        <f>ROUNDDOWN((H16+H20)*0.1,0)</f>
        <v>724750</v>
      </c>
      <c r="I34" s="48"/>
      <c r="J34" s="52"/>
      <c r="K34" s="1" t="s">
        <v>42</v>
      </c>
    </row>
    <row r="35" spans="2:11" ht="24.9" customHeight="1">
      <c r="B35" s="94" t="s">
        <v>14</v>
      </c>
      <c r="C35" s="85">
        <f>SUM(C16,C20,C31,C34)</f>
        <v>9311000</v>
      </c>
      <c r="D35" s="95"/>
      <c r="E35" s="54"/>
      <c r="F35" s="54"/>
      <c r="G35" s="54"/>
      <c r="H35" s="96">
        <f>SUM(H16,H20,H31,H34)</f>
        <v>8572250</v>
      </c>
      <c r="I35" s="54"/>
      <c r="J35" s="97"/>
    </row>
    <row r="36" spans="2:11" ht="24.9" customHeight="1">
      <c r="B36" s="23" t="s">
        <v>15</v>
      </c>
      <c r="C36" s="24">
        <f>ROUNDDOWN(C35*0.1,0)</f>
        <v>931100</v>
      </c>
      <c r="D36" s="95"/>
      <c r="E36" s="54"/>
      <c r="F36" s="54"/>
      <c r="G36" s="54"/>
      <c r="H36" s="98" t="s">
        <v>16</v>
      </c>
      <c r="I36" s="54"/>
      <c r="J36" s="97"/>
    </row>
    <row r="37" spans="2:11" ht="24.9" customHeight="1" thickBot="1">
      <c r="B37" s="31" t="s">
        <v>17</v>
      </c>
      <c r="C37" s="32">
        <f>SUM(C35:C36)</f>
        <v>10242100</v>
      </c>
      <c r="D37" s="99"/>
      <c r="E37" s="100"/>
      <c r="F37" s="99"/>
      <c r="G37" s="100"/>
      <c r="H37" s="101">
        <f>SUM(H16,H20,H31,H34)</f>
        <v>8572250</v>
      </c>
      <c r="I37" s="99"/>
      <c r="J37" s="102"/>
    </row>
    <row r="38" spans="2:11" ht="11.25" customHeight="1"/>
    <row r="39" spans="2:11" ht="11.25" customHeight="1"/>
  </sheetData>
  <mergeCells count="24">
    <mergeCell ref="H14:H15"/>
    <mergeCell ref="I14:J14"/>
    <mergeCell ref="K25:K26"/>
    <mergeCell ref="K32:K33"/>
    <mergeCell ref="D10:E10"/>
    <mergeCell ref="F10:G10"/>
    <mergeCell ref="D11:E11"/>
    <mergeCell ref="F11:G11"/>
    <mergeCell ref="B14:B15"/>
    <mergeCell ref="C14:C15"/>
    <mergeCell ref="D14:G15"/>
    <mergeCell ref="D7:E7"/>
    <mergeCell ref="F7:G7"/>
    <mergeCell ref="D8:E8"/>
    <mergeCell ref="F8:G8"/>
    <mergeCell ref="D9:E9"/>
    <mergeCell ref="F9:G9"/>
    <mergeCell ref="D6:E6"/>
    <mergeCell ref="F6:G6"/>
    <mergeCell ref="B2:H2"/>
    <mergeCell ref="D4:E4"/>
    <mergeCell ref="F4:G4"/>
    <mergeCell ref="D5:E5"/>
    <mergeCell ref="F5:G5"/>
  </mergeCells>
  <phoneticPr fontId="1"/>
  <pageMargins left="0.7" right="0.7" top="0.75" bottom="0.75" header="0.3" footer="0.3"/>
  <pageSetup paperSize="9" scale="60"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6"/>
  <sheetViews>
    <sheetView view="pageBreakPreview" topLeftCell="C7" zoomScale="130" zoomScaleNormal="100" zoomScaleSheetLayoutView="130" workbookViewId="0">
      <selection activeCell="H16" sqref="H16"/>
    </sheetView>
  </sheetViews>
  <sheetFormatPr defaultColWidth="9" defaultRowHeight="17.399999999999999"/>
  <cols>
    <col min="1" max="1" width="3" style="1" customWidth="1"/>
    <col min="2" max="2" width="45.19921875" style="1" customWidth="1"/>
    <col min="3" max="3" width="15.59765625" style="1" customWidth="1"/>
    <col min="4" max="4" width="13" style="1" bestFit="1" customWidth="1"/>
    <col min="5" max="5" width="3.19921875" style="1" bestFit="1" customWidth="1"/>
    <col min="6" max="13" width="15.59765625" style="1" customWidth="1"/>
    <col min="14" max="16384" width="9" style="1"/>
  </cols>
  <sheetData>
    <row r="1" spans="2:11" ht="9" customHeight="1">
      <c r="B1" s="5"/>
      <c r="C1" s="5"/>
      <c r="D1" s="5"/>
      <c r="E1" s="5"/>
      <c r="F1" s="5"/>
      <c r="G1" s="5"/>
      <c r="H1" s="5"/>
      <c r="I1" s="5"/>
      <c r="J1" s="5"/>
      <c r="K1" s="5"/>
    </row>
    <row r="2" spans="2:11" ht="21.75" customHeight="1">
      <c r="B2" s="158" t="s">
        <v>0</v>
      </c>
      <c r="C2" s="158"/>
      <c r="D2" s="158"/>
      <c r="E2" s="158"/>
      <c r="F2" s="158"/>
      <c r="G2" s="158"/>
      <c r="H2" s="158"/>
      <c r="I2" s="5"/>
      <c r="J2" s="5"/>
      <c r="K2" s="5"/>
    </row>
    <row r="3" spans="2:11" ht="18" thickBot="1">
      <c r="B3" s="1" t="s">
        <v>1</v>
      </c>
      <c r="I3" s="4" t="s">
        <v>2</v>
      </c>
    </row>
    <row r="4" spans="2:11" ht="30.6" thickBot="1">
      <c r="B4" s="2" t="s">
        <v>3</v>
      </c>
      <c r="C4" s="2" t="s">
        <v>4</v>
      </c>
      <c r="D4" s="159" t="s">
        <v>5</v>
      </c>
      <c r="E4" s="160"/>
      <c r="F4" s="118" t="s">
        <v>6</v>
      </c>
      <c r="G4" s="2" t="s">
        <v>7</v>
      </c>
      <c r="H4" s="11" t="s">
        <v>8</v>
      </c>
      <c r="I4" s="3" t="s">
        <v>9</v>
      </c>
    </row>
    <row r="5" spans="2:11" ht="30" customHeight="1">
      <c r="B5" s="15" t="s">
        <v>10</v>
      </c>
      <c r="C5" s="16">
        <f>C16</f>
        <v>5000000</v>
      </c>
      <c r="D5" s="161"/>
      <c r="E5" s="162"/>
      <c r="F5" s="130">
        <f>ROUNDDOWN((C5+D5)*0.1,0)</f>
        <v>500000</v>
      </c>
      <c r="G5" s="113">
        <f>C5+D5+F5</f>
        <v>5500000</v>
      </c>
      <c r="H5" s="109">
        <f>H16</f>
        <v>4070000</v>
      </c>
      <c r="I5" s="113">
        <f>MIN(G5:H5)</f>
        <v>4070000</v>
      </c>
    </row>
    <row r="6" spans="2:11" ht="30" customHeight="1">
      <c r="B6" s="19" t="s">
        <v>11</v>
      </c>
      <c r="C6" s="20">
        <f>C20</f>
        <v>3010000</v>
      </c>
      <c r="D6" s="154"/>
      <c r="E6" s="155"/>
      <c r="F6" s="95">
        <f>ROUNDDOWN((C6+D6)*0.1,0)</f>
        <v>301000</v>
      </c>
      <c r="G6" s="24">
        <f>C6+D6+F6</f>
        <v>3311000</v>
      </c>
      <c r="H6" s="107">
        <f>H20</f>
        <v>3261100</v>
      </c>
      <c r="I6" s="24">
        <f>MIN(G6:H6)</f>
        <v>3261100</v>
      </c>
    </row>
    <row r="7" spans="2:11" ht="30" customHeight="1">
      <c r="B7" s="23" t="s">
        <v>12</v>
      </c>
      <c r="C7" s="24">
        <f>C35</f>
        <v>500000</v>
      </c>
      <c r="D7" s="154"/>
      <c r="E7" s="155"/>
      <c r="F7" s="95">
        <f>ROUNDDOWN((C7+D7)*0.1,0)</f>
        <v>50000</v>
      </c>
      <c r="G7" s="24">
        <f>C7+D7+F7</f>
        <v>550000</v>
      </c>
      <c r="H7" s="108">
        <f>H35</f>
        <v>554400</v>
      </c>
      <c r="I7" s="24">
        <f>MIN(G7:H7)</f>
        <v>550000</v>
      </c>
    </row>
    <row r="8" spans="2:11" ht="30" customHeight="1">
      <c r="B8" s="23" t="s">
        <v>13</v>
      </c>
      <c r="C8" s="24">
        <f>C41</f>
        <v>801000</v>
      </c>
      <c r="D8" s="154"/>
      <c r="E8" s="155"/>
      <c r="F8" s="95">
        <f>ROUNDDOWN((C8+D8)*0.1,0)</f>
        <v>80100</v>
      </c>
      <c r="G8" s="24">
        <f>C8+D8+F8</f>
        <v>881100</v>
      </c>
      <c r="H8" s="108">
        <f>H41</f>
        <v>733110</v>
      </c>
      <c r="I8" s="24">
        <f>MIN(G8:H8)</f>
        <v>733110</v>
      </c>
    </row>
    <row r="9" spans="2:11" ht="30" customHeight="1">
      <c r="B9" s="23" t="s">
        <v>14</v>
      </c>
      <c r="C9" s="24">
        <f>SUM(C5:C8)</f>
        <v>9311000</v>
      </c>
      <c r="D9" s="154"/>
      <c r="E9" s="155"/>
      <c r="F9" s="95">
        <f>SUM(F5:F8)</f>
        <v>931100</v>
      </c>
      <c r="G9" s="27">
        <f>SUM(G5:G8)</f>
        <v>10242100</v>
      </c>
      <c r="H9" s="110">
        <f>SUM(H5:H8)</f>
        <v>8618610</v>
      </c>
      <c r="I9" s="27">
        <f>SUM(I5:I8)</f>
        <v>8614210</v>
      </c>
      <c r="J9" s="149" t="s">
        <v>43</v>
      </c>
      <c r="K9" s="149"/>
    </row>
    <row r="10" spans="2:11" ht="30" customHeight="1">
      <c r="B10" s="23" t="s">
        <v>15</v>
      </c>
      <c r="C10" s="24">
        <f>ROUNDDOWN(C9*0.1,0)</f>
        <v>931100</v>
      </c>
      <c r="D10" s="154"/>
      <c r="E10" s="155"/>
      <c r="F10" s="95" t="s">
        <v>16</v>
      </c>
      <c r="G10" s="29" t="s">
        <v>16</v>
      </c>
      <c r="H10" s="111" t="s">
        <v>16</v>
      </c>
      <c r="I10" s="29" t="s">
        <v>16</v>
      </c>
      <c r="J10" s="152" t="s">
        <v>44</v>
      </c>
      <c r="K10" s="153" t="s">
        <v>45</v>
      </c>
    </row>
    <row r="11" spans="2:11" ht="30" customHeight="1" thickBot="1">
      <c r="B11" s="31" t="s">
        <v>17</v>
      </c>
      <c r="C11" s="32">
        <f>SUM(C9:C10)</f>
        <v>10242100</v>
      </c>
      <c r="D11" s="176"/>
      <c r="E11" s="177"/>
      <c r="F11" s="119">
        <f>F9</f>
        <v>931100</v>
      </c>
      <c r="G11" s="32">
        <f>SUM(G5,G6,G7,G8)</f>
        <v>10242100</v>
      </c>
      <c r="H11" s="112">
        <f>SUM(H5,H6,H7,H8)</f>
        <v>8618610</v>
      </c>
      <c r="I11" s="32">
        <f>SUM(I5,I6,I7,I8)</f>
        <v>8614210</v>
      </c>
      <c r="J11" s="150">
        <f>ROUNDUP(I11*100/110,0)</f>
        <v>7831100</v>
      </c>
      <c r="K11" s="151">
        <f>I11-J11</f>
        <v>783110</v>
      </c>
    </row>
    <row r="12" spans="2:11" ht="5.25" customHeight="1"/>
    <row r="13" spans="2:11" customFormat="1" ht="18.600000000000001" thickBot="1">
      <c r="B13" s="1" t="s">
        <v>18</v>
      </c>
      <c r="C13" s="1"/>
      <c r="D13" s="1"/>
      <c r="E13" s="1"/>
      <c r="F13" s="1"/>
      <c r="G13" s="1"/>
      <c r="H13" s="1"/>
      <c r="I13" s="1"/>
      <c r="J13" s="1"/>
      <c r="K13" s="4" t="s">
        <v>2</v>
      </c>
    </row>
    <row r="14" spans="2:11" customFormat="1" ht="19.5" customHeight="1" thickBot="1">
      <c r="B14" s="165" t="s">
        <v>3</v>
      </c>
      <c r="C14" s="165" t="s">
        <v>4</v>
      </c>
      <c r="D14" s="183" t="s">
        <v>3</v>
      </c>
      <c r="E14" s="167"/>
      <c r="F14" s="167"/>
      <c r="G14" s="184"/>
      <c r="H14" s="187" t="s">
        <v>71</v>
      </c>
      <c r="I14" s="180" t="s">
        <v>46</v>
      </c>
      <c r="J14" s="181"/>
      <c r="K14" s="182"/>
    </row>
    <row r="15" spans="2:11" customFormat="1" ht="73.5" customHeight="1" thickBot="1">
      <c r="B15" s="166"/>
      <c r="C15" s="166"/>
      <c r="D15" s="185"/>
      <c r="E15" s="168"/>
      <c r="F15" s="168"/>
      <c r="G15" s="186"/>
      <c r="H15" s="188"/>
      <c r="I15" s="10" t="s">
        <v>47</v>
      </c>
      <c r="J15" s="120" t="s">
        <v>48</v>
      </c>
      <c r="K15" s="9" t="s">
        <v>49</v>
      </c>
    </row>
    <row r="16" spans="2:11" customFormat="1" ht="18">
      <c r="B16" s="15" t="s">
        <v>10</v>
      </c>
      <c r="C16" s="16">
        <v>5000000</v>
      </c>
      <c r="D16" s="35"/>
      <c r="E16" s="35"/>
      <c r="F16" s="35"/>
      <c r="G16" s="35"/>
      <c r="H16" s="36">
        <f>ROUNDDOWN(I16*1.1,0)+J16+ROUNDDOWN(J16*0.02,0)+K16</f>
        <v>4070000</v>
      </c>
      <c r="I16" s="35">
        <f>SUM(I17:I19)</f>
        <v>3700000</v>
      </c>
      <c r="J16" s="121">
        <f t="shared" ref="J16:K16" si="0">SUM(J17:J19)</f>
        <v>0</v>
      </c>
      <c r="K16" s="37">
        <f t="shared" si="0"/>
        <v>0</v>
      </c>
    </row>
    <row r="17" spans="2:11" customFormat="1" ht="18">
      <c r="B17" s="14" t="s">
        <v>22</v>
      </c>
      <c r="C17" s="38"/>
      <c r="D17" s="39">
        <v>10000</v>
      </c>
      <c r="E17" s="40" t="s">
        <v>23</v>
      </c>
      <c r="F17" s="116">
        <v>100</v>
      </c>
      <c r="G17" s="132" t="s">
        <v>24</v>
      </c>
      <c r="H17" s="44"/>
      <c r="I17" s="41">
        <f>ROUNDDOWN(D17*F17,0)</f>
        <v>1000000</v>
      </c>
      <c r="J17" s="122"/>
      <c r="K17" s="45"/>
    </row>
    <row r="18" spans="2:11" customFormat="1" ht="18">
      <c r="B18" s="14" t="s">
        <v>25</v>
      </c>
      <c r="C18" s="38"/>
      <c r="D18" s="39">
        <v>5000</v>
      </c>
      <c r="E18" s="40" t="s">
        <v>23</v>
      </c>
      <c r="F18" s="116">
        <v>300</v>
      </c>
      <c r="G18" s="132" t="s">
        <v>24</v>
      </c>
      <c r="H18" s="44"/>
      <c r="I18" s="41">
        <f>ROUNDDOWN(D18*F18,0)</f>
        <v>1500000</v>
      </c>
      <c r="J18" s="122"/>
      <c r="K18" s="45"/>
    </row>
    <row r="19" spans="2:11" customFormat="1" ht="18">
      <c r="B19" s="14" t="s">
        <v>26</v>
      </c>
      <c r="C19" s="38"/>
      <c r="D19" s="46">
        <v>3000</v>
      </c>
      <c r="E19" s="47" t="s">
        <v>23</v>
      </c>
      <c r="F19" s="117">
        <v>400</v>
      </c>
      <c r="G19" s="137" t="s">
        <v>24</v>
      </c>
      <c r="H19" s="51"/>
      <c r="I19" s="41">
        <f>ROUNDDOWN(D19*F19,0)</f>
        <v>1200000</v>
      </c>
      <c r="J19" s="122"/>
      <c r="K19" s="52"/>
    </row>
    <row r="20" spans="2:11" customFormat="1" ht="18">
      <c r="B20" s="23" t="s">
        <v>11</v>
      </c>
      <c r="C20" s="24">
        <f>SUM(C21:C34)</f>
        <v>3010000</v>
      </c>
      <c r="D20" s="53"/>
      <c r="E20" s="54"/>
      <c r="F20" s="53"/>
      <c r="G20" s="136"/>
      <c r="H20" s="55">
        <f>SUM(H21,H28,H31,H33)</f>
        <v>3261100</v>
      </c>
      <c r="I20" s="53"/>
      <c r="J20" s="123"/>
      <c r="K20" s="56"/>
    </row>
    <row r="21" spans="2:11" customFormat="1" ht="18">
      <c r="B21" s="57" t="s">
        <v>27</v>
      </c>
      <c r="C21" s="58">
        <v>500000</v>
      </c>
      <c r="D21" s="59"/>
      <c r="E21" s="60"/>
      <c r="F21" s="59"/>
      <c r="G21" s="131"/>
      <c r="H21" s="21">
        <f>ROUNDDOWN(I21*1.1,0)+J21+ROUNDDOWN(J21*0.02,0)+K21</f>
        <v>688600</v>
      </c>
      <c r="I21" s="59">
        <f t="shared" ref="I21:K21" si="1">SUM(I22:I27)</f>
        <v>300000</v>
      </c>
      <c r="J21" s="124">
        <f t="shared" si="1"/>
        <v>330000</v>
      </c>
      <c r="K21" s="61">
        <f t="shared" si="1"/>
        <v>22000</v>
      </c>
    </row>
    <row r="22" spans="2:11" customFormat="1" ht="18">
      <c r="B22" s="12" t="s">
        <v>50</v>
      </c>
      <c r="C22" s="62"/>
      <c r="D22" s="138">
        <v>20000</v>
      </c>
      <c r="E22" s="78" t="s">
        <v>29</v>
      </c>
      <c r="F22" s="79">
        <v>5</v>
      </c>
      <c r="G22" s="135" t="s">
        <v>30</v>
      </c>
      <c r="H22" s="81"/>
      <c r="I22" s="79">
        <f t="shared" ref="I22:I24" si="2">ROUNDDOWN(D22*F22,0)</f>
        <v>100000</v>
      </c>
      <c r="J22" s="139"/>
      <c r="K22" s="63"/>
    </row>
    <row r="23" spans="2:11" customFormat="1" ht="18">
      <c r="B23" s="14" t="s">
        <v>51</v>
      </c>
      <c r="C23" s="38"/>
      <c r="D23" s="39">
        <v>10000</v>
      </c>
      <c r="E23" s="40" t="s">
        <v>23</v>
      </c>
      <c r="F23" s="41">
        <v>10</v>
      </c>
      <c r="G23" s="132" t="s">
        <v>30</v>
      </c>
      <c r="H23" s="44"/>
      <c r="I23" s="41">
        <f t="shared" si="2"/>
        <v>100000</v>
      </c>
      <c r="J23" s="122"/>
      <c r="K23" s="45"/>
    </row>
    <row r="24" spans="2:11" customFormat="1" ht="18">
      <c r="B24" s="14" t="s">
        <v>52</v>
      </c>
      <c r="C24" s="38"/>
      <c r="D24" s="39">
        <v>10000</v>
      </c>
      <c r="E24" s="40" t="s">
        <v>23</v>
      </c>
      <c r="F24" s="41">
        <v>10</v>
      </c>
      <c r="G24" s="132" t="s">
        <v>30</v>
      </c>
      <c r="H24" s="44"/>
      <c r="I24" s="41">
        <f t="shared" si="2"/>
        <v>100000</v>
      </c>
      <c r="J24" s="122"/>
      <c r="K24" s="45"/>
    </row>
    <row r="25" spans="2:11" customFormat="1" ht="18">
      <c r="B25" s="14" t="s">
        <v>53</v>
      </c>
      <c r="C25" s="38"/>
      <c r="D25" s="39">
        <v>11000</v>
      </c>
      <c r="E25" s="40" t="s">
        <v>23</v>
      </c>
      <c r="F25" s="41">
        <v>2</v>
      </c>
      <c r="G25" s="132" t="s">
        <v>30</v>
      </c>
      <c r="H25" s="44"/>
      <c r="I25" s="41"/>
      <c r="J25" s="122"/>
      <c r="K25" s="45">
        <f>ROUNDDOWN(D25*F25,0)</f>
        <v>22000</v>
      </c>
    </row>
    <row r="26" spans="2:11" customFormat="1" ht="18">
      <c r="B26" s="14" t="s">
        <v>54</v>
      </c>
      <c r="C26" s="38"/>
      <c r="D26" s="39">
        <v>11000</v>
      </c>
      <c r="E26" s="40" t="s">
        <v>23</v>
      </c>
      <c r="F26" s="41">
        <v>10</v>
      </c>
      <c r="G26" s="132" t="s">
        <v>30</v>
      </c>
      <c r="H26" s="44"/>
      <c r="I26" s="140"/>
      <c r="J26" s="122">
        <f>ROUNDDOWN(D26*F26,0)</f>
        <v>110000</v>
      </c>
      <c r="K26" s="45"/>
    </row>
    <row r="27" spans="2:11" customFormat="1" ht="18">
      <c r="B27" s="64" t="s">
        <v>55</v>
      </c>
      <c r="C27" s="58"/>
      <c r="D27" s="65">
        <v>110000</v>
      </c>
      <c r="E27" s="66" t="s">
        <v>23</v>
      </c>
      <c r="F27" s="67">
        <v>2</v>
      </c>
      <c r="G27" s="134" t="s">
        <v>30</v>
      </c>
      <c r="H27" s="70"/>
      <c r="I27" s="67"/>
      <c r="J27" s="141">
        <f>ROUNDDOWN(D27*F27,0)</f>
        <v>220000</v>
      </c>
      <c r="K27" s="71"/>
    </row>
    <row r="28" spans="2:11" customFormat="1" ht="18">
      <c r="B28" s="72" t="s">
        <v>32</v>
      </c>
      <c r="C28" s="58">
        <v>500000</v>
      </c>
      <c r="D28" s="73"/>
      <c r="E28" s="74"/>
      <c r="F28" s="73"/>
      <c r="G28" s="133"/>
      <c r="H28" s="76">
        <f>ROUNDDOWN(I28*1.1,0)+J28+ROUNDDOWN(J28*0.02,0)+K28</f>
        <v>350000</v>
      </c>
      <c r="I28" s="73">
        <f>SUM(I29:I30)</f>
        <v>0</v>
      </c>
      <c r="J28" s="125">
        <f>SUM(J29:J30)</f>
        <v>0</v>
      </c>
      <c r="K28" s="77">
        <f>SUM(K29:K30)</f>
        <v>350000</v>
      </c>
    </row>
    <row r="29" spans="2:11" customFormat="1" ht="18">
      <c r="B29" s="12" t="s">
        <v>33</v>
      </c>
      <c r="C29" s="62"/>
      <c r="D29" s="39">
        <v>20000</v>
      </c>
      <c r="E29" s="78" t="s">
        <v>29</v>
      </c>
      <c r="F29" s="79">
        <v>10</v>
      </c>
      <c r="G29" s="135" t="s">
        <v>30</v>
      </c>
      <c r="H29" s="81"/>
      <c r="I29" s="79"/>
      <c r="J29" s="122"/>
      <c r="K29" s="45">
        <f>ROUNDDOWN(D29*F29,0)</f>
        <v>200000</v>
      </c>
    </row>
    <row r="30" spans="2:11" customFormat="1" ht="18">
      <c r="B30" s="14" t="s">
        <v>34</v>
      </c>
      <c r="C30" s="38"/>
      <c r="D30" s="39">
        <v>15000</v>
      </c>
      <c r="E30" s="42" t="s">
        <v>29</v>
      </c>
      <c r="F30" s="41">
        <v>10</v>
      </c>
      <c r="G30" s="132" t="s">
        <v>30</v>
      </c>
      <c r="H30" s="70"/>
      <c r="I30" s="41"/>
      <c r="J30" s="122"/>
      <c r="K30" s="45">
        <f>D30*F30</f>
        <v>150000</v>
      </c>
    </row>
    <row r="31" spans="2:11" customFormat="1" ht="18">
      <c r="B31" s="72" t="s">
        <v>35</v>
      </c>
      <c r="C31" s="82">
        <v>10000</v>
      </c>
      <c r="D31" s="73"/>
      <c r="E31" s="74"/>
      <c r="F31" s="73"/>
      <c r="G31" s="133"/>
      <c r="H31" s="70">
        <f>ROUNDDOWN(I31*1.1,0)+J31+ROUNDDOWN(J31*0.02,0)+K31</f>
        <v>22500</v>
      </c>
      <c r="I31" s="73">
        <f>SUM(I32)</f>
        <v>0</v>
      </c>
      <c r="J31" s="125">
        <f>SUM(J32)</f>
        <v>0</v>
      </c>
      <c r="K31" s="77">
        <f>SUM(K32)</f>
        <v>22500</v>
      </c>
    </row>
    <row r="32" spans="2:11" customFormat="1" ht="18">
      <c r="B32" s="83" t="s">
        <v>36</v>
      </c>
      <c r="C32" s="82"/>
      <c r="D32" s="39">
        <v>500</v>
      </c>
      <c r="E32" s="74" t="s">
        <v>23</v>
      </c>
      <c r="F32" s="73">
        <v>45</v>
      </c>
      <c r="G32" s="133" t="s">
        <v>30</v>
      </c>
      <c r="H32" s="70"/>
      <c r="I32" s="73"/>
      <c r="J32" s="125"/>
      <c r="K32" s="77">
        <f>ROUNDDOWN(D32*F32,0)</f>
        <v>22500</v>
      </c>
    </row>
    <row r="33" spans="2:11" customFormat="1" ht="18">
      <c r="B33" s="72" t="s">
        <v>37</v>
      </c>
      <c r="C33" s="82">
        <v>2000000</v>
      </c>
      <c r="D33" s="73"/>
      <c r="E33" s="74"/>
      <c r="F33" s="73"/>
      <c r="G33" s="133"/>
      <c r="H33" s="70">
        <f>ROUNDDOWN(I33*1.1,0)+J33+ROUNDDOWN(J33*0.02,0)+K33</f>
        <v>2200000</v>
      </c>
      <c r="I33" s="73">
        <f>SUM(I34)</f>
        <v>0</v>
      </c>
      <c r="J33" s="125">
        <f>SUM(J34)</f>
        <v>0</v>
      </c>
      <c r="K33" s="77">
        <f>SUM(K34)</f>
        <v>2200000</v>
      </c>
    </row>
    <row r="34" spans="2:11" customFormat="1" ht="18">
      <c r="B34" s="83" t="s">
        <v>56</v>
      </c>
      <c r="C34" s="82"/>
      <c r="D34" s="84">
        <v>2200000</v>
      </c>
      <c r="E34" s="78" t="s">
        <v>23</v>
      </c>
      <c r="F34" s="79">
        <v>1</v>
      </c>
      <c r="G34" s="135" t="s">
        <v>39</v>
      </c>
      <c r="H34" s="70"/>
      <c r="I34" s="73"/>
      <c r="J34" s="126"/>
      <c r="K34" s="77">
        <f>ROUNDDOWN(D34*F34,0)</f>
        <v>2200000</v>
      </c>
    </row>
    <row r="35" spans="2:11" customFormat="1" ht="18">
      <c r="B35" s="23" t="s">
        <v>12</v>
      </c>
      <c r="C35" s="24">
        <v>500000</v>
      </c>
      <c r="D35" s="53"/>
      <c r="E35" s="54"/>
      <c r="F35" s="53"/>
      <c r="G35" s="136"/>
      <c r="H35" s="55">
        <f>ROUNDDOWN(I35*1.1,0)+J35+ROUNDDOWN(J35*0.02,0)+K35</f>
        <v>554400</v>
      </c>
      <c r="I35" s="53">
        <f>SUM(I36:I40)</f>
        <v>100000</v>
      </c>
      <c r="J35" s="123">
        <f>SUM(J36:J40)</f>
        <v>220000</v>
      </c>
      <c r="K35" s="56">
        <f>SUM(K36:K40)</f>
        <v>220000</v>
      </c>
    </row>
    <row r="36" spans="2:11" customFormat="1" ht="18">
      <c r="B36" s="86" t="s">
        <v>57</v>
      </c>
      <c r="C36" s="87"/>
      <c r="D36" s="88">
        <v>110000</v>
      </c>
      <c r="E36" s="89" t="s">
        <v>23</v>
      </c>
      <c r="F36" s="90">
        <v>1</v>
      </c>
      <c r="G36" s="142" t="s">
        <v>39</v>
      </c>
      <c r="H36" s="92"/>
      <c r="I36" s="90"/>
      <c r="J36" s="143"/>
      <c r="K36" s="144">
        <f t="shared" ref="K36:K37" si="3">ROUNDDOWN(D36*F36,0)</f>
        <v>110000</v>
      </c>
    </row>
    <row r="37" spans="2:11" customFormat="1" ht="18">
      <c r="B37" s="14" t="s">
        <v>58</v>
      </c>
      <c r="C37" s="38"/>
      <c r="D37" s="103">
        <v>110000</v>
      </c>
      <c r="E37" s="42" t="s">
        <v>23</v>
      </c>
      <c r="F37" s="41">
        <v>1</v>
      </c>
      <c r="G37" s="132" t="s">
        <v>39</v>
      </c>
      <c r="H37" s="145"/>
      <c r="I37" s="41"/>
      <c r="J37" s="122"/>
      <c r="K37" s="45">
        <f t="shared" si="3"/>
        <v>110000</v>
      </c>
    </row>
    <row r="38" spans="2:11" customFormat="1" ht="18">
      <c r="B38" s="14" t="s">
        <v>59</v>
      </c>
      <c r="C38" s="38"/>
      <c r="D38" s="103">
        <v>100000</v>
      </c>
      <c r="E38" s="42" t="s">
        <v>23</v>
      </c>
      <c r="F38" s="41">
        <v>1</v>
      </c>
      <c r="G38" s="132" t="s">
        <v>39</v>
      </c>
      <c r="H38" s="145"/>
      <c r="I38" s="41">
        <v>100000</v>
      </c>
      <c r="J38" s="122"/>
      <c r="K38" s="45"/>
    </row>
    <row r="39" spans="2:11" customFormat="1" ht="18">
      <c r="B39" s="14" t="s">
        <v>60</v>
      </c>
      <c r="C39" s="38"/>
      <c r="D39" s="103">
        <v>110000</v>
      </c>
      <c r="E39" s="42" t="s">
        <v>23</v>
      </c>
      <c r="F39" s="41">
        <v>1</v>
      </c>
      <c r="G39" s="132" t="s">
        <v>39</v>
      </c>
      <c r="H39" s="145"/>
      <c r="I39" s="41"/>
      <c r="J39" s="122">
        <f>ROUNDDOWN(D39*F39,0)</f>
        <v>110000</v>
      </c>
      <c r="K39" s="45"/>
    </row>
    <row r="40" spans="2:11" customFormat="1" ht="18">
      <c r="B40" s="13" t="s">
        <v>61</v>
      </c>
      <c r="C40" s="85"/>
      <c r="D40" s="46">
        <v>110000</v>
      </c>
      <c r="E40" s="49" t="s">
        <v>23</v>
      </c>
      <c r="F40" s="48">
        <v>1</v>
      </c>
      <c r="G40" s="137" t="s">
        <v>39</v>
      </c>
      <c r="H40" s="93"/>
      <c r="I40" s="48"/>
      <c r="J40" s="127">
        <f>ROUNDDOWN(D40*F40,0)</f>
        <v>110000</v>
      </c>
      <c r="K40" s="52"/>
    </row>
    <row r="41" spans="2:11" customFormat="1" ht="18">
      <c r="B41" s="23" t="s">
        <v>13</v>
      </c>
      <c r="C41" s="24">
        <f>ROUNDDOWN((C16+C20)*0.1,0)</f>
        <v>801000</v>
      </c>
      <c r="D41" s="147">
        <v>0.1</v>
      </c>
      <c r="E41" s="49"/>
      <c r="F41" s="148" t="s">
        <v>62</v>
      </c>
      <c r="G41" s="49"/>
      <c r="H41" s="93">
        <f>ROUNDDOWN((H16+H20)*$D$41,0)</f>
        <v>733110</v>
      </c>
      <c r="I41" s="48"/>
      <c r="J41" s="127"/>
      <c r="K41" s="97"/>
    </row>
    <row r="42" spans="2:11" customFormat="1" ht="18">
      <c r="B42" s="94" t="s">
        <v>14</v>
      </c>
      <c r="C42" s="85">
        <f>SUM(C16,C20,C35,C41)</f>
        <v>9311000</v>
      </c>
      <c r="D42" s="95"/>
      <c r="E42" s="54"/>
      <c r="F42" s="54"/>
      <c r="G42" s="54"/>
      <c r="H42" s="96">
        <f>SUM(H16,H20,H35,H41)</f>
        <v>8618610</v>
      </c>
      <c r="I42" s="54"/>
      <c r="J42" s="128"/>
      <c r="K42" s="97"/>
    </row>
    <row r="43" spans="2:11" customFormat="1" ht="18">
      <c r="B43" s="23" t="s">
        <v>15</v>
      </c>
      <c r="C43" s="24">
        <f>ROUNDDOWN(C42*0.1,0)</f>
        <v>931100</v>
      </c>
      <c r="D43" s="95"/>
      <c r="E43" s="54"/>
      <c r="F43" s="54"/>
      <c r="G43" s="54"/>
      <c r="H43" s="98" t="s">
        <v>16</v>
      </c>
      <c r="I43" s="54"/>
      <c r="J43" s="128"/>
      <c r="K43" s="97"/>
    </row>
    <row r="44" spans="2:11" customFormat="1" ht="18.600000000000001" thickBot="1">
      <c r="B44" s="31" t="s">
        <v>17</v>
      </c>
      <c r="C44" s="32">
        <f>SUM(C42:C43)</f>
        <v>10242100</v>
      </c>
      <c r="D44" s="99"/>
      <c r="E44" s="100"/>
      <c r="F44" s="99"/>
      <c r="G44" s="100"/>
      <c r="H44" s="101">
        <f>SUM(H16,H20,H35,H41)</f>
        <v>8618610</v>
      </c>
      <c r="I44" s="99"/>
      <c r="J44" s="129"/>
      <c r="K44" s="102"/>
    </row>
    <row r="45" spans="2:11" ht="11.25" customHeight="1"/>
    <row r="46" spans="2:11" ht="11.25" customHeight="1"/>
  </sheetData>
  <mergeCells count="14">
    <mergeCell ref="I14:K14"/>
    <mergeCell ref="D14:G15"/>
    <mergeCell ref="B2:H2"/>
    <mergeCell ref="D5:E5"/>
    <mergeCell ref="D6:E6"/>
    <mergeCell ref="D7:E7"/>
    <mergeCell ref="B14:B15"/>
    <mergeCell ref="C14:C15"/>
    <mergeCell ref="H14:H15"/>
    <mergeCell ref="D9:E9"/>
    <mergeCell ref="D4:E4"/>
    <mergeCell ref="D10:E10"/>
    <mergeCell ref="D11:E11"/>
    <mergeCell ref="D8:E8"/>
  </mergeCells>
  <phoneticPr fontId="1"/>
  <printOptions horizontalCentered="1"/>
  <pageMargins left="0.23622047244094491" right="0.23622047244094491" top="0.35433070866141736" bottom="0.35433070866141736" header="0.31496062992125984" footer="0.31496062992125984"/>
  <pageSetup paperSize="9" scale="55" orientation="landscape" cellComments="asDisplayed" r:id="rId1"/>
  <headerFooter differentFirst="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DBF3-71D4-4CFD-8141-39DA5840857D}">
  <sheetPr>
    <pageSetUpPr fitToPage="1"/>
  </sheetPr>
  <dimension ref="B1:M43"/>
  <sheetViews>
    <sheetView view="pageBreakPreview" topLeftCell="A19" zoomScaleNormal="100" zoomScaleSheetLayoutView="100" workbookViewId="0">
      <selection activeCell="I20" sqref="I20"/>
    </sheetView>
  </sheetViews>
  <sheetFormatPr defaultColWidth="9" defaultRowHeight="17.399999999999999"/>
  <cols>
    <col min="1" max="1" width="3" style="1" customWidth="1"/>
    <col min="2" max="2" width="30.69921875" style="1" customWidth="1"/>
    <col min="3" max="3" width="15.59765625" style="1" customWidth="1"/>
    <col min="4" max="4" width="13" style="1" bestFit="1" customWidth="1"/>
    <col min="5" max="5" width="4.59765625" style="1" customWidth="1"/>
    <col min="6" max="6" width="13" style="1" customWidth="1"/>
    <col min="7" max="7" width="6.3984375" style="1" customWidth="1"/>
    <col min="8" max="10" width="15.59765625" style="1" customWidth="1"/>
    <col min="11" max="11" width="6.8984375" style="1" customWidth="1"/>
    <col min="12" max="12" width="15.59765625" style="1" customWidth="1"/>
    <col min="13" max="13" width="39.19921875" style="1" customWidth="1"/>
    <col min="14" max="16384" width="9" style="1"/>
  </cols>
  <sheetData>
    <row r="1" spans="2:13" ht="11.25" customHeight="1"/>
    <row r="2" spans="2:13" ht="21.75" customHeight="1">
      <c r="B2" s="158" t="s">
        <v>63</v>
      </c>
      <c r="C2" s="158"/>
      <c r="D2" s="158"/>
      <c r="E2" s="158"/>
      <c r="F2" s="158"/>
      <c r="G2" s="158"/>
      <c r="H2" s="158"/>
      <c r="I2" s="158"/>
      <c r="J2" s="158"/>
      <c r="K2" s="5"/>
      <c r="L2" s="5"/>
      <c r="M2" s="5"/>
    </row>
    <row r="3" spans="2:13" ht="18" thickBot="1">
      <c r="B3" s="1" t="s">
        <v>1</v>
      </c>
      <c r="J3" s="4" t="s">
        <v>2</v>
      </c>
    </row>
    <row r="4" spans="2:13" ht="30.6" thickBot="1">
      <c r="B4" s="2" t="s">
        <v>3</v>
      </c>
      <c r="C4" s="2" t="s">
        <v>4</v>
      </c>
      <c r="D4" s="159" t="s">
        <v>5</v>
      </c>
      <c r="E4" s="160"/>
      <c r="F4" s="159" t="s">
        <v>6</v>
      </c>
      <c r="G4" s="160"/>
      <c r="H4" s="2" t="s">
        <v>7</v>
      </c>
      <c r="I4" s="11" t="s">
        <v>8</v>
      </c>
      <c r="J4" s="3" t="s">
        <v>9</v>
      </c>
      <c r="K4" s="8"/>
    </row>
    <row r="5" spans="2:13" ht="30" customHeight="1">
      <c r="B5" s="15" t="s">
        <v>10</v>
      </c>
      <c r="C5" s="16">
        <f>C16</f>
        <v>5000000</v>
      </c>
      <c r="D5" s="161"/>
      <c r="E5" s="162"/>
      <c r="F5" s="163">
        <f>ROUNDDOWN((C5+D5)*0.1,0)</f>
        <v>500000</v>
      </c>
      <c r="G5" s="164"/>
      <c r="H5" s="16">
        <f>C5+D5+F5</f>
        <v>5500000</v>
      </c>
      <c r="I5" s="17">
        <f>J16</f>
        <v>4070000</v>
      </c>
      <c r="J5" s="113">
        <f>MIN(H5:I5)</f>
        <v>4070000</v>
      </c>
      <c r="K5" s="6"/>
    </row>
    <row r="6" spans="2:13" ht="30" customHeight="1">
      <c r="B6" s="19" t="s">
        <v>11</v>
      </c>
      <c r="C6" s="20">
        <f>C21</f>
        <v>3010000</v>
      </c>
      <c r="D6" s="154"/>
      <c r="E6" s="155"/>
      <c r="F6" s="156">
        <f>ROUNDDOWN((C6+D6)*0.1,0)</f>
        <v>301000</v>
      </c>
      <c r="G6" s="157"/>
      <c r="H6" s="20">
        <f>C6+D6+F6</f>
        <v>3311000</v>
      </c>
      <c r="I6" s="21">
        <f>J21</f>
        <v>3177460</v>
      </c>
      <c r="J6" s="24">
        <f t="shared" ref="J6:J8" si="0">MIN(H6:I6)</f>
        <v>3177460</v>
      </c>
      <c r="K6" s="6"/>
    </row>
    <row r="7" spans="2:13" ht="30" customHeight="1">
      <c r="B7" s="23" t="s">
        <v>12</v>
      </c>
      <c r="C7" s="24">
        <f>C36</f>
        <v>500000</v>
      </c>
      <c r="D7" s="154"/>
      <c r="E7" s="155"/>
      <c r="F7" s="156">
        <f>ROUNDDOWN((C7+D7)*0.1,0)</f>
        <v>50000</v>
      </c>
      <c r="G7" s="157"/>
      <c r="H7" s="20">
        <f>C7+D7+F7</f>
        <v>550000</v>
      </c>
      <c r="I7" s="25">
        <f>J36</f>
        <v>599999</v>
      </c>
      <c r="J7" s="24">
        <f t="shared" si="0"/>
        <v>550000</v>
      </c>
      <c r="K7" s="6"/>
    </row>
    <row r="8" spans="2:13" ht="30" customHeight="1">
      <c r="B8" s="23" t="s">
        <v>13</v>
      </c>
      <c r="C8" s="24">
        <f>C40</f>
        <v>801000</v>
      </c>
      <c r="D8" s="154"/>
      <c r="E8" s="155"/>
      <c r="F8" s="156">
        <f>ROUNDDOWN((C8+D8)*0.1,0)</f>
        <v>80100</v>
      </c>
      <c r="G8" s="157"/>
      <c r="H8" s="20">
        <f>C8+D8+F8</f>
        <v>881100</v>
      </c>
      <c r="I8" s="25">
        <f>J40</f>
        <v>724746</v>
      </c>
      <c r="J8" s="24">
        <f t="shared" si="0"/>
        <v>724746</v>
      </c>
      <c r="K8" s="6"/>
    </row>
    <row r="9" spans="2:13" ht="30" customHeight="1">
      <c r="B9" s="23" t="s">
        <v>14</v>
      </c>
      <c r="C9" s="24">
        <f>SUM(C5:C8)</f>
        <v>9311000</v>
      </c>
      <c r="D9" s="154"/>
      <c r="E9" s="155"/>
      <c r="F9" s="189">
        <f>SUM(F5:G8)</f>
        <v>931100</v>
      </c>
      <c r="G9" s="190"/>
      <c r="H9" s="20">
        <f>SUM(H5:H8)</f>
        <v>10242100</v>
      </c>
      <c r="I9" s="28">
        <f>SUM(I5:I8)</f>
        <v>8572205</v>
      </c>
      <c r="J9" s="27">
        <f>SUM(J5:J8)</f>
        <v>8522206</v>
      </c>
      <c r="K9" s="7"/>
    </row>
    <row r="10" spans="2:13" ht="30" customHeight="1">
      <c r="B10" s="23" t="s">
        <v>15</v>
      </c>
      <c r="C10" s="24">
        <f>ROUNDDOWN(C9*0.1,0)</f>
        <v>931100</v>
      </c>
      <c r="D10" s="154"/>
      <c r="E10" s="155"/>
      <c r="F10" s="174" t="s">
        <v>16</v>
      </c>
      <c r="G10" s="175"/>
      <c r="H10" s="29" t="s">
        <v>16</v>
      </c>
      <c r="I10" s="30" t="s">
        <v>16</v>
      </c>
      <c r="J10" s="29" t="s">
        <v>16</v>
      </c>
      <c r="K10" s="7"/>
    </row>
    <row r="11" spans="2:13" ht="30" customHeight="1" thickBot="1">
      <c r="B11" s="31" t="s">
        <v>17</v>
      </c>
      <c r="C11" s="32">
        <f>SUM(C9:C10)</f>
        <v>10242100</v>
      </c>
      <c r="D11" s="176"/>
      <c r="E11" s="177"/>
      <c r="F11" s="178">
        <f>F9</f>
        <v>931100</v>
      </c>
      <c r="G11" s="179"/>
      <c r="H11" s="32">
        <f>SUM(H5,H6,H7,H8)</f>
        <v>10242100</v>
      </c>
      <c r="I11" s="33">
        <f>SUM(I5,I6,I7,I8)</f>
        <v>8572205</v>
      </c>
      <c r="J11" s="34">
        <f>SUM(J5,J6,J7,J8)</f>
        <v>8522206</v>
      </c>
      <c r="K11" s="6"/>
    </row>
    <row r="12" spans="2:13" ht="5.25" customHeight="1"/>
    <row r="13" spans="2:13" ht="18" thickBot="1">
      <c r="B13" s="1" t="s">
        <v>18</v>
      </c>
      <c r="J13" s="4" t="s">
        <v>2</v>
      </c>
      <c r="L13" s="4"/>
    </row>
    <row r="14" spans="2:13" ht="12.75" customHeight="1">
      <c r="B14" s="165" t="s">
        <v>3</v>
      </c>
      <c r="C14" s="165" t="s">
        <v>4</v>
      </c>
      <c r="D14" s="167" t="s">
        <v>3</v>
      </c>
      <c r="E14" s="167"/>
      <c r="F14" s="167"/>
      <c r="G14" s="167"/>
      <c r="H14" s="167"/>
      <c r="I14" s="184"/>
      <c r="J14" s="192" t="s">
        <v>19</v>
      </c>
    </row>
    <row r="15" spans="2:13" ht="18" thickBot="1">
      <c r="B15" s="166"/>
      <c r="C15" s="166"/>
      <c r="D15" s="168"/>
      <c r="E15" s="168"/>
      <c r="F15" s="168"/>
      <c r="G15" s="168"/>
      <c r="H15" s="168"/>
      <c r="I15" s="186"/>
      <c r="J15" s="193"/>
    </row>
    <row r="16" spans="2:13" ht="24.9" customHeight="1">
      <c r="B16" s="15" t="s">
        <v>10</v>
      </c>
      <c r="C16" s="16">
        <v>5000000</v>
      </c>
      <c r="D16" s="35"/>
      <c r="E16" s="35"/>
      <c r="F16" s="35"/>
      <c r="G16" s="35"/>
      <c r="H16" s="35"/>
      <c r="I16" s="18"/>
      <c r="J16" s="36">
        <f>SUM(J17:J20)</f>
        <v>4070000</v>
      </c>
    </row>
    <row r="17" spans="2:11">
      <c r="B17" s="14" t="s">
        <v>22</v>
      </c>
      <c r="C17" s="38"/>
      <c r="D17" s="39">
        <v>10000</v>
      </c>
      <c r="E17" s="40" t="s">
        <v>23</v>
      </c>
      <c r="F17" s="116">
        <v>100</v>
      </c>
      <c r="G17" s="42" t="s">
        <v>24</v>
      </c>
      <c r="H17" s="41"/>
      <c r="I17" s="43"/>
      <c r="J17" s="44">
        <f>ROUNDDOWN(D17*F17,0)</f>
        <v>1000000</v>
      </c>
    </row>
    <row r="18" spans="2:11">
      <c r="B18" s="14" t="s">
        <v>25</v>
      </c>
      <c r="C18" s="38"/>
      <c r="D18" s="39">
        <v>5000</v>
      </c>
      <c r="E18" s="40" t="s">
        <v>23</v>
      </c>
      <c r="F18" s="116">
        <v>300</v>
      </c>
      <c r="G18" s="42" t="s">
        <v>24</v>
      </c>
      <c r="H18" s="41"/>
      <c r="I18" s="43"/>
      <c r="J18" s="44">
        <f t="shared" ref="J18:J19" si="1">ROUNDDOWN(D18*F18,0)</f>
        <v>1500000</v>
      </c>
    </row>
    <row r="19" spans="2:11">
      <c r="B19" s="14" t="s">
        <v>26</v>
      </c>
      <c r="C19" s="38"/>
      <c r="D19" s="103">
        <v>3000</v>
      </c>
      <c r="E19" s="40" t="s">
        <v>23</v>
      </c>
      <c r="F19" s="116">
        <v>400</v>
      </c>
      <c r="G19" s="42" t="s">
        <v>24</v>
      </c>
      <c r="H19" s="41"/>
      <c r="I19" s="43"/>
      <c r="J19" s="44">
        <f t="shared" si="1"/>
        <v>1200000</v>
      </c>
    </row>
    <row r="20" spans="2:11">
      <c r="B20" s="14" t="s">
        <v>64</v>
      </c>
      <c r="C20" s="38"/>
      <c r="D20" s="104">
        <f>SUM(J17:J19)</f>
        <v>3700000</v>
      </c>
      <c r="E20" s="47" t="s">
        <v>23</v>
      </c>
      <c r="F20" s="105">
        <v>10</v>
      </c>
      <c r="G20" s="49" t="s">
        <v>65</v>
      </c>
      <c r="H20" s="48"/>
      <c r="I20" s="50"/>
      <c r="J20" s="51">
        <f>ROUNDDOWN(D20*0.1,0)</f>
        <v>370000</v>
      </c>
    </row>
    <row r="21" spans="2:11" ht="24.9" customHeight="1">
      <c r="B21" s="23" t="s">
        <v>11</v>
      </c>
      <c r="C21" s="24">
        <f>SUM(C22:C34)</f>
        <v>3010000</v>
      </c>
      <c r="D21" s="53"/>
      <c r="E21" s="54"/>
      <c r="F21" s="53"/>
      <c r="G21" s="54"/>
      <c r="H21" s="53"/>
      <c r="I21" s="26"/>
      <c r="J21" s="55">
        <f>SUM(J22,J26,J30,J33)</f>
        <v>3177460</v>
      </c>
    </row>
    <row r="22" spans="2:11">
      <c r="B22" s="57" t="s">
        <v>27</v>
      </c>
      <c r="C22" s="58">
        <v>500000</v>
      </c>
      <c r="D22" s="59"/>
      <c r="E22" s="60"/>
      <c r="F22" s="59"/>
      <c r="G22" s="60"/>
      <c r="H22" s="59"/>
      <c r="I22" s="22"/>
      <c r="J22" s="21">
        <f>SUM(J23:J25)</f>
        <v>605000</v>
      </c>
    </row>
    <row r="23" spans="2:11">
      <c r="B23" s="12" t="s">
        <v>28</v>
      </c>
      <c r="C23" s="62"/>
      <c r="D23" s="39">
        <v>20000</v>
      </c>
      <c r="E23" s="42" t="s">
        <v>29</v>
      </c>
      <c r="F23" s="41">
        <v>10</v>
      </c>
      <c r="G23" s="42" t="s">
        <v>30</v>
      </c>
      <c r="H23" s="41"/>
      <c r="I23" s="43"/>
      <c r="J23" s="44">
        <f>ROUNDDOWN(D23*F23,0)</f>
        <v>200000</v>
      </c>
    </row>
    <row r="24" spans="2:11">
      <c r="B24" s="14" t="s">
        <v>31</v>
      </c>
      <c r="C24" s="38"/>
      <c r="D24" s="39">
        <v>10000</v>
      </c>
      <c r="E24" s="40" t="s">
        <v>23</v>
      </c>
      <c r="F24" s="41">
        <v>35</v>
      </c>
      <c r="G24" s="42" t="s">
        <v>30</v>
      </c>
      <c r="H24" s="41"/>
      <c r="I24" s="43"/>
      <c r="J24" s="44">
        <f t="shared" ref="J24" si="2">ROUNDDOWN(D24*F24,0)</f>
        <v>350000</v>
      </c>
    </row>
    <row r="25" spans="2:11">
      <c r="B25" s="64" t="s">
        <v>64</v>
      </c>
      <c r="C25" s="58"/>
      <c r="D25" s="65">
        <f>SUM(J23:J24)</f>
        <v>550000</v>
      </c>
      <c r="E25" s="66" t="s">
        <v>23</v>
      </c>
      <c r="F25" s="106">
        <v>10</v>
      </c>
      <c r="G25" s="68" t="s">
        <v>66</v>
      </c>
      <c r="H25" s="67"/>
      <c r="I25" s="69"/>
      <c r="J25" s="70">
        <f>ROUNDDOWN(D25*0.1,0)</f>
        <v>55000</v>
      </c>
    </row>
    <row r="26" spans="2:11">
      <c r="B26" s="72" t="s">
        <v>32</v>
      </c>
      <c r="C26" s="58">
        <v>500000</v>
      </c>
      <c r="D26" s="73"/>
      <c r="E26" s="74"/>
      <c r="F26" s="73"/>
      <c r="G26" s="74"/>
      <c r="H26" s="73"/>
      <c r="I26" s="75"/>
      <c r="J26" s="76">
        <f>SUM(J27:J29)</f>
        <v>349987</v>
      </c>
    </row>
    <row r="27" spans="2:11">
      <c r="B27" s="12" t="s">
        <v>33</v>
      </c>
      <c r="C27" s="62"/>
      <c r="D27" s="39">
        <f>ROUNDDOWN(20000/1.1,0)</f>
        <v>18181</v>
      </c>
      <c r="E27" s="78" t="s">
        <v>29</v>
      </c>
      <c r="F27" s="79">
        <v>10</v>
      </c>
      <c r="G27" s="78" t="s">
        <v>30</v>
      </c>
      <c r="H27" s="79"/>
      <c r="I27" s="80"/>
      <c r="J27" s="44">
        <f t="shared" ref="J27:J28" si="3">ROUNDDOWN(D27*F27,0)</f>
        <v>181810</v>
      </c>
      <c r="K27" s="191"/>
    </row>
    <row r="28" spans="2:11">
      <c r="B28" s="14" t="s">
        <v>34</v>
      </c>
      <c r="C28" s="38"/>
      <c r="D28" s="39">
        <f>ROUNDDOWN(15000/1.1,0)</f>
        <v>13636</v>
      </c>
      <c r="E28" s="42" t="s">
        <v>29</v>
      </c>
      <c r="F28" s="41">
        <v>10</v>
      </c>
      <c r="G28" s="42" t="s">
        <v>30</v>
      </c>
      <c r="H28" s="41"/>
      <c r="I28" s="43"/>
      <c r="J28" s="44">
        <f t="shared" si="3"/>
        <v>136360</v>
      </c>
      <c r="K28" s="191"/>
    </row>
    <row r="29" spans="2:11">
      <c r="B29" s="64" t="s">
        <v>64</v>
      </c>
      <c r="C29" s="58"/>
      <c r="D29" s="39">
        <f>SUM(J27:J28)</f>
        <v>318170</v>
      </c>
      <c r="E29" s="66" t="s">
        <v>23</v>
      </c>
      <c r="F29" s="106">
        <v>10</v>
      </c>
      <c r="G29" s="68" t="s">
        <v>66</v>
      </c>
      <c r="H29" s="67"/>
      <c r="I29" s="69"/>
      <c r="J29" s="70">
        <f>ROUNDDOWN(D29*0.1,0)</f>
        <v>31817</v>
      </c>
    </row>
    <row r="30" spans="2:11">
      <c r="B30" s="72" t="s">
        <v>35</v>
      </c>
      <c r="C30" s="82">
        <v>10000</v>
      </c>
      <c r="D30" s="73"/>
      <c r="E30" s="74"/>
      <c r="F30" s="73"/>
      <c r="G30" s="74"/>
      <c r="H30" s="73"/>
      <c r="I30" s="75"/>
      <c r="J30" s="70">
        <f>SUM(J31:J32)</f>
        <v>22473</v>
      </c>
    </row>
    <row r="31" spans="2:11">
      <c r="B31" s="12" t="s">
        <v>36</v>
      </c>
      <c r="C31" s="62"/>
      <c r="D31" s="84">
        <f>ROUNDDOWN(500/1.1,0)</f>
        <v>454</v>
      </c>
      <c r="E31" s="78" t="s">
        <v>23</v>
      </c>
      <c r="F31" s="79">
        <v>45</v>
      </c>
      <c r="G31" s="78" t="s">
        <v>30</v>
      </c>
      <c r="H31" s="79"/>
      <c r="I31" s="80"/>
      <c r="J31" s="44">
        <f>ROUNDDOWN(D31*F31,0)</f>
        <v>20430</v>
      </c>
    </row>
    <row r="32" spans="2:11">
      <c r="B32" s="64" t="s">
        <v>64</v>
      </c>
      <c r="C32" s="58"/>
      <c r="D32" s="39">
        <f>SUM(J31)</f>
        <v>20430</v>
      </c>
      <c r="E32" s="66" t="s">
        <v>23</v>
      </c>
      <c r="F32" s="106">
        <v>10</v>
      </c>
      <c r="G32" s="68" t="s">
        <v>66</v>
      </c>
      <c r="H32" s="67"/>
      <c r="I32" s="69"/>
      <c r="J32" s="70">
        <f>ROUNDDOWN(D32*0.1,0)</f>
        <v>2043</v>
      </c>
    </row>
    <row r="33" spans="2:12">
      <c r="B33" s="72" t="s">
        <v>37</v>
      </c>
      <c r="C33" s="82">
        <v>2000000</v>
      </c>
      <c r="D33" s="73"/>
      <c r="E33" s="74"/>
      <c r="F33" s="73"/>
      <c r="G33" s="74"/>
      <c r="H33" s="73"/>
      <c r="I33" s="75"/>
      <c r="J33" s="70">
        <f>SUM(J34:J35)</f>
        <v>2200000</v>
      </c>
      <c r="K33" s="41"/>
      <c r="L33" s="41"/>
    </row>
    <row r="34" spans="2:12">
      <c r="B34" s="12" t="s">
        <v>38</v>
      </c>
      <c r="C34" s="62"/>
      <c r="D34" s="39">
        <f>ROUNDDOWN(2200000/1.1,0)</f>
        <v>2000000</v>
      </c>
      <c r="E34" s="78" t="s">
        <v>23</v>
      </c>
      <c r="F34" s="79">
        <v>1</v>
      </c>
      <c r="G34" s="78" t="s">
        <v>39</v>
      </c>
      <c r="H34" s="79"/>
      <c r="I34" s="80"/>
      <c r="J34" s="44">
        <f>ROUNDDOWN(D34*F34,0)</f>
        <v>2000000</v>
      </c>
      <c r="K34" s="41"/>
      <c r="L34" s="41"/>
    </row>
    <row r="35" spans="2:12">
      <c r="B35" s="13" t="s">
        <v>64</v>
      </c>
      <c r="C35" s="85"/>
      <c r="D35" s="39">
        <f>SUM(J34)</f>
        <v>2000000</v>
      </c>
      <c r="E35" s="66" t="s">
        <v>23</v>
      </c>
      <c r="F35" s="106">
        <v>10</v>
      </c>
      <c r="G35" s="68" t="s">
        <v>66</v>
      </c>
      <c r="H35" s="67"/>
      <c r="I35" s="69"/>
      <c r="J35" s="70">
        <f>ROUNDDOWN(D35*0.1,0)</f>
        <v>200000</v>
      </c>
    </row>
    <row r="36" spans="2:12" ht="24.9" customHeight="1">
      <c r="B36" s="23" t="s">
        <v>12</v>
      </c>
      <c r="C36" s="24">
        <v>500000</v>
      </c>
      <c r="D36" s="53"/>
      <c r="E36" s="54"/>
      <c r="F36" s="53"/>
      <c r="G36" s="54"/>
      <c r="H36" s="53"/>
      <c r="I36" s="26"/>
      <c r="J36" s="55">
        <f>SUM(J37:J39)</f>
        <v>599999</v>
      </c>
    </row>
    <row r="37" spans="2:12">
      <c r="B37" s="86" t="s">
        <v>40</v>
      </c>
      <c r="C37" s="87"/>
      <c r="D37" s="39">
        <f>ROUNDDOWN(300000/1.1,0)</f>
        <v>272727</v>
      </c>
      <c r="E37" s="89" t="s">
        <v>23</v>
      </c>
      <c r="F37" s="90">
        <v>1</v>
      </c>
      <c r="G37" s="89" t="s">
        <v>39</v>
      </c>
      <c r="H37" s="90"/>
      <c r="I37" s="91"/>
      <c r="J37" s="44">
        <f>ROUNDDOWN(D37*F37,0)</f>
        <v>272727</v>
      </c>
      <c r="K37" s="191"/>
    </row>
    <row r="38" spans="2:12">
      <c r="B38" s="14" t="s">
        <v>41</v>
      </c>
      <c r="C38" s="38"/>
      <c r="D38" s="39">
        <f>ROUNDDOWN(300000/1.1,0)</f>
        <v>272727</v>
      </c>
      <c r="E38" s="42" t="s">
        <v>23</v>
      </c>
      <c r="F38" s="41">
        <v>1</v>
      </c>
      <c r="G38" s="42" t="s">
        <v>39</v>
      </c>
      <c r="H38" s="41"/>
      <c r="I38" s="43"/>
      <c r="J38" s="44">
        <f t="shared" ref="J38" si="4">D38*F38</f>
        <v>272727</v>
      </c>
      <c r="K38" s="191"/>
    </row>
    <row r="39" spans="2:12">
      <c r="B39" s="13" t="s">
        <v>64</v>
      </c>
      <c r="C39" s="85"/>
      <c r="D39" s="46">
        <f>SUM(J37:J38)</f>
        <v>545454</v>
      </c>
      <c r="E39" s="49" t="s">
        <v>29</v>
      </c>
      <c r="F39" s="105">
        <v>10</v>
      </c>
      <c r="G39" s="49" t="s">
        <v>67</v>
      </c>
      <c r="H39" s="48"/>
      <c r="I39" s="50"/>
      <c r="J39" s="51">
        <f>ROUNDDOWN(D39*0.1,0)</f>
        <v>54545</v>
      </c>
      <c r="K39" s="114"/>
    </row>
    <row r="40" spans="2:12" ht="24.9" customHeight="1">
      <c r="B40" s="23" t="s">
        <v>13</v>
      </c>
      <c r="C40" s="24">
        <f>ROUNDDOWN((C16+C21)*0.1,0)</f>
        <v>801000</v>
      </c>
      <c r="D40" s="48"/>
      <c r="E40" s="49"/>
      <c r="F40" s="48"/>
      <c r="G40" s="49"/>
      <c r="H40" s="48"/>
      <c r="I40" s="50"/>
      <c r="J40" s="93">
        <f>ROUNDDOWN((J16+J21)*0.1,0)</f>
        <v>724746</v>
      </c>
      <c r="K40" s="1" t="s">
        <v>42</v>
      </c>
    </row>
    <row r="41" spans="2:12" ht="24.9" customHeight="1">
      <c r="B41" s="94" t="s">
        <v>14</v>
      </c>
      <c r="C41" s="85">
        <f>SUM(C16,C21,C36,C40)</f>
        <v>9311000</v>
      </c>
      <c r="D41" s="95"/>
      <c r="E41" s="54"/>
      <c r="F41" s="54"/>
      <c r="G41" s="54"/>
      <c r="H41" s="54"/>
      <c r="I41" s="115"/>
      <c r="J41" s="96">
        <f>SUM(J16,J21,J36,J40)</f>
        <v>8572205</v>
      </c>
    </row>
    <row r="42" spans="2:12" ht="24.9" customHeight="1">
      <c r="B42" s="23" t="s">
        <v>15</v>
      </c>
      <c r="C42" s="24">
        <f>ROUNDDOWN(C41*0.1,0)</f>
        <v>931100</v>
      </c>
      <c r="D42" s="95"/>
      <c r="E42" s="54"/>
      <c r="F42" s="54"/>
      <c r="G42" s="54"/>
      <c r="H42" s="54"/>
      <c r="I42" s="115"/>
      <c r="J42" s="98" t="s">
        <v>16</v>
      </c>
    </row>
    <row r="43" spans="2:12" ht="24.9" customHeight="1" thickBot="1">
      <c r="B43" s="31" t="s">
        <v>17</v>
      </c>
      <c r="C43" s="32">
        <f>SUM(C41:C42)</f>
        <v>10242100</v>
      </c>
      <c r="D43" s="99"/>
      <c r="E43" s="100"/>
      <c r="F43" s="99"/>
      <c r="G43" s="100"/>
      <c r="H43" s="99"/>
      <c r="I43" s="34"/>
      <c r="J43" s="101">
        <f>SUM(J16,J21,J36,J40)</f>
        <v>8572205</v>
      </c>
    </row>
  </sheetData>
  <mergeCells count="23">
    <mergeCell ref="K37:K38"/>
    <mergeCell ref="D11:E11"/>
    <mergeCell ref="F11:G11"/>
    <mergeCell ref="B14:B15"/>
    <mergeCell ref="C14:C15"/>
    <mergeCell ref="D14:I15"/>
    <mergeCell ref="J14:J15"/>
    <mergeCell ref="D9:E9"/>
    <mergeCell ref="F9:G9"/>
    <mergeCell ref="D10:E10"/>
    <mergeCell ref="F10:G10"/>
    <mergeCell ref="K27:K28"/>
    <mergeCell ref="D6:E6"/>
    <mergeCell ref="F6:G6"/>
    <mergeCell ref="D7:E7"/>
    <mergeCell ref="F7:G7"/>
    <mergeCell ref="D8:E8"/>
    <mergeCell ref="F8:G8"/>
    <mergeCell ref="B2:J2"/>
    <mergeCell ref="D4:E4"/>
    <mergeCell ref="F4:G4"/>
    <mergeCell ref="D5:E5"/>
    <mergeCell ref="F5:G5"/>
  </mergeCells>
  <phoneticPr fontId="1"/>
  <pageMargins left="0.70866141732283472" right="0.70866141732283472" top="1.1417322834645669" bottom="0.74803149606299213" header="0.31496062992125984" footer="0.31496062992125984"/>
  <pageSetup paperSize="9" scale="60" orientation="portrait" r:id="rId1"/>
  <headerFooter differentFirst="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6FF4-83D0-48BE-AA90-B42BBF7DB408}">
  <sheetPr>
    <pageSetUpPr fitToPage="1"/>
  </sheetPr>
  <dimension ref="B1:M45"/>
  <sheetViews>
    <sheetView tabSelected="1" view="pageBreakPreview" topLeftCell="A4" zoomScale="85" zoomScaleNormal="100" zoomScaleSheetLayoutView="85" workbookViewId="0">
      <selection activeCell="D10" sqref="D10:E10"/>
    </sheetView>
  </sheetViews>
  <sheetFormatPr defaultColWidth="9" defaultRowHeight="17.399999999999999"/>
  <cols>
    <col min="1" max="1" width="3" style="1" customWidth="1"/>
    <col min="2" max="2" width="30.69921875" style="1" customWidth="1"/>
    <col min="3" max="3" width="15.59765625" style="1" customWidth="1"/>
    <col min="4" max="4" width="13" style="1" bestFit="1" customWidth="1"/>
    <col min="5" max="5" width="4.59765625" style="1" customWidth="1"/>
    <col min="6" max="6" width="13" style="1" customWidth="1"/>
    <col min="7" max="7" width="6.3984375" style="1" customWidth="1"/>
    <col min="8" max="10" width="15.59765625" style="1" customWidth="1"/>
    <col min="11" max="11" width="6.8984375" style="1" customWidth="1"/>
    <col min="12" max="12" width="15.59765625" style="1" customWidth="1"/>
    <col min="13" max="13" width="39.19921875" style="1" customWidth="1"/>
    <col min="14" max="16384" width="9" style="1"/>
  </cols>
  <sheetData>
    <row r="1" spans="2:13" ht="11.25" customHeight="1"/>
    <row r="2" spans="2:13" ht="21.75" customHeight="1">
      <c r="B2" s="158" t="s">
        <v>63</v>
      </c>
      <c r="C2" s="158"/>
      <c r="D2" s="158"/>
      <c r="E2" s="158"/>
      <c r="F2" s="158"/>
      <c r="G2" s="158"/>
      <c r="H2" s="158"/>
      <c r="I2" s="158"/>
      <c r="J2" s="158"/>
      <c r="K2" s="5"/>
      <c r="L2" s="5"/>
      <c r="M2" s="5"/>
    </row>
    <row r="3" spans="2:13" ht="18" thickBot="1">
      <c r="B3" s="1" t="s">
        <v>1</v>
      </c>
      <c r="J3" s="4" t="s">
        <v>2</v>
      </c>
    </row>
    <row r="4" spans="2:13" ht="30.6" thickBot="1">
      <c r="B4" s="2" t="s">
        <v>3</v>
      </c>
      <c r="C4" s="2" t="s">
        <v>4</v>
      </c>
      <c r="D4" s="159" t="s">
        <v>5</v>
      </c>
      <c r="E4" s="160"/>
      <c r="F4" s="159" t="s">
        <v>6</v>
      </c>
      <c r="G4" s="160"/>
      <c r="H4" s="2" t="s">
        <v>7</v>
      </c>
      <c r="I4" s="11" t="s">
        <v>8</v>
      </c>
      <c r="J4" s="3" t="s">
        <v>9</v>
      </c>
      <c r="K4" s="8"/>
    </row>
    <row r="5" spans="2:13" ht="30" customHeight="1">
      <c r="B5" s="15" t="s">
        <v>10</v>
      </c>
      <c r="C5" s="16">
        <f>C16</f>
        <v>5000000</v>
      </c>
      <c r="D5" s="161"/>
      <c r="E5" s="162"/>
      <c r="F5" s="163">
        <f>ROUNDDOWN((C5+D5)*0.1,0)</f>
        <v>500000</v>
      </c>
      <c r="G5" s="164"/>
      <c r="H5" s="16">
        <f>C5+D5+F5</f>
        <v>5500000</v>
      </c>
      <c r="I5" s="17">
        <f>J16</f>
        <v>4070000</v>
      </c>
      <c r="J5" s="113">
        <f>MIN(H5:I5)</f>
        <v>4070000</v>
      </c>
      <c r="K5" s="6"/>
    </row>
    <row r="6" spans="2:13" ht="30" customHeight="1">
      <c r="B6" s="19" t="s">
        <v>11</v>
      </c>
      <c r="C6" s="20">
        <f>C21</f>
        <v>3010000</v>
      </c>
      <c r="D6" s="154"/>
      <c r="E6" s="155"/>
      <c r="F6" s="156">
        <f>ROUNDDOWN((C6+D6)*0.1,0)</f>
        <v>301000</v>
      </c>
      <c r="G6" s="157"/>
      <c r="H6" s="20">
        <f>C6+D6+F6</f>
        <v>3311000</v>
      </c>
      <c r="I6" s="21">
        <f>J21</f>
        <v>3289660</v>
      </c>
      <c r="J6" s="24">
        <f t="shared" ref="J6:J8" si="0">MIN(H6:I6)</f>
        <v>3289660</v>
      </c>
      <c r="K6" s="6"/>
    </row>
    <row r="7" spans="2:13" ht="30" customHeight="1">
      <c r="B7" s="23" t="s">
        <v>12</v>
      </c>
      <c r="C7" s="24">
        <f>C38</f>
        <v>500000</v>
      </c>
      <c r="D7" s="154"/>
      <c r="E7" s="155"/>
      <c r="F7" s="156">
        <f>ROUNDDOWN((C7+D7)*0.1,0)</f>
        <v>50000</v>
      </c>
      <c r="G7" s="157"/>
      <c r="H7" s="20">
        <f>C7+D7+F7</f>
        <v>550000</v>
      </c>
      <c r="I7" s="25">
        <f>J38</f>
        <v>599999</v>
      </c>
      <c r="J7" s="24">
        <f t="shared" si="0"/>
        <v>550000</v>
      </c>
      <c r="K7" s="6"/>
    </row>
    <row r="8" spans="2:13" ht="30" customHeight="1">
      <c r="B8" s="23" t="s">
        <v>13</v>
      </c>
      <c r="C8" s="24">
        <f>C42</f>
        <v>801000</v>
      </c>
      <c r="D8" s="154"/>
      <c r="E8" s="155"/>
      <c r="F8" s="156">
        <f>ROUNDDOWN((C8+D8)*0.1,0)</f>
        <v>80100</v>
      </c>
      <c r="G8" s="157"/>
      <c r="H8" s="20">
        <f>C8+D8+F8</f>
        <v>881100</v>
      </c>
      <c r="I8" s="25">
        <f>J42</f>
        <v>735966</v>
      </c>
      <c r="J8" s="24">
        <f t="shared" si="0"/>
        <v>735966</v>
      </c>
      <c r="K8" s="6"/>
    </row>
    <row r="9" spans="2:13" ht="30" customHeight="1">
      <c r="B9" s="23" t="s">
        <v>14</v>
      </c>
      <c r="C9" s="24">
        <f>SUM(C5:C8)</f>
        <v>9311000</v>
      </c>
      <c r="D9" s="154"/>
      <c r="E9" s="155"/>
      <c r="F9" s="189">
        <f>SUM(F5:G8)</f>
        <v>931100</v>
      </c>
      <c r="G9" s="190"/>
      <c r="H9" s="20">
        <f>SUM(H5:H8)</f>
        <v>10242100</v>
      </c>
      <c r="I9" s="28">
        <f>SUM(I5:I8)</f>
        <v>8695625</v>
      </c>
      <c r="J9" s="27">
        <f>SUM(J5:J8)</f>
        <v>8645626</v>
      </c>
      <c r="K9" s="7"/>
    </row>
    <row r="10" spans="2:13" ht="30" customHeight="1">
      <c r="B10" s="23" t="s">
        <v>15</v>
      </c>
      <c r="C10" s="24">
        <f>ROUNDDOWN(C9*0.1,0)</f>
        <v>931100</v>
      </c>
      <c r="D10" s="154"/>
      <c r="E10" s="155"/>
      <c r="F10" s="174" t="s">
        <v>16</v>
      </c>
      <c r="G10" s="175"/>
      <c r="H10" s="29" t="s">
        <v>16</v>
      </c>
      <c r="I10" s="30" t="s">
        <v>16</v>
      </c>
      <c r="J10" s="29" t="s">
        <v>16</v>
      </c>
      <c r="K10" s="7"/>
    </row>
    <row r="11" spans="2:13" ht="30" customHeight="1" thickBot="1">
      <c r="B11" s="31" t="s">
        <v>17</v>
      </c>
      <c r="C11" s="32">
        <f>SUM(C9:C10)</f>
        <v>10242100</v>
      </c>
      <c r="D11" s="176"/>
      <c r="E11" s="177"/>
      <c r="F11" s="178">
        <f>F9</f>
        <v>931100</v>
      </c>
      <c r="G11" s="179"/>
      <c r="H11" s="32">
        <f>SUM(H5,H6,H7,H8)</f>
        <v>10242100</v>
      </c>
      <c r="I11" s="33">
        <f>SUM(I5,I6,I7,I8)</f>
        <v>8695625</v>
      </c>
      <c r="J11" s="34">
        <f>SUM(J5,J6,J7,J8)</f>
        <v>8645626</v>
      </c>
      <c r="K11" s="6"/>
    </row>
    <row r="12" spans="2:13" ht="5.25" customHeight="1"/>
    <row r="13" spans="2:13" ht="18" thickBot="1">
      <c r="B13" s="1" t="s">
        <v>18</v>
      </c>
      <c r="J13" s="4" t="s">
        <v>2</v>
      </c>
      <c r="L13" s="4"/>
    </row>
    <row r="14" spans="2:13" ht="12.75" customHeight="1">
      <c r="B14" s="165" t="s">
        <v>3</v>
      </c>
      <c r="C14" s="165" t="s">
        <v>4</v>
      </c>
      <c r="D14" s="167" t="s">
        <v>3</v>
      </c>
      <c r="E14" s="167"/>
      <c r="F14" s="167"/>
      <c r="G14" s="167"/>
      <c r="H14" s="167"/>
      <c r="I14" s="184"/>
      <c r="J14" s="192" t="s">
        <v>19</v>
      </c>
    </row>
    <row r="15" spans="2:13" ht="18" thickBot="1">
      <c r="B15" s="166"/>
      <c r="C15" s="166"/>
      <c r="D15" s="168"/>
      <c r="E15" s="168"/>
      <c r="F15" s="168"/>
      <c r="G15" s="168"/>
      <c r="H15" s="168"/>
      <c r="I15" s="186"/>
      <c r="J15" s="193"/>
    </row>
    <row r="16" spans="2:13" ht="24.9" customHeight="1">
      <c r="B16" s="15" t="s">
        <v>10</v>
      </c>
      <c r="C16" s="16">
        <v>5000000</v>
      </c>
      <c r="D16" s="35"/>
      <c r="E16" s="35"/>
      <c r="F16" s="35"/>
      <c r="G16" s="35"/>
      <c r="H16" s="35"/>
      <c r="I16" s="18"/>
      <c r="J16" s="36">
        <f>SUM(J17:J20)</f>
        <v>4070000</v>
      </c>
    </row>
    <row r="17" spans="2:11">
      <c r="B17" s="14" t="s">
        <v>22</v>
      </c>
      <c r="C17" s="38"/>
      <c r="D17" s="39">
        <v>10000</v>
      </c>
      <c r="E17" s="40" t="s">
        <v>23</v>
      </c>
      <c r="F17" s="116">
        <v>100</v>
      </c>
      <c r="G17" s="42" t="s">
        <v>24</v>
      </c>
      <c r="H17" s="41"/>
      <c r="I17" s="43"/>
      <c r="J17" s="44">
        <f>ROUNDDOWN(D17*F17,0)</f>
        <v>1000000</v>
      </c>
    </row>
    <row r="18" spans="2:11">
      <c r="B18" s="14" t="s">
        <v>25</v>
      </c>
      <c r="C18" s="38"/>
      <c r="D18" s="39">
        <v>5000</v>
      </c>
      <c r="E18" s="40" t="s">
        <v>23</v>
      </c>
      <c r="F18" s="116">
        <v>300</v>
      </c>
      <c r="G18" s="42" t="s">
        <v>24</v>
      </c>
      <c r="H18" s="41"/>
      <c r="I18" s="43"/>
      <c r="J18" s="44">
        <f t="shared" ref="J18:J19" si="1">ROUNDDOWN(D18*F18,0)</f>
        <v>1500000</v>
      </c>
    </row>
    <row r="19" spans="2:11">
      <c r="B19" s="14" t="s">
        <v>26</v>
      </c>
      <c r="C19" s="38"/>
      <c r="D19" s="103">
        <v>3000</v>
      </c>
      <c r="E19" s="40" t="s">
        <v>23</v>
      </c>
      <c r="F19" s="116">
        <v>400</v>
      </c>
      <c r="G19" s="42" t="s">
        <v>24</v>
      </c>
      <c r="H19" s="41"/>
      <c r="I19" s="43"/>
      <c r="J19" s="44">
        <f t="shared" si="1"/>
        <v>1200000</v>
      </c>
    </row>
    <row r="20" spans="2:11">
      <c r="B20" s="14" t="s">
        <v>64</v>
      </c>
      <c r="C20" s="38"/>
      <c r="D20" s="104">
        <f>SUM(J17:J19)</f>
        <v>3700000</v>
      </c>
      <c r="E20" s="47" t="s">
        <v>23</v>
      </c>
      <c r="F20" s="105">
        <v>10</v>
      </c>
      <c r="G20" s="49" t="s">
        <v>65</v>
      </c>
      <c r="H20" s="48"/>
      <c r="I20" s="50"/>
      <c r="J20" s="51">
        <f>ROUNDDOWN(D20*0.1,0)</f>
        <v>370000</v>
      </c>
    </row>
    <row r="21" spans="2:11" ht="24.9" customHeight="1">
      <c r="B21" s="23" t="s">
        <v>11</v>
      </c>
      <c r="C21" s="24">
        <f>SUM(C22:C36)</f>
        <v>3010000</v>
      </c>
      <c r="D21" s="53"/>
      <c r="E21" s="54"/>
      <c r="F21" s="53"/>
      <c r="G21" s="54"/>
      <c r="H21" s="53"/>
      <c r="I21" s="26"/>
      <c r="J21" s="55">
        <f>SUM(J22,J28,J32,J35)</f>
        <v>3289660</v>
      </c>
    </row>
    <row r="22" spans="2:11">
      <c r="B22" s="57" t="s">
        <v>27</v>
      </c>
      <c r="C22" s="58">
        <v>500000</v>
      </c>
      <c r="D22" s="59"/>
      <c r="E22" s="60"/>
      <c r="F22" s="59"/>
      <c r="G22" s="60"/>
      <c r="H22" s="59"/>
      <c r="I22" s="22"/>
      <c r="J22" s="21">
        <f>SUM(J23:J27)</f>
        <v>717200</v>
      </c>
    </row>
    <row r="23" spans="2:11">
      <c r="B23" s="12" t="s">
        <v>28</v>
      </c>
      <c r="C23" s="62"/>
      <c r="D23" s="39">
        <v>20000</v>
      </c>
      <c r="E23" s="42" t="s">
        <v>29</v>
      </c>
      <c r="F23" s="41">
        <v>10</v>
      </c>
      <c r="G23" s="42" t="s">
        <v>30</v>
      </c>
      <c r="H23" s="41"/>
      <c r="I23" s="43"/>
      <c r="J23" s="44">
        <f>ROUNDDOWN(D23*F23,0)</f>
        <v>200000</v>
      </c>
    </row>
    <row r="24" spans="2:11">
      <c r="B24" s="14" t="s">
        <v>31</v>
      </c>
      <c r="C24" s="38"/>
      <c r="D24" s="39">
        <v>10000</v>
      </c>
      <c r="E24" s="40" t="s">
        <v>23</v>
      </c>
      <c r="F24" s="41">
        <v>35</v>
      </c>
      <c r="G24" s="42" t="s">
        <v>30</v>
      </c>
      <c r="H24" s="41"/>
      <c r="I24" s="43"/>
      <c r="J24" s="44">
        <f>ROUNDDOWN(D24*F24,0)</f>
        <v>350000</v>
      </c>
    </row>
    <row r="25" spans="2:11">
      <c r="B25" s="14" t="s">
        <v>68</v>
      </c>
      <c r="C25" s="38"/>
      <c r="D25" s="39">
        <v>10000</v>
      </c>
      <c r="E25" s="40" t="s">
        <v>23</v>
      </c>
      <c r="F25" s="41">
        <v>10</v>
      </c>
      <c r="G25" s="42" t="s">
        <v>30</v>
      </c>
      <c r="H25" s="41"/>
      <c r="I25" s="43"/>
      <c r="J25" s="44">
        <f>ROUNDDOWN(D25*F25,0)</f>
        <v>100000</v>
      </c>
    </row>
    <row r="26" spans="2:11">
      <c r="B26" s="14" t="s">
        <v>69</v>
      </c>
      <c r="C26" s="38"/>
      <c r="D26" s="39">
        <f>J25</f>
        <v>100000</v>
      </c>
      <c r="E26" s="40" t="s">
        <v>23</v>
      </c>
      <c r="F26" s="41">
        <v>2</v>
      </c>
      <c r="G26" s="42" t="s">
        <v>70</v>
      </c>
      <c r="H26" s="132">
        <v>100</v>
      </c>
      <c r="I26" s="43"/>
      <c r="J26" s="44">
        <f>ROUNDDOWN(D26*F26/H26,0)</f>
        <v>2000</v>
      </c>
    </row>
    <row r="27" spans="2:11">
      <c r="B27" s="64" t="s">
        <v>64</v>
      </c>
      <c r="C27" s="58"/>
      <c r="D27" s="65">
        <f>SUM(J23:J26)</f>
        <v>652000</v>
      </c>
      <c r="E27" s="66" t="s">
        <v>23</v>
      </c>
      <c r="F27" s="106">
        <v>10</v>
      </c>
      <c r="G27" s="68" t="s">
        <v>66</v>
      </c>
      <c r="H27" s="67"/>
      <c r="I27" s="69"/>
      <c r="J27" s="70">
        <f>ROUNDDOWN(D27*0.1,0)</f>
        <v>65200</v>
      </c>
    </row>
    <row r="28" spans="2:11">
      <c r="B28" s="72" t="s">
        <v>32</v>
      </c>
      <c r="C28" s="58">
        <v>500000</v>
      </c>
      <c r="D28" s="73"/>
      <c r="E28" s="74"/>
      <c r="F28" s="73"/>
      <c r="G28" s="74"/>
      <c r="H28" s="73"/>
      <c r="I28" s="75"/>
      <c r="J28" s="76">
        <f>SUM(J29:J31)</f>
        <v>349987</v>
      </c>
    </row>
    <row r="29" spans="2:11">
      <c r="B29" s="12" t="s">
        <v>33</v>
      </c>
      <c r="C29" s="62"/>
      <c r="D29" s="39">
        <f>ROUNDDOWN(20000/1.1,0)</f>
        <v>18181</v>
      </c>
      <c r="E29" s="78" t="s">
        <v>29</v>
      </c>
      <c r="F29" s="79">
        <v>10</v>
      </c>
      <c r="G29" s="78" t="s">
        <v>30</v>
      </c>
      <c r="H29" s="79"/>
      <c r="I29" s="80"/>
      <c r="J29" s="44">
        <f t="shared" ref="J29:J30" si="2">ROUNDDOWN(D29*F29,0)</f>
        <v>181810</v>
      </c>
      <c r="K29" s="191"/>
    </row>
    <row r="30" spans="2:11">
      <c r="B30" s="14" t="s">
        <v>34</v>
      </c>
      <c r="C30" s="38"/>
      <c r="D30" s="39">
        <f>ROUNDDOWN(15000/1.1,0)</f>
        <v>13636</v>
      </c>
      <c r="E30" s="42" t="s">
        <v>29</v>
      </c>
      <c r="F30" s="41">
        <v>10</v>
      </c>
      <c r="G30" s="42" t="s">
        <v>30</v>
      </c>
      <c r="H30" s="41"/>
      <c r="I30" s="43"/>
      <c r="J30" s="44">
        <f t="shared" si="2"/>
        <v>136360</v>
      </c>
      <c r="K30" s="191"/>
    </row>
    <row r="31" spans="2:11">
      <c r="B31" s="64" t="s">
        <v>64</v>
      </c>
      <c r="C31" s="58"/>
      <c r="D31" s="39">
        <f>SUM(J29:J30)</f>
        <v>318170</v>
      </c>
      <c r="E31" s="66" t="s">
        <v>23</v>
      </c>
      <c r="F31" s="106">
        <v>10</v>
      </c>
      <c r="G31" s="68" t="s">
        <v>66</v>
      </c>
      <c r="H31" s="67"/>
      <c r="I31" s="69"/>
      <c r="J31" s="70">
        <f>ROUNDDOWN(D31*0.1,0)</f>
        <v>31817</v>
      </c>
    </row>
    <row r="32" spans="2:11">
      <c r="B32" s="72" t="s">
        <v>35</v>
      </c>
      <c r="C32" s="82">
        <v>10000</v>
      </c>
      <c r="D32" s="73"/>
      <c r="E32" s="74"/>
      <c r="F32" s="73"/>
      <c r="G32" s="74"/>
      <c r="H32" s="73"/>
      <c r="I32" s="75"/>
      <c r="J32" s="70">
        <f>SUM(J33:J34)</f>
        <v>22473</v>
      </c>
    </row>
    <row r="33" spans="2:12">
      <c r="B33" s="12" t="s">
        <v>36</v>
      </c>
      <c r="C33" s="62"/>
      <c r="D33" s="84">
        <f>ROUNDDOWN(500/1.1,0)</f>
        <v>454</v>
      </c>
      <c r="E33" s="78" t="s">
        <v>23</v>
      </c>
      <c r="F33" s="79">
        <v>45</v>
      </c>
      <c r="G33" s="78" t="s">
        <v>30</v>
      </c>
      <c r="H33" s="79"/>
      <c r="I33" s="80"/>
      <c r="J33" s="44">
        <f>ROUNDDOWN(D33*F33,0)</f>
        <v>20430</v>
      </c>
    </row>
    <row r="34" spans="2:12">
      <c r="B34" s="64" t="s">
        <v>64</v>
      </c>
      <c r="C34" s="58"/>
      <c r="D34" s="39">
        <f>SUM(J33)</f>
        <v>20430</v>
      </c>
      <c r="E34" s="66" t="s">
        <v>23</v>
      </c>
      <c r="F34" s="106">
        <v>10</v>
      </c>
      <c r="G34" s="68" t="s">
        <v>66</v>
      </c>
      <c r="H34" s="67"/>
      <c r="I34" s="69"/>
      <c r="J34" s="70">
        <f>ROUNDDOWN(D34*0.1,0)</f>
        <v>2043</v>
      </c>
    </row>
    <row r="35" spans="2:12">
      <c r="B35" s="72" t="s">
        <v>37</v>
      </c>
      <c r="C35" s="82">
        <v>2000000</v>
      </c>
      <c r="D35" s="73"/>
      <c r="E35" s="74"/>
      <c r="F35" s="73"/>
      <c r="G35" s="74"/>
      <c r="H35" s="73"/>
      <c r="I35" s="75"/>
      <c r="J35" s="70">
        <f>SUM(J36:J37)</f>
        <v>2200000</v>
      </c>
      <c r="K35" s="41"/>
      <c r="L35" s="41"/>
    </row>
    <row r="36" spans="2:12">
      <c r="B36" s="12" t="s">
        <v>38</v>
      </c>
      <c r="C36" s="62"/>
      <c r="D36" s="39">
        <f>ROUNDDOWN(2200000/1.1,0)</f>
        <v>2000000</v>
      </c>
      <c r="E36" s="78" t="s">
        <v>23</v>
      </c>
      <c r="F36" s="79">
        <v>1</v>
      </c>
      <c r="G36" s="78" t="s">
        <v>39</v>
      </c>
      <c r="H36" s="79"/>
      <c r="I36" s="80"/>
      <c r="J36" s="44">
        <f>ROUNDDOWN(D36*F36,0)</f>
        <v>2000000</v>
      </c>
      <c r="K36" s="41"/>
      <c r="L36" s="41"/>
    </row>
    <row r="37" spans="2:12">
      <c r="B37" s="13" t="s">
        <v>64</v>
      </c>
      <c r="C37" s="85"/>
      <c r="D37" s="39">
        <f>SUM(J36)</f>
        <v>2000000</v>
      </c>
      <c r="E37" s="66" t="s">
        <v>23</v>
      </c>
      <c r="F37" s="106">
        <v>10</v>
      </c>
      <c r="G37" s="68" t="s">
        <v>66</v>
      </c>
      <c r="H37" s="67"/>
      <c r="I37" s="69"/>
      <c r="J37" s="70">
        <f>ROUNDDOWN(D37*0.1,0)</f>
        <v>200000</v>
      </c>
    </row>
    <row r="38" spans="2:12" ht="24.9" customHeight="1">
      <c r="B38" s="23" t="s">
        <v>12</v>
      </c>
      <c r="C38" s="24">
        <v>500000</v>
      </c>
      <c r="D38" s="53"/>
      <c r="E38" s="54"/>
      <c r="F38" s="53"/>
      <c r="G38" s="54"/>
      <c r="H38" s="53"/>
      <c r="I38" s="26"/>
      <c r="J38" s="55">
        <f>SUM(J39:J41)</f>
        <v>599999</v>
      </c>
    </row>
    <row r="39" spans="2:12">
      <c r="B39" s="86" t="s">
        <v>40</v>
      </c>
      <c r="C39" s="87"/>
      <c r="D39" s="39">
        <f>ROUNDDOWN(300000/1.1,0)</f>
        <v>272727</v>
      </c>
      <c r="E39" s="89" t="s">
        <v>23</v>
      </c>
      <c r="F39" s="90">
        <v>1</v>
      </c>
      <c r="G39" s="89" t="s">
        <v>39</v>
      </c>
      <c r="H39" s="90"/>
      <c r="I39" s="91"/>
      <c r="J39" s="44">
        <f>ROUNDDOWN(D39*F39,0)</f>
        <v>272727</v>
      </c>
      <c r="K39" s="191"/>
    </row>
    <row r="40" spans="2:12">
      <c r="B40" s="14" t="s">
        <v>41</v>
      </c>
      <c r="C40" s="38"/>
      <c r="D40" s="39">
        <f>ROUNDDOWN(300000/1.1,0)</f>
        <v>272727</v>
      </c>
      <c r="E40" s="42" t="s">
        <v>23</v>
      </c>
      <c r="F40" s="41">
        <v>1</v>
      </c>
      <c r="G40" s="42" t="s">
        <v>39</v>
      </c>
      <c r="H40" s="41"/>
      <c r="I40" s="43"/>
      <c r="J40" s="44">
        <f t="shared" ref="J40" si="3">D40*F40</f>
        <v>272727</v>
      </c>
      <c r="K40" s="191"/>
    </row>
    <row r="41" spans="2:12">
      <c r="B41" s="13" t="s">
        <v>64</v>
      </c>
      <c r="C41" s="85"/>
      <c r="D41" s="46">
        <f>SUM(J39:J40)</f>
        <v>545454</v>
      </c>
      <c r="E41" s="49" t="s">
        <v>29</v>
      </c>
      <c r="F41" s="105">
        <v>10</v>
      </c>
      <c r="G41" s="49" t="s">
        <v>67</v>
      </c>
      <c r="H41" s="48"/>
      <c r="I41" s="50"/>
      <c r="J41" s="51">
        <f>ROUNDDOWN(D41*0.1,0)</f>
        <v>54545</v>
      </c>
      <c r="K41" s="114"/>
    </row>
    <row r="42" spans="2:12" ht="24.9" customHeight="1">
      <c r="B42" s="23" t="s">
        <v>13</v>
      </c>
      <c r="C42" s="24">
        <f>ROUNDDOWN((C16+C21)*0.1,0)</f>
        <v>801000</v>
      </c>
      <c r="D42" s="48"/>
      <c r="E42" s="49"/>
      <c r="F42" s="48"/>
      <c r="G42" s="49"/>
      <c r="H42" s="48"/>
      <c r="I42" s="50"/>
      <c r="J42" s="93">
        <f>ROUNDDOWN((J16+J21)*0.1,0)</f>
        <v>735966</v>
      </c>
      <c r="K42" s="1" t="s">
        <v>42</v>
      </c>
    </row>
    <row r="43" spans="2:12" ht="24.9" customHeight="1">
      <c r="B43" s="94" t="s">
        <v>14</v>
      </c>
      <c r="C43" s="85">
        <f>SUM(C16,C21,C38,C42)</f>
        <v>9311000</v>
      </c>
      <c r="D43" s="95"/>
      <c r="E43" s="54"/>
      <c r="F43" s="54"/>
      <c r="G43" s="54"/>
      <c r="H43" s="54"/>
      <c r="I43" s="115"/>
      <c r="J43" s="96">
        <f>SUM(J16,J21,J38,J42)</f>
        <v>8695625</v>
      </c>
    </row>
    <row r="44" spans="2:12" ht="24.9" customHeight="1">
      <c r="B44" s="23" t="s">
        <v>15</v>
      </c>
      <c r="C44" s="24">
        <f>ROUNDDOWN(C43*0.1,0)</f>
        <v>931100</v>
      </c>
      <c r="D44" s="95"/>
      <c r="E44" s="54"/>
      <c r="F44" s="54"/>
      <c r="G44" s="54"/>
      <c r="H44" s="54"/>
      <c r="I44" s="115"/>
      <c r="J44" s="98" t="s">
        <v>16</v>
      </c>
    </row>
    <row r="45" spans="2:12" ht="24.9" customHeight="1" thickBot="1">
      <c r="B45" s="31" t="s">
        <v>17</v>
      </c>
      <c r="C45" s="32">
        <f>SUM(C43:C44)</f>
        <v>10242100</v>
      </c>
      <c r="D45" s="99"/>
      <c r="E45" s="100"/>
      <c r="F45" s="99"/>
      <c r="G45" s="100"/>
      <c r="H45" s="99"/>
      <c r="I45" s="34"/>
      <c r="J45" s="101">
        <f>SUM(J16,J21,J38,J42)</f>
        <v>8695625</v>
      </c>
    </row>
  </sheetData>
  <mergeCells count="23">
    <mergeCell ref="J14:J15"/>
    <mergeCell ref="K29:K30"/>
    <mergeCell ref="K39:K40"/>
    <mergeCell ref="D10:E10"/>
    <mergeCell ref="F10:G10"/>
    <mergeCell ref="D11:E11"/>
    <mergeCell ref="F11:G11"/>
    <mergeCell ref="B14:B15"/>
    <mergeCell ref="C14:C15"/>
    <mergeCell ref="D14:I15"/>
    <mergeCell ref="D7:E7"/>
    <mergeCell ref="F7:G7"/>
    <mergeCell ref="D8:E8"/>
    <mergeCell ref="F8:G8"/>
    <mergeCell ref="D9:E9"/>
    <mergeCell ref="F9:G9"/>
    <mergeCell ref="D6:E6"/>
    <mergeCell ref="F6:G6"/>
    <mergeCell ref="B2:J2"/>
    <mergeCell ref="D4:E4"/>
    <mergeCell ref="F4:G4"/>
    <mergeCell ref="D5:E5"/>
    <mergeCell ref="F5:G5"/>
  </mergeCells>
  <phoneticPr fontId="1"/>
  <pageMargins left="0.25" right="0.25" top="0.75" bottom="0.75" header="0.3" footer="0.3"/>
  <pageSetup paperSize="9" scale="68"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632e1bd005e2d3018d74b5bb8f7eb78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c4402b38b2e6674e2c16c13036fa8a98"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372668-86F2-4DF3-A945-D151EE3FDB3A}">
  <ds:schemaRefs>
    <ds:schemaRef ds:uri="http://schemas.microsoft.com/sharepoint/v3/contenttype/forms"/>
  </ds:schemaRefs>
</ds:datastoreItem>
</file>

<file path=customXml/itemProps2.xml><?xml version="1.0" encoding="utf-8"?>
<ds:datastoreItem xmlns:ds="http://schemas.openxmlformats.org/officeDocument/2006/customXml" ds:itemID="{DE84250C-5E62-4720-A41E-D1322D0CE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１－１．税込みで支出実績額を計算している場合</vt:lpstr>
      <vt:lpstr>１－２．（経過措置対象有）実績額で計算している場合</vt:lpstr>
      <vt:lpstr>２-1．税抜きで支出実績額を計算している場合</vt:lpstr>
      <vt:lpstr>２-2．（経過措置対象有）税抜きで支出実績額を計算している場合</vt:lpstr>
      <vt:lpstr>'１－１．税込みで支出実績額を計算している場合'!Print_Area</vt:lpstr>
      <vt:lpstr>'１－２．（経過措置対象有）実績額で計算している場合'!Print_Area</vt:lpstr>
      <vt:lpstr>'２-1．税抜きで支出実績額を計算している場合'!Print_Area</vt:lpstr>
      <vt:lpstr>'２-2．（経過措置対象有）税抜きで支出実績額を計算している場合'!Print_Area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池田　楓人</cp:lastModifiedBy>
  <cp:revision/>
  <dcterms:created xsi:type="dcterms:W3CDTF">2018-04-03T01:50:55Z</dcterms:created>
  <dcterms:modified xsi:type="dcterms:W3CDTF">2025-03-14T13:06:04Z</dcterms:modified>
  <cp:category/>
  <cp:contentStatus/>
</cp:coreProperties>
</file>