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O:\40_オゾン層保護等推進室\10 オゾン層保護法\02 許可等手続\製造・輸入内示\2025規制年度\申請様式\WEB\"/>
    </mc:Choice>
  </mc:AlternateContent>
  <xr:revisionPtr revIDLastSave="0" documentId="13_ncr:1_{897F4059-77D9-4980-B54E-8C204DA6A327}" xr6:coauthVersionLast="47" xr6:coauthVersionMax="47" xr10:uidLastSave="{00000000-0000-0000-0000-000000000000}"/>
  <bookViews>
    <workbookView xWindow="-120" yWindow="-120" windowWidth="29040" windowHeight="15840" xr2:uid="{00000000-000D-0000-FFFF-FFFF00000000}"/>
  </bookViews>
  <sheets>
    <sheet name="表紙" sheetId="3" r:id="rId1"/>
    <sheet name="別紙１" sheetId="4" r:id="rId2"/>
    <sheet name="別紙２" sheetId="6" r:id="rId3"/>
    <sheet name="別添資料" sheetId="8" r:id="rId4"/>
    <sheet name="設備機能および構造" sheetId="9" r:id="rId5"/>
    <sheet name="選択肢" sheetId="5" state="hidden" r:id="rId6"/>
    <sheet name="選択肢2" sheetId="7" state="hidden" r:id="rId7"/>
  </sheets>
  <externalReferences>
    <externalReference r:id="rId8"/>
    <externalReference r:id="rId9"/>
  </externalReferences>
  <definedNames>
    <definedName name="_Fill" hidden="1">[1]未着工償却費予想!$M$80:$M$124</definedName>
    <definedName name="_xlnm._FilterDatabase" localSheetId="0" hidden="1">表紙!$B$20:$H$31</definedName>
    <definedName name="_Order1" hidden="1">1</definedName>
    <definedName name="_Sort" hidden="1">[2]ﾗｲﾝｺｰﾄﾞ!$E$115:$R$118</definedName>
    <definedName name="HFC23_">選択肢2!$D$2:$D$5</definedName>
    <definedName name="HFC32_">選択肢2!$B$2:$B$5</definedName>
    <definedName name="HFC41_">選択肢2!$C$2:$C$4</definedName>
    <definedName name="_xlnm.Print_Area" localSheetId="4">設備機能および構造!$A$1:$K$22</definedName>
    <definedName name="_xlnm.Print_Area" localSheetId="0">表紙!$B$1:$P$35</definedName>
    <definedName name="_xlnm.Print_Area" localSheetId="1">別紙１!$B$1:$Q$52</definedName>
    <definedName name="_xlnm.Print_Area" localSheetId="2">別紙２!$B$1:$AL$42</definedName>
    <definedName name="_xlnm.Print_Area" localSheetId="3">別添資料!$A$1:$W$12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8" i="6" l="1"/>
  <c r="I8" i="8"/>
  <c r="J8" i="8" s="1"/>
  <c r="I9" i="8"/>
  <c r="J9" i="8" s="1"/>
  <c r="AK32" i="6"/>
  <c r="AN32" i="6" s="1"/>
  <c r="AK31" i="6"/>
  <c r="AN31" i="6" s="1"/>
  <c r="AK30" i="6"/>
  <c r="AN30" i="6" s="1"/>
  <c r="AK29" i="6"/>
  <c r="R29" i="6"/>
  <c r="R30" i="6"/>
  <c r="R31" i="6"/>
  <c r="R32" i="6"/>
  <c r="U26" i="6"/>
  <c r="Q29" i="6"/>
  <c r="Q30" i="6"/>
  <c r="Q31" i="6"/>
  <c r="Q32" i="6"/>
  <c r="Q28" i="6"/>
  <c r="R28" i="6" s="1"/>
  <c r="AL30" i="6"/>
  <c r="AL31" i="6"/>
  <c r="AL32" i="6"/>
  <c r="AH30" i="6"/>
  <c r="AH31" i="6"/>
  <c r="AH32" i="6"/>
  <c r="AG30" i="6"/>
  <c r="AG31" i="6"/>
  <c r="AG32" i="6"/>
  <c r="AJ32" i="6" s="1"/>
  <c r="T29" i="6"/>
  <c r="AI29" i="6" s="1"/>
  <c r="T30" i="6"/>
  <c r="AI30" i="6" s="1"/>
  <c r="T31" i="6"/>
  <c r="AI31" i="6" s="1"/>
  <c r="T32" i="6"/>
  <c r="AI32" i="6" s="1"/>
  <c r="T28" i="6"/>
  <c r="S30" i="6"/>
  <c r="S31" i="6"/>
  <c r="S32" i="6"/>
  <c r="O29" i="6"/>
  <c r="O30" i="6"/>
  <c r="O31" i="6"/>
  <c r="O32" i="6"/>
  <c r="O28" i="6"/>
  <c r="U28" i="6"/>
  <c r="AO31" i="6" l="1"/>
  <c r="AO30" i="6"/>
  <c r="AO32" i="6"/>
  <c r="O8" i="8"/>
  <c r="U9" i="8"/>
  <c r="U8" i="8"/>
  <c r="T9" i="8"/>
  <c r="T8" i="8"/>
  <c r="S9" i="8"/>
  <c r="S8" i="8"/>
  <c r="R9" i="8"/>
  <c r="R8" i="8"/>
  <c r="O9" i="8"/>
  <c r="P9" i="8"/>
  <c r="P8" i="8"/>
  <c r="AJ30" i="6"/>
  <c r="AM32" i="6"/>
  <c r="AM31" i="6"/>
  <c r="AJ31" i="6"/>
  <c r="AM30" i="6"/>
  <c r="S29" i="6"/>
  <c r="AG29" i="6" l="1"/>
  <c r="AO29" i="6" s="1"/>
  <c r="AN29" i="6" l="1"/>
  <c r="AM29" i="6"/>
  <c r="AJ29" i="6"/>
  <c r="AL29" i="6"/>
  <c r="AH29" i="6"/>
  <c r="S28" i="6" l="1"/>
  <c r="AI28" i="6" s="1"/>
  <c r="S25" i="4"/>
  <c r="M8" i="8" l="1"/>
  <c r="M9" i="8"/>
  <c r="AG28" i="6"/>
  <c r="Q11" i="5"/>
  <c r="P11" i="5"/>
  <c r="O11" i="5"/>
  <c r="AK28" i="6" l="1"/>
  <c r="AO28" i="6" s="1"/>
  <c r="AJ28" i="6"/>
  <c r="AM28" i="6"/>
  <c r="AH28" i="6"/>
  <c r="Q27" i="6"/>
  <c r="Q26" i="6"/>
  <c r="K9" i="8" l="1"/>
  <c r="K8" i="8"/>
  <c r="N9" i="8"/>
  <c r="N8" i="8"/>
  <c r="AL28" i="6"/>
  <c r="AN28" i="6"/>
  <c r="I7" i="8"/>
  <c r="J16" i="3"/>
  <c r="J13" i="3"/>
  <c r="L8" i="8" l="1"/>
  <c r="L9" i="8"/>
  <c r="R7" i="8"/>
  <c r="J7" i="8"/>
  <c r="U7" i="8"/>
  <c r="T7" i="8"/>
  <c r="S7" i="8"/>
  <c r="V7" i="8"/>
  <c r="O7" i="8"/>
  <c r="W7" i="8"/>
  <c r="P7" i="8"/>
  <c r="V8" i="8"/>
  <c r="W8" i="8"/>
  <c r="V9" i="8"/>
  <c r="W9" i="8"/>
  <c r="R27" i="6"/>
  <c r="J14" i="3"/>
  <c r="S11" i="5" l="1"/>
  <c r="R11" i="5"/>
  <c r="D11" i="5"/>
  <c r="S13" i="5" l="1"/>
  <c r="R13" i="5"/>
  <c r="Q13" i="5"/>
  <c r="P13" i="5"/>
  <c r="O13" i="5"/>
  <c r="D13" i="5"/>
  <c r="S9" i="5"/>
  <c r="R9" i="5"/>
  <c r="Q9" i="5"/>
  <c r="P9" i="5"/>
  <c r="O9" i="5"/>
  <c r="D9" i="5"/>
  <c r="E28" i="6" l="1"/>
  <c r="E29" i="6"/>
  <c r="E30" i="6"/>
  <c r="E31" i="6"/>
  <c r="E32" i="6"/>
  <c r="E27" i="6" l="1"/>
  <c r="E26" i="6"/>
  <c r="C32" i="6" l="1"/>
  <c r="C31" i="6"/>
  <c r="C30" i="6"/>
  <c r="C29" i="6"/>
  <c r="U32" i="6"/>
  <c r="U31" i="6"/>
  <c r="AE31" i="6" l="1"/>
  <c r="AC31" i="6"/>
  <c r="Z31" i="6"/>
  <c r="V31" i="6"/>
  <c r="AD31" i="6"/>
  <c r="AB31" i="6"/>
  <c r="X31" i="6"/>
  <c r="AB32" i="6"/>
  <c r="Z32" i="6"/>
  <c r="V32" i="6"/>
  <c r="X32" i="6"/>
  <c r="AD32" i="6"/>
  <c r="W32" i="6"/>
  <c r="AA32" i="6"/>
  <c r="Y32" i="6"/>
  <c r="AE32" i="6"/>
  <c r="AC32" i="6"/>
  <c r="Y31" i="6"/>
  <c r="AA31" i="6"/>
  <c r="W31" i="6"/>
  <c r="AB28" i="6" l="1"/>
  <c r="Z28" i="6"/>
  <c r="V28" i="6"/>
  <c r="AD28" i="6"/>
  <c r="X28" i="6"/>
  <c r="H7" i="8" l="1"/>
  <c r="G7" i="8"/>
  <c r="F7" i="8"/>
  <c r="E7" i="8"/>
  <c r="D7" i="8"/>
  <c r="C7" i="8"/>
  <c r="B7" i="8"/>
  <c r="N9" i="3" l="1"/>
  <c r="L9" i="3"/>
  <c r="J9" i="3"/>
  <c r="J15" i="3"/>
  <c r="J12" i="3"/>
  <c r="U29" i="6" l="1"/>
  <c r="U30" i="6"/>
  <c r="U27" i="6"/>
  <c r="V26" i="6"/>
  <c r="Z29" i="6" l="1"/>
  <c r="V29" i="6"/>
  <c r="AB29" i="6"/>
  <c r="AC29" i="6" s="1"/>
  <c r="X29" i="6"/>
  <c r="AD29" i="6"/>
  <c r="AE29" i="6" s="1"/>
  <c r="Z27" i="6"/>
  <c r="AB27" i="6"/>
  <c r="X27" i="6"/>
  <c r="V27" i="6"/>
  <c r="AD27" i="6"/>
  <c r="AD30" i="6"/>
  <c r="AB30" i="6"/>
  <c r="Z30" i="6"/>
  <c r="X30" i="6"/>
  <c r="V30" i="6"/>
  <c r="AE30" i="6"/>
  <c r="O26" i="6"/>
  <c r="O27" i="6"/>
  <c r="S27" i="6"/>
  <c r="Y30" i="6" l="1"/>
  <c r="AC30" i="6"/>
  <c r="W30" i="6"/>
  <c r="AA30" i="6"/>
  <c r="AE27" i="6"/>
  <c r="AC27" i="6"/>
  <c r="AD26" i="6"/>
  <c r="AB26" i="6"/>
  <c r="Z26" i="6"/>
  <c r="X26" i="6"/>
  <c r="E4" i="5"/>
  <c r="T27" i="6" s="1"/>
  <c r="Y27" i="6" s="1"/>
  <c r="E3" i="5"/>
  <c r="E2" i="5"/>
  <c r="T26" i="6" s="1"/>
  <c r="AI27" i="6" l="1"/>
  <c r="AA27" i="6"/>
  <c r="W27" i="6"/>
  <c r="AG27" i="6"/>
  <c r="AK27" i="6" s="1"/>
  <c r="AH27" i="6" l="1"/>
  <c r="AC28" i="6"/>
  <c r="AE28" i="6"/>
  <c r="AA28" i="6"/>
  <c r="Y28" i="6"/>
  <c r="W28" i="6"/>
  <c r="S26" i="6"/>
  <c r="AA26" i="6" s="1"/>
  <c r="R26" i="6"/>
  <c r="AM27" i="6"/>
  <c r="AJ27" i="6"/>
  <c r="W26" i="6" l="1"/>
  <c r="AI26" i="6"/>
  <c r="Y26" i="6"/>
  <c r="AC26" i="6"/>
  <c r="AG26" i="6"/>
  <c r="AE26" i="6"/>
  <c r="W29" i="6"/>
  <c r="Y29" i="6"/>
  <c r="AA29" i="6"/>
  <c r="AL27" i="6"/>
  <c r="AN27" i="6"/>
  <c r="AH26" i="6" l="1"/>
  <c r="AK26" i="6"/>
  <c r="AL26" i="6" s="1"/>
  <c r="AM26" i="6"/>
  <c r="AJ26" i="6"/>
  <c r="M7" i="8"/>
  <c r="AN26" i="6" l="1"/>
  <c r="N7" i="8"/>
  <c r="K7" i="8"/>
  <c r="L7"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MHIR</author>
  </authors>
  <commentList>
    <comment ref="T24" authorId="0" shapeId="0" xr:uid="{00000000-0006-0000-0200-000001000000}">
      <text>
        <r>
          <rPr>
            <b/>
            <sz val="9"/>
            <color indexed="81"/>
            <rFont val="MS P ゴシック"/>
            <family val="3"/>
            <charset val="128"/>
          </rPr>
          <t>2006年版IPCCガイドラインに基づく。
（※ガイドライン掲載の数値は、排出係数であるため、1から引いた値が収率となる）</t>
        </r>
      </text>
    </comment>
    <comment ref="AF24" authorId="0" shapeId="0" xr:uid="{00000000-0006-0000-0200-000002000000}">
      <text>
        <r>
          <rPr>
            <b/>
            <sz val="9"/>
            <color indexed="81"/>
            <rFont val="MS P ゴシック"/>
            <family val="3"/>
            <charset val="128"/>
          </rPr>
          <t>IPCCガイドラインに基づく。</t>
        </r>
      </text>
    </comment>
    <comment ref="P25" authorId="0" shapeId="0" xr:uid="{00000000-0006-0000-0200-000003000000}">
      <text>
        <r>
          <rPr>
            <b/>
            <sz val="9"/>
            <color indexed="81"/>
            <rFont val="MS P ゴシック"/>
            <family val="3"/>
            <charset val="128"/>
          </rPr>
          <t>2006年版IPCCガイドラインに基づく。（一律0.1）</t>
        </r>
      </text>
    </comment>
  </commentList>
</comments>
</file>

<file path=xl/sharedStrings.xml><?xml version="1.0" encoding="utf-8"?>
<sst xmlns="http://schemas.openxmlformats.org/spreadsheetml/2006/main" count="350" uniqueCount="243">
  <si>
    <t>エッチング装置一式</t>
    <rPh sb="5" eb="7">
      <t>ソウチ</t>
    </rPh>
    <rPh sb="7" eb="9">
      <t>イッシキ</t>
    </rPh>
    <phoneticPr fontId="1"/>
  </si>
  <si>
    <t>特定物質の種類
（選択）</t>
    <rPh sb="0" eb="2">
      <t>トクテイ</t>
    </rPh>
    <rPh sb="2" eb="4">
      <t>ブッシツ</t>
    </rPh>
    <rPh sb="5" eb="7">
      <t>シュルイ</t>
    </rPh>
    <rPh sb="9" eb="11">
      <t>センタク</t>
    </rPh>
    <phoneticPr fontId="1"/>
  </si>
  <si>
    <t>入荷年月日
（記入）</t>
    <rPh sb="0" eb="2">
      <t>ニュウカ</t>
    </rPh>
    <rPh sb="2" eb="5">
      <t>ネンガッピ</t>
    </rPh>
    <rPh sb="7" eb="9">
      <t>キニュウ</t>
    </rPh>
    <phoneticPr fontId="1"/>
  </si>
  <si>
    <t>使用年月日
（記入）</t>
    <rPh sb="0" eb="2">
      <t>シヨウ</t>
    </rPh>
    <rPh sb="2" eb="5">
      <t>ネンガッピ</t>
    </rPh>
    <rPh sb="7" eb="9">
      <t>キニュウ</t>
    </rPh>
    <phoneticPr fontId="1"/>
  </si>
  <si>
    <t>供給量(kg)</t>
    <rPh sb="0" eb="2">
      <t>キョウキュウ</t>
    </rPh>
    <rPh sb="2" eb="3">
      <t>リョウ</t>
    </rPh>
    <phoneticPr fontId="1"/>
  </si>
  <si>
    <t>生成量（kg)</t>
    <rPh sb="0" eb="2">
      <t>セイセイ</t>
    </rPh>
    <rPh sb="2" eb="3">
      <t>リョウ</t>
    </rPh>
    <phoneticPr fontId="1"/>
  </si>
  <si>
    <t>入荷数量(kg)</t>
    <rPh sb="0" eb="2">
      <t>ニュウカ</t>
    </rPh>
    <rPh sb="2" eb="4">
      <t>スウリョウ</t>
    </rPh>
    <phoneticPr fontId="1"/>
  </si>
  <si>
    <t>反応の収率（%)</t>
    <rPh sb="0" eb="2">
      <t>ハンノウ</t>
    </rPh>
    <rPh sb="3" eb="5">
      <t>シュウリツ</t>
    </rPh>
    <phoneticPr fontId="1"/>
  </si>
  <si>
    <t>生成物</t>
    <rPh sb="0" eb="3">
      <t>セイセイブツ</t>
    </rPh>
    <phoneticPr fontId="1"/>
  </si>
  <si>
    <t>数量(kg)</t>
    <rPh sb="0" eb="1">
      <t>スウ</t>
    </rPh>
    <rPh sb="1" eb="2">
      <t>リョウ</t>
    </rPh>
    <phoneticPr fontId="1"/>
  </si>
  <si>
    <t>SiF4</t>
    <phoneticPr fontId="1"/>
  </si>
  <si>
    <t>H2O</t>
    <phoneticPr fontId="1"/>
  </si>
  <si>
    <t>H2</t>
    <phoneticPr fontId="1"/>
  </si>
  <si>
    <t>未反応特定物質の除害率(%)</t>
    <rPh sb="0" eb="3">
      <t>ミハンノウ</t>
    </rPh>
    <rPh sb="3" eb="5">
      <t>トクテイ</t>
    </rPh>
    <rPh sb="5" eb="7">
      <t>ブッシツ</t>
    </rPh>
    <rPh sb="8" eb="9">
      <t>ジョ</t>
    </rPh>
    <rPh sb="9" eb="10">
      <t>ガイ</t>
    </rPh>
    <rPh sb="10" eb="11">
      <t>リツ</t>
    </rPh>
    <phoneticPr fontId="1"/>
  </si>
  <si>
    <t>原料として使用する特定物質等の数量(kg)</t>
    <rPh sb="0" eb="2">
      <t>ゲンリョウ</t>
    </rPh>
    <rPh sb="5" eb="7">
      <t>シヨウ</t>
    </rPh>
    <rPh sb="9" eb="11">
      <t>トクテイ</t>
    </rPh>
    <rPh sb="11" eb="13">
      <t>ブッシツ</t>
    </rPh>
    <rPh sb="13" eb="14">
      <t>ナド</t>
    </rPh>
    <rPh sb="15" eb="17">
      <t>スウリョウ</t>
    </rPh>
    <phoneticPr fontId="1"/>
  </si>
  <si>
    <t>CO2（kg）</t>
  </si>
  <si>
    <t>F2</t>
    <phoneticPr fontId="1"/>
  </si>
  <si>
    <t>有姿（kg)</t>
  </si>
  <si>
    <t>GWP</t>
    <phoneticPr fontId="1"/>
  </si>
  <si>
    <t>装置名</t>
    <rPh sb="0" eb="2">
      <t>ソウチ</t>
    </rPh>
    <rPh sb="2" eb="3">
      <t>メイ</t>
    </rPh>
    <phoneticPr fontId="1"/>
  </si>
  <si>
    <t>○○事業所
□□事業所</t>
    <rPh sb="2" eb="4">
      <t>ジギョウ</t>
    </rPh>
    <rPh sb="4" eb="5">
      <t>ショ</t>
    </rPh>
    <phoneticPr fontId="1"/>
  </si>
  <si>
    <t>○○県○市○1-2-3
□□県□市□4-5-6</t>
    <rPh sb="2" eb="3">
      <t>ケン</t>
    </rPh>
    <rPh sb="4" eb="5">
      <t>シ</t>
    </rPh>
    <rPh sb="16" eb="17">
      <t>シ</t>
    </rPh>
    <phoneticPr fontId="1"/>
  </si>
  <si>
    <t>構造番号</t>
    <rPh sb="0" eb="2">
      <t>コウゾウ</t>
    </rPh>
    <rPh sb="2" eb="4">
      <t>バンゴウ</t>
    </rPh>
    <phoneticPr fontId="1"/>
  </si>
  <si>
    <t>設備番号</t>
    <rPh sb="0" eb="2">
      <t>セツビ</t>
    </rPh>
    <rPh sb="2" eb="4">
      <t>バンゴウ</t>
    </rPh>
    <phoneticPr fontId="1"/>
  </si>
  <si>
    <t>対応する構造の番号</t>
    <rPh sb="0" eb="2">
      <t>タイオウ</t>
    </rPh>
    <rPh sb="4" eb="6">
      <t>コウゾウ</t>
    </rPh>
    <rPh sb="7" eb="9">
      <t>バンゴウ</t>
    </rPh>
    <phoneticPr fontId="1"/>
  </si>
  <si>
    <t>設備番号</t>
    <rPh sb="0" eb="2">
      <t>セツビ</t>
    </rPh>
    <rPh sb="2" eb="4">
      <t>バンゴウ</t>
    </rPh>
    <phoneticPr fontId="1"/>
  </si>
  <si>
    <t>数量</t>
    <rPh sb="0" eb="2">
      <t>スウリョウ</t>
    </rPh>
    <phoneticPr fontId="1"/>
  </si>
  <si>
    <t>残ガスの割合</t>
    <rPh sb="0" eb="1">
      <t>ザン</t>
    </rPh>
    <rPh sb="4" eb="6">
      <t>ワリアイ</t>
    </rPh>
    <phoneticPr fontId="1"/>
  </si>
  <si>
    <t>割合（％）</t>
    <rPh sb="0" eb="2">
      <t>ワリアイ</t>
    </rPh>
    <phoneticPr fontId="1"/>
  </si>
  <si>
    <t>量(kg)</t>
  </si>
  <si>
    <t>記入例</t>
    <rPh sb="0" eb="2">
      <t>キニュウ</t>
    </rPh>
    <rPh sb="2" eb="3">
      <t>レイ</t>
    </rPh>
    <phoneticPr fontId="1"/>
  </si>
  <si>
    <t>エッチング装置一式</t>
  </si>
  <si>
    <t>経産化学株式会社</t>
    <rPh sb="0" eb="4">
      <t>キョウサンカガク</t>
    </rPh>
    <rPh sb="4" eb="8">
      <t>カブシキガイシャ</t>
    </rPh>
    <phoneticPr fontId="1"/>
  </si>
  <si>
    <t>分子量g/mol</t>
    <rPh sb="0" eb="3">
      <t>ブンシリョウ</t>
    </rPh>
    <phoneticPr fontId="1"/>
  </si>
  <si>
    <t>HF</t>
    <phoneticPr fontId="1"/>
  </si>
  <si>
    <t>CO2</t>
    <phoneticPr fontId="1"/>
  </si>
  <si>
    <t>CH</t>
    <phoneticPr fontId="1"/>
  </si>
  <si>
    <t>記載例</t>
    <rPh sb="0" eb="2">
      <t>キサイ</t>
    </rPh>
    <rPh sb="2" eb="3">
      <t>レイ</t>
    </rPh>
    <phoneticPr fontId="1"/>
  </si>
  <si>
    <t>反応式一覧</t>
    <rPh sb="0" eb="2">
      <t>ハンノウ</t>
    </rPh>
    <rPh sb="2" eb="3">
      <t>シキ</t>
    </rPh>
    <rPh sb="3" eb="5">
      <t>イチラン</t>
    </rPh>
    <phoneticPr fontId="1"/>
  </si>
  <si>
    <t>1:反応式をリストから選択
0:反応式を手入力</t>
    <rPh sb="2" eb="4">
      <t>ハンノウ</t>
    </rPh>
    <rPh sb="4" eb="5">
      <t>シキ</t>
    </rPh>
    <rPh sb="11" eb="13">
      <t>センタク</t>
    </rPh>
    <rPh sb="20" eb="21">
      <t>テ</t>
    </rPh>
    <rPh sb="21" eb="23">
      <t>ニュウリョク</t>
    </rPh>
    <phoneticPr fontId="1"/>
  </si>
  <si>
    <t>METIケミカル株式会社</t>
    <rPh sb="8" eb="12">
      <t>カブシキガイシャ</t>
    </rPh>
    <phoneticPr fontId="1"/>
  </si>
  <si>
    <t>特定物質</t>
    <rPh sb="0" eb="2">
      <t>トクテイ</t>
    </rPh>
    <rPh sb="2" eb="4">
      <t>ブッシツ</t>
    </rPh>
    <phoneticPr fontId="1"/>
  </si>
  <si>
    <t>反応式</t>
    <rPh sb="0" eb="2">
      <t>ハンノウ</t>
    </rPh>
    <rPh sb="2" eb="3">
      <t>シキ</t>
    </rPh>
    <phoneticPr fontId="1"/>
  </si>
  <si>
    <t>反応式
（選択、または記入）</t>
    <rPh sb="0" eb="2">
      <t>ハンノウ</t>
    </rPh>
    <rPh sb="2" eb="3">
      <t>シキ</t>
    </rPh>
    <rPh sb="5" eb="7">
      <t>センタク</t>
    </rPh>
    <rPh sb="11" eb="13">
      <t>キニュウ</t>
    </rPh>
    <phoneticPr fontId="1"/>
  </si>
  <si>
    <t>HFC32</t>
  </si>
  <si>
    <t>HFC41</t>
  </si>
  <si>
    <t>HFC23</t>
  </si>
  <si>
    <t>HFC32</t>
    <phoneticPr fontId="1"/>
  </si>
  <si>
    <t>HFC41</t>
    <phoneticPr fontId="1"/>
  </si>
  <si>
    <t>HFC23</t>
    <phoneticPr fontId="1"/>
  </si>
  <si>
    <t>C</t>
  </si>
  <si>
    <t>COx</t>
  </si>
  <si>
    <t>NO</t>
  </si>
  <si>
    <t>CH4</t>
  </si>
  <si>
    <t>SOx</t>
  </si>
  <si>
    <t>生成物</t>
    <rPh sb="0" eb="3">
      <t>セイセイブツ</t>
    </rPh>
    <phoneticPr fontId="1"/>
  </si>
  <si>
    <t>HCN</t>
    <phoneticPr fontId="1"/>
  </si>
  <si>
    <t>CO</t>
    <phoneticPr fontId="1"/>
  </si>
  <si>
    <t>生成物のモル数</t>
    <rPh sb="0" eb="3">
      <t>セイセイブツ</t>
    </rPh>
    <rPh sb="6" eb="7">
      <t>スウ</t>
    </rPh>
    <phoneticPr fontId="1"/>
  </si>
  <si>
    <t>要計算</t>
    <rPh sb="0" eb="1">
      <t>ヨウ</t>
    </rPh>
    <rPh sb="1" eb="3">
      <t>ケイサン</t>
    </rPh>
    <phoneticPr fontId="1"/>
  </si>
  <si>
    <t>反応生成物</t>
    <rPh sb="0" eb="2">
      <t>ハンノウ</t>
    </rPh>
    <rPh sb="2" eb="5">
      <t>セイセイブツ</t>
    </rPh>
    <phoneticPr fontId="1"/>
  </si>
  <si>
    <t>生成物分子量（分子量/mol×生成物mol数）</t>
    <rPh sb="0" eb="3">
      <t>セイセイブツ</t>
    </rPh>
    <rPh sb="3" eb="6">
      <t>ブンシリョウ</t>
    </rPh>
    <rPh sb="7" eb="10">
      <t>ブンシリョウ</t>
    </rPh>
    <rPh sb="15" eb="18">
      <t>セイセイブツ</t>
    </rPh>
    <rPh sb="21" eb="22">
      <t>スウ</t>
    </rPh>
    <phoneticPr fontId="1"/>
  </si>
  <si>
    <t>物質</t>
    <rPh sb="0" eb="2">
      <t>ブッシツ</t>
    </rPh>
    <phoneticPr fontId="1"/>
  </si>
  <si>
    <t>記載例</t>
    <rPh sb="0" eb="2">
      <t>キサイ</t>
    </rPh>
    <rPh sb="2" eb="3">
      <t>レイ</t>
    </rPh>
    <phoneticPr fontId="1"/>
  </si>
  <si>
    <t>基本情報を記入してください。</t>
    <rPh sb="0" eb="2">
      <t>キホン</t>
    </rPh>
    <rPh sb="2" eb="4">
      <t>ジョウホウ</t>
    </rPh>
    <rPh sb="5" eb="7">
      <t>キニュウ</t>
    </rPh>
    <phoneticPr fontId="5"/>
  </si>
  <si>
    <t>年</t>
    <rPh sb="0" eb="1">
      <t>ネン</t>
    </rPh>
    <phoneticPr fontId="5"/>
  </si>
  <si>
    <t>月</t>
    <rPh sb="0" eb="1">
      <t>ガツ</t>
    </rPh>
    <phoneticPr fontId="5"/>
  </si>
  <si>
    <t>日</t>
    <rPh sb="0" eb="1">
      <t>ニチ</t>
    </rPh>
    <phoneticPr fontId="5"/>
  </si>
  <si>
    <t>　の部分は、テキスト入力してください。</t>
    <rPh sb="2" eb="4">
      <t>ブブン</t>
    </rPh>
    <rPh sb="10" eb="12">
      <t>ニュウリョク</t>
    </rPh>
    <phoneticPr fontId="1"/>
  </si>
  <si>
    <t>　の部分は、ドロップダウンリストから選択してください。</t>
    <rPh sb="2" eb="4">
      <t>ブブン</t>
    </rPh>
    <rPh sb="18" eb="20">
      <t>センタク</t>
    </rPh>
    <phoneticPr fontId="1"/>
  </si>
  <si>
    <t>　なお、選択肢に該当するものが無い場合は、任意の内容を記入いただくことも可能です。</t>
    <rPh sb="4" eb="7">
      <t>センタクシ</t>
    </rPh>
    <rPh sb="8" eb="10">
      <t>ガイトウ</t>
    </rPh>
    <rPh sb="15" eb="16">
      <t>ナ</t>
    </rPh>
    <rPh sb="17" eb="19">
      <t>バアイ</t>
    </rPh>
    <rPh sb="21" eb="23">
      <t>ニンイ</t>
    </rPh>
    <rPh sb="24" eb="26">
      <t>ナイヨウ</t>
    </rPh>
    <rPh sb="27" eb="29">
      <t>キニュウ</t>
    </rPh>
    <rPh sb="36" eb="38">
      <t>カノウ</t>
    </rPh>
    <phoneticPr fontId="1"/>
  </si>
  <si>
    <t>みどり</t>
    <phoneticPr fontId="1"/>
  </si>
  <si>
    <t>グレー</t>
    <phoneticPr fontId="1"/>
  </si>
  <si>
    <t>　ただし、内容を修正いただくことも可能です。</t>
    <rPh sb="5" eb="7">
      <t>ナイヨウ</t>
    </rPh>
    <rPh sb="8" eb="10">
      <t>シュウセイ</t>
    </rPh>
    <rPh sb="17" eb="19">
      <t>カノウ</t>
    </rPh>
    <phoneticPr fontId="1"/>
  </si>
  <si>
    <t>氏名又は名称</t>
    <phoneticPr fontId="1"/>
  </si>
  <si>
    <t>法人にあつては、代表者の氏名</t>
    <phoneticPr fontId="1"/>
  </si>
  <si>
    <t>住所</t>
    <phoneticPr fontId="1"/>
  </si>
  <si>
    <t>法人番号</t>
    <rPh sb="0" eb="2">
      <t>ホウジン</t>
    </rPh>
    <rPh sb="2" eb="4">
      <t>バンゴウ</t>
    </rPh>
    <phoneticPr fontId="1"/>
  </si>
  <si>
    <t>２．原料として使用する（した）者の氏名又は名称及び住所並びに法人にあってはその代表者の氏名を記入してください。</t>
    <rPh sb="46" eb="48">
      <t>キニュウ</t>
    </rPh>
    <phoneticPr fontId="1"/>
  </si>
  <si>
    <t>住所</t>
    <rPh sb="0" eb="2">
      <t>ジュウショ</t>
    </rPh>
    <phoneticPr fontId="1"/>
  </si>
  <si>
    <t>設備・構造の図</t>
    <rPh sb="0" eb="2">
      <t>セツビ</t>
    </rPh>
    <rPh sb="3" eb="5">
      <t>コウゾウ</t>
    </rPh>
    <rPh sb="6" eb="7">
      <t>ズ</t>
    </rPh>
    <phoneticPr fontId="1"/>
  </si>
  <si>
    <t>Ⅰ</t>
    <phoneticPr fontId="1"/>
  </si>
  <si>
    <t>Ⅱ</t>
    <phoneticPr fontId="1"/>
  </si>
  <si>
    <t>Ⅲ</t>
    <phoneticPr fontId="1"/>
  </si>
  <si>
    <t>使用に係る設備の機能</t>
    <rPh sb="0" eb="2">
      <t>シヨウ</t>
    </rPh>
    <rPh sb="3" eb="4">
      <t>カカ</t>
    </rPh>
    <rPh sb="5" eb="7">
      <t>セツビ</t>
    </rPh>
    <rPh sb="8" eb="10">
      <t>キノウ</t>
    </rPh>
    <phoneticPr fontId="1"/>
  </si>
  <si>
    <t>使用に係る設備</t>
    <rPh sb="0" eb="2">
      <t>シヨウ</t>
    </rPh>
    <rPh sb="3" eb="4">
      <t>カカ</t>
    </rPh>
    <rPh sb="5" eb="7">
      <t>セツビ</t>
    </rPh>
    <phoneticPr fontId="1"/>
  </si>
  <si>
    <t>経産化学株式会社</t>
    <rPh sb="0" eb="1">
      <t>キョウ</t>
    </rPh>
    <rPh sb="1" eb="2">
      <t>サン</t>
    </rPh>
    <rPh sb="2" eb="4">
      <t>カガク</t>
    </rPh>
    <rPh sb="4" eb="8">
      <t>カブシキガイシャ</t>
    </rPh>
    <phoneticPr fontId="1"/>
  </si>
  <si>
    <t>開始</t>
    <rPh sb="0" eb="2">
      <t>カイシ</t>
    </rPh>
    <phoneticPr fontId="1"/>
  </si>
  <si>
    <t>終了</t>
    <rPh sb="0" eb="2">
      <t>シュウリョウ</t>
    </rPh>
    <phoneticPr fontId="1"/>
  </si>
  <si>
    <t>～</t>
  </si>
  <si>
    <t>～</t>
    <phoneticPr fontId="1"/>
  </si>
  <si>
    <t>～</t>
    <phoneticPr fontId="1"/>
  </si>
  <si>
    <t>～</t>
    <phoneticPr fontId="1"/>
  </si>
  <si>
    <t>使用に係る設備、貯蔵の場所、構造等についての情報を記入してください。</t>
    <rPh sb="0" eb="2">
      <t>シヨウ</t>
    </rPh>
    <rPh sb="3" eb="4">
      <t>カカ</t>
    </rPh>
    <rPh sb="5" eb="7">
      <t>セツビ</t>
    </rPh>
    <rPh sb="8" eb="10">
      <t>チョゾウ</t>
    </rPh>
    <rPh sb="11" eb="13">
      <t>バショ</t>
    </rPh>
    <rPh sb="14" eb="16">
      <t>コウゾウ</t>
    </rPh>
    <rPh sb="16" eb="17">
      <t>ナド</t>
    </rPh>
    <rPh sb="22" eb="24">
      <t>ジョウホウ</t>
    </rPh>
    <rPh sb="25" eb="27">
      <t>キニュウ</t>
    </rPh>
    <phoneticPr fontId="5"/>
  </si>
  <si>
    <t>特定物質等の取り扱い状況について記入してください。</t>
    <rPh sb="0" eb="2">
      <t>トクテイ</t>
    </rPh>
    <rPh sb="2" eb="4">
      <t>ブッシツ</t>
    </rPh>
    <rPh sb="4" eb="5">
      <t>ナド</t>
    </rPh>
    <rPh sb="6" eb="7">
      <t>ト</t>
    </rPh>
    <rPh sb="8" eb="9">
      <t>アツカ</t>
    </rPh>
    <rPh sb="10" eb="12">
      <t>ジョウキョウ</t>
    </rPh>
    <rPh sb="16" eb="18">
      <t>キニュウ</t>
    </rPh>
    <phoneticPr fontId="5"/>
  </si>
  <si>
    <t>「使用され"る"」と表記されていることをご確認ください。</t>
    <rPh sb="1" eb="3">
      <t>シヨウ</t>
    </rPh>
    <rPh sb="10" eb="12">
      <t>ヒョウキ</t>
    </rPh>
    <rPh sb="21" eb="23">
      <t>カクニン</t>
    </rPh>
    <phoneticPr fontId="1"/>
  </si>
  <si>
    <t>（記入／提出用簡易チェックリスト）</t>
    <rPh sb="1" eb="3">
      <t>キニュウ</t>
    </rPh>
    <rPh sb="4" eb="6">
      <t>テイシュツ</t>
    </rPh>
    <rPh sb="6" eb="7">
      <t>ヨウ</t>
    </rPh>
    <rPh sb="7" eb="9">
      <t>カンイ</t>
    </rPh>
    <phoneticPr fontId="5"/>
  </si>
  <si>
    <t>オレンジ</t>
    <phoneticPr fontId="1"/>
  </si>
  <si>
    <t>報告内容は暦年（1月～12月）となっていますか。</t>
    <rPh sb="0" eb="2">
      <t>ホウコク</t>
    </rPh>
    <rPh sb="2" eb="4">
      <t>ナイヨウ</t>
    </rPh>
    <rPh sb="5" eb="7">
      <t>レキネン</t>
    </rPh>
    <rPh sb="9" eb="10">
      <t>ガツ</t>
    </rPh>
    <rPh sb="13" eb="14">
      <t>ガツ</t>
    </rPh>
    <phoneticPr fontId="5"/>
  </si>
  <si>
    <t>郵便番号</t>
    <rPh sb="0" eb="4">
      <t>ユウビンバンゴウ</t>
    </rPh>
    <phoneticPr fontId="1"/>
  </si>
  <si>
    <t>法人にあつては、代表者の役職</t>
    <rPh sb="12" eb="14">
      <t>ヤクショク</t>
    </rPh>
    <phoneticPr fontId="1"/>
  </si>
  <si>
    <t>３．本届出内容に関する連絡先担当者の情報を記入してください。</t>
    <rPh sb="2" eb="3">
      <t>ホン</t>
    </rPh>
    <rPh sb="3" eb="5">
      <t>トドケデ</t>
    </rPh>
    <rPh sb="5" eb="7">
      <t>ナイヨウ</t>
    </rPh>
    <rPh sb="8" eb="9">
      <t>カン</t>
    </rPh>
    <rPh sb="11" eb="14">
      <t>レンラクサキ</t>
    </rPh>
    <rPh sb="14" eb="17">
      <t>タントウシャ</t>
    </rPh>
    <rPh sb="18" eb="20">
      <t>ジョウホウ</t>
    </rPh>
    <rPh sb="21" eb="23">
      <t>キニュウ</t>
    </rPh>
    <phoneticPr fontId="1"/>
  </si>
  <si>
    <t>連絡先担当者の部署名</t>
    <rPh sb="0" eb="3">
      <t>レンラクサキ</t>
    </rPh>
    <rPh sb="3" eb="6">
      <t>タントウシャ</t>
    </rPh>
    <rPh sb="7" eb="9">
      <t>ブショ</t>
    </rPh>
    <rPh sb="9" eb="10">
      <t>メイ</t>
    </rPh>
    <phoneticPr fontId="1"/>
  </si>
  <si>
    <t>担当者氏名</t>
    <rPh sb="0" eb="3">
      <t>タントウシャ</t>
    </rPh>
    <rPh sb="3" eb="5">
      <t>シメイ</t>
    </rPh>
    <phoneticPr fontId="1"/>
  </si>
  <si>
    <t>連絡先電話番号</t>
    <rPh sb="0" eb="3">
      <t>レンラクサキ</t>
    </rPh>
    <rPh sb="3" eb="5">
      <t>デンワ</t>
    </rPh>
    <rPh sb="5" eb="7">
      <t>バンゴウ</t>
    </rPh>
    <phoneticPr fontId="1"/>
  </si>
  <si>
    <t>03-1234-5678</t>
    <phoneticPr fontId="1"/>
  </si>
  <si>
    <t>産業　二郎</t>
    <rPh sb="0" eb="2">
      <t>サンギョウ</t>
    </rPh>
    <rPh sb="3" eb="5">
      <t>ジロウ</t>
    </rPh>
    <phoneticPr fontId="1"/>
  </si>
  <si>
    <t>化学物質管理課</t>
    <rPh sb="0" eb="2">
      <t>カガク</t>
    </rPh>
    <rPh sb="2" eb="4">
      <t>ブッシツ</t>
    </rPh>
    <rPh sb="4" eb="6">
      <t>カンリ</t>
    </rPh>
    <rPh sb="6" eb="7">
      <t>カ</t>
    </rPh>
    <phoneticPr fontId="1"/>
  </si>
  <si>
    <t>入荷量(kg)</t>
    <rPh sb="0" eb="2">
      <t>ニュウカ</t>
    </rPh>
    <phoneticPr fontId="5"/>
  </si>
  <si>
    <t>原料用途使用量</t>
    <rPh sb="0" eb="2">
      <t>ゲンリョウ</t>
    </rPh>
    <rPh sb="2" eb="4">
      <t>ヨウト</t>
    </rPh>
    <rPh sb="4" eb="6">
      <t>シヨウ</t>
    </rPh>
    <rPh sb="6" eb="7">
      <t>リョウ</t>
    </rPh>
    <phoneticPr fontId="5"/>
  </si>
  <si>
    <t>予想排出量</t>
    <phoneticPr fontId="5"/>
  </si>
  <si>
    <t>会社名</t>
    <rPh sb="0" eb="3">
      <t>カイシャメイ</t>
    </rPh>
    <phoneticPr fontId="5"/>
  </si>
  <si>
    <t>郵便番号</t>
    <rPh sb="0" eb="4">
      <t>ユウビンバンゴウ</t>
    </rPh>
    <phoneticPr fontId="5"/>
  </si>
  <si>
    <t>住所</t>
    <rPh sb="0" eb="2">
      <t>ジュウショ</t>
    </rPh>
    <phoneticPr fontId="5"/>
  </si>
  <si>
    <t>代表者</t>
    <rPh sb="0" eb="3">
      <t>ダイヒョウシャ</t>
    </rPh>
    <phoneticPr fontId="5"/>
  </si>
  <si>
    <t>代表者肩書</t>
    <rPh sb="0" eb="3">
      <t>ダイヒョウシャ</t>
    </rPh>
    <rPh sb="3" eb="5">
      <t>カタガキ</t>
    </rPh>
    <phoneticPr fontId="5"/>
  </si>
  <si>
    <t>連絡先電話番号</t>
    <rPh sb="0" eb="3">
      <t>レンラクサキ</t>
    </rPh>
    <rPh sb="3" eb="5">
      <t>デンワ</t>
    </rPh>
    <rPh sb="5" eb="7">
      <t>バンゴウ</t>
    </rPh>
    <phoneticPr fontId="5"/>
  </si>
  <si>
    <t>担当者</t>
    <rPh sb="0" eb="3">
      <t>タントウシャ</t>
    </rPh>
    <phoneticPr fontId="5"/>
  </si>
  <si>
    <t>数量*1(kg)</t>
    <rPh sb="0" eb="2">
      <t>スウリョウ</t>
    </rPh>
    <phoneticPr fontId="5"/>
  </si>
  <si>
    <t>対象物質</t>
    <rPh sb="0" eb="2">
      <t>タイショウ</t>
    </rPh>
    <rPh sb="2" eb="4">
      <t>ブッシツ</t>
    </rPh>
    <phoneticPr fontId="1"/>
  </si>
  <si>
    <t>別紙1に入力ただいた内容が自動的に反映されます。</t>
    <rPh sb="0" eb="2">
      <t>ベッシ</t>
    </rPh>
    <rPh sb="4" eb="6">
      <t>ニュウリョク</t>
    </rPh>
    <rPh sb="10" eb="12">
      <t>ナイヨウ</t>
    </rPh>
    <rPh sb="13" eb="16">
      <t>ジドウテキ</t>
    </rPh>
    <rPh sb="17" eb="19">
      <t>ハンエイ</t>
    </rPh>
    <phoneticPr fontId="1"/>
  </si>
  <si>
    <t>代表取締役社長</t>
    <rPh sb="0" eb="2">
      <t>ダイヒョウ</t>
    </rPh>
    <rPh sb="2" eb="5">
      <t>トリシマリヤク</t>
    </rPh>
    <rPh sb="5" eb="7">
      <t>シャチョウ</t>
    </rPh>
    <phoneticPr fontId="1"/>
  </si>
  <si>
    <t>経産　太郎</t>
    <rPh sb="0" eb="1">
      <t>キョウ</t>
    </rPh>
    <rPh sb="1" eb="2">
      <t>サン</t>
    </rPh>
    <rPh sb="3" eb="5">
      <t>タロウ</t>
    </rPh>
    <phoneticPr fontId="1"/>
  </si>
  <si>
    <t>111-1111</t>
    <phoneticPr fontId="1"/>
  </si>
  <si>
    <t>東京都千代田区霞が関１丁目３－１</t>
    <rPh sb="0" eb="8">
      <t>トウキョウトチヨダクカスミ</t>
    </rPh>
    <rPh sb="9" eb="10">
      <t>セキ</t>
    </rPh>
    <rPh sb="11" eb="13">
      <t>チョウメ</t>
    </rPh>
    <phoneticPr fontId="1"/>
  </si>
  <si>
    <t>1234567891011</t>
    <phoneticPr fontId="1"/>
  </si>
  <si>
    <t>４．使用に係る設備及び貯蔵の場所、構造を記入してください。</t>
    <rPh sb="17" eb="19">
      <t>コウゾウ</t>
    </rPh>
    <rPh sb="20" eb="22">
      <t>キニュウ</t>
    </rPh>
    <phoneticPr fontId="1"/>
  </si>
  <si>
    <r>
      <rPr>
        <sz val="16"/>
        <color rgb="FFFF0000"/>
        <rFont val="Meiryo UI"/>
        <family val="3"/>
        <charset val="128"/>
      </rPr>
      <t>「入荷数量」は必須記入項目</t>
    </r>
    <r>
      <rPr>
        <sz val="16"/>
        <color rgb="FF0000FF"/>
        <rFont val="Meiryo UI"/>
        <family val="3"/>
        <charset val="128"/>
      </rPr>
      <t>です。正しく入力されていますか？</t>
    </r>
    <rPh sb="1" eb="3">
      <t>ニュウカ</t>
    </rPh>
    <rPh sb="3" eb="5">
      <t>スウリョウ</t>
    </rPh>
    <rPh sb="7" eb="9">
      <t>ヒッス</t>
    </rPh>
    <rPh sb="9" eb="11">
      <t>キニュウ</t>
    </rPh>
    <rPh sb="11" eb="13">
      <t>コウモク</t>
    </rPh>
    <rPh sb="16" eb="17">
      <t>タダ</t>
    </rPh>
    <rPh sb="19" eb="21">
      <t>ニュウリョク</t>
    </rPh>
    <phoneticPr fontId="5"/>
  </si>
  <si>
    <r>
      <rPr>
        <sz val="16"/>
        <color rgb="FFFF0000"/>
        <rFont val="Meiryo UI"/>
        <family val="3"/>
        <charset val="128"/>
      </rPr>
      <t>「残ガス」の割合は必須記入項目</t>
    </r>
    <r>
      <rPr>
        <sz val="16"/>
        <color rgb="FF0000FF"/>
        <rFont val="Meiryo UI"/>
        <family val="3"/>
        <charset val="128"/>
      </rPr>
      <t>です。適正な値が選択または入力されていますか？</t>
    </r>
    <rPh sb="1" eb="2">
      <t>ザン</t>
    </rPh>
    <rPh sb="6" eb="8">
      <t>ワリアイ</t>
    </rPh>
    <rPh sb="18" eb="20">
      <t>テキセイ</t>
    </rPh>
    <rPh sb="21" eb="22">
      <t>アタイ</t>
    </rPh>
    <rPh sb="23" eb="25">
      <t>センタク</t>
    </rPh>
    <rPh sb="28" eb="30">
      <t>ニュウリョク</t>
    </rPh>
    <phoneticPr fontId="5"/>
  </si>
  <si>
    <t>必須項目</t>
  </si>
  <si>
    <t>必須項目</t>
    <rPh sb="0" eb="2">
      <t>ヒッス</t>
    </rPh>
    <rPh sb="2" eb="4">
      <t>コウモク</t>
    </rPh>
    <phoneticPr fontId="1"/>
  </si>
  <si>
    <r>
      <rPr>
        <sz val="16"/>
        <color rgb="FFFF0000"/>
        <rFont val="Meiryo UI"/>
        <family val="3"/>
        <charset val="128"/>
      </rPr>
      <t>項目２は必須記入項目</t>
    </r>
    <r>
      <rPr>
        <sz val="16"/>
        <color rgb="FF0000FF"/>
        <rFont val="Meiryo UI"/>
        <family val="3"/>
        <charset val="128"/>
      </rPr>
      <t>です。全て記載していますか？
（会社名、郵便番号、住所、代表者名、代表者の役職）</t>
    </r>
    <rPh sb="0" eb="2">
      <t>コウモク</t>
    </rPh>
    <rPh sb="4" eb="6">
      <t>ヒッス</t>
    </rPh>
    <rPh sb="6" eb="8">
      <t>キニュウ</t>
    </rPh>
    <rPh sb="8" eb="10">
      <t>コウモク</t>
    </rPh>
    <rPh sb="13" eb="14">
      <t>スベ</t>
    </rPh>
    <rPh sb="15" eb="17">
      <t>キサイ</t>
    </rPh>
    <rPh sb="26" eb="28">
      <t>カイシャ</t>
    </rPh>
    <rPh sb="28" eb="29">
      <t>メイ</t>
    </rPh>
    <rPh sb="30" eb="34">
      <t>ユウビンバンゴウ</t>
    </rPh>
    <rPh sb="35" eb="37">
      <t>ジュウショ</t>
    </rPh>
    <rPh sb="38" eb="41">
      <t>ダイヒョウシャ</t>
    </rPh>
    <rPh sb="41" eb="42">
      <t>メイ</t>
    </rPh>
    <rPh sb="43" eb="46">
      <t>ダイヒョウシャ</t>
    </rPh>
    <rPh sb="47" eb="49">
      <t>ヤクショク</t>
    </rPh>
    <phoneticPr fontId="1"/>
  </si>
  <si>
    <r>
      <rPr>
        <sz val="16"/>
        <color rgb="FFFF0000"/>
        <rFont val="Meiryo UI"/>
        <family val="3"/>
        <charset val="128"/>
      </rPr>
      <t>項目３はは必須記入項目</t>
    </r>
    <r>
      <rPr>
        <sz val="16"/>
        <color rgb="FF0000FF"/>
        <rFont val="Meiryo UI"/>
        <family val="3"/>
        <charset val="128"/>
      </rPr>
      <t>です。全て記載していますか？
（連絡先担当者名、連絡先電話番号）</t>
    </r>
    <rPh sb="0" eb="2">
      <t>コウモク</t>
    </rPh>
    <rPh sb="14" eb="15">
      <t>スベ</t>
    </rPh>
    <rPh sb="16" eb="18">
      <t>キサイ</t>
    </rPh>
    <rPh sb="27" eb="30">
      <t>レンラクサキ</t>
    </rPh>
    <rPh sb="30" eb="33">
      <t>タントウシャ</t>
    </rPh>
    <rPh sb="33" eb="34">
      <t>メイ</t>
    </rPh>
    <rPh sb="35" eb="38">
      <t>レンラクサキ</t>
    </rPh>
    <rPh sb="38" eb="40">
      <t>デンワ</t>
    </rPh>
    <rPh sb="40" eb="42">
      <t>バンゴウ</t>
    </rPh>
    <phoneticPr fontId="1"/>
  </si>
  <si>
    <t>数式を任意記入の場合、必須項目</t>
    <rPh sb="0" eb="2">
      <t>スウシキ</t>
    </rPh>
    <rPh sb="3" eb="5">
      <t>ニンイ</t>
    </rPh>
    <rPh sb="5" eb="7">
      <t>キニュウ</t>
    </rPh>
    <rPh sb="8" eb="10">
      <t>バアイ</t>
    </rPh>
    <rPh sb="11" eb="13">
      <t>ヒッス</t>
    </rPh>
    <rPh sb="13" eb="15">
      <t>コウモク</t>
    </rPh>
    <phoneticPr fontId="1"/>
  </si>
  <si>
    <t>転記</t>
    <rPh sb="0" eb="2">
      <t>テンキ</t>
    </rPh>
    <phoneticPr fontId="1"/>
  </si>
  <si>
    <t>自動表示</t>
    <rPh sb="0" eb="2">
      <t>ジドウ</t>
    </rPh>
    <rPh sb="2" eb="4">
      <t>ヒョウジ</t>
    </rPh>
    <phoneticPr fontId="1"/>
  </si>
  <si>
    <t>記入</t>
    <rPh sb="0" eb="2">
      <t>キニュウ</t>
    </rPh>
    <phoneticPr fontId="1"/>
  </si>
  <si>
    <t>反応物のモル数</t>
    <rPh sb="0" eb="2">
      <t>ハンノウ</t>
    </rPh>
    <rPh sb="2" eb="3">
      <t>ブツ</t>
    </rPh>
    <rPh sb="6" eb="7">
      <t>カズ</t>
    </rPh>
    <phoneticPr fontId="1"/>
  </si>
  <si>
    <t>反応物の分子量</t>
    <rPh sb="0" eb="2">
      <t>ハンノウ</t>
    </rPh>
    <rPh sb="2" eb="3">
      <t>ブツ</t>
    </rPh>
    <rPh sb="4" eb="7">
      <t>ブンシリョウ</t>
    </rPh>
    <phoneticPr fontId="1"/>
  </si>
  <si>
    <t>★小数点以下2桁を四捨五入</t>
    <rPh sb="1" eb="4">
      <t>ショウスウテン</t>
    </rPh>
    <rPh sb="4" eb="6">
      <t>イカ</t>
    </rPh>
    <rPh sb="7" eb="8">
      <t>ケタ</t>
    </rPh>
    <rPh sb="9" eb="13">
      <t>シシャゴニュウ</t>
    </rPh>
    <phoneticPr fontId="1"/>
  </si>
  <si>
    <t>★小数点以下2桁を四捨五入</t>
    <phoneticPr fontId="5"/>
  </si>
  <si>
    <t>５．使用に係る設備の機能について記入してください。</t>
    <rPh sb="10" eb="12">
      <t>キノウ</t>
    </rPh>
    <rPh sb="16" eb="18">
      <t>キニュウ</t>
    </rPh>
    <phoneticPr fontId="1"/>
  </si>
  <si>
    <t>選択肢がない場合は量を入力</t>
    <rPh sb="0" eb="3">
      <t>センタクシ</t>
    </rPh>
    <rPh sb="6" eb="8">
      <t>バアイ</t>
    </rPh>
    <rPh sb="9" eb="10">
      <t>リョウ</t>
    </rPh>
    <rPh sb="11" eb="13">
      <t>ニュウリョク</t>
    </rPh>
    <phoneticPr fontId="1"/>
  </si>
  <si>
    <t>除害されずに大気放出される量(kg)</t>
    <rPh sb="0" eb="2">
      <t>ジョガイ</t>
    </rPh>
    <rPh sb="6" eb="8">
      <t>タイキ</t>
    </rPh>
    <rPh sb="8" eb="10">
      <t>ホウシュツ</t>
    </rPh>
    <rPh sb="13" eb="14">
      <t>リョウ</t>
    </rPh>
    <phoneticPr fontId="1"/>
  </si>
  <si>
    <t>HFC23</t>
    <phoneticPr fontId="1"/>
  </si>
  <si>
    <t>HFC41</t>
    <phoneticPr fontId="1"/>
  </si>
  <si>
    <t>HFC32</t>
    <phoneticPr fontId="1"/>
  </si>
  <si>
    <t>HF</t>
    <phoneticPr fontId="1"/>
  </si>
  <si>
    <t>-</t>
  </si>
  <si>
    <t>2CHF3+SiO2+O2 → 2CO2+SiF4+2HF</t>
  </si>
  <si>
    <t>HCN</t>
    <phoneticPr fontId="1"/>
  </si>
  <si>
    <t>　　</t>
    <phoneticPr fontId="1"/>
  </si>
  <si>
    <t>備　考</t>
  </si>
  <si>
    <r>
      <t>１　数量の単位は</t>
    </r>
    <r>
      <rPr>
        <sz val="10.5"/>
        <color theme="1"/>
        <rFont val="Century"/>
        <family val="1"/>
      </rPr>
      <t xml:space="preserve">kg </t>
    </r>
    <r>
      <rPr>
        <sz val="10.5"/>
        <color theme="1"/>
        <rFont val="ＭＳ 明朝"/>
        <family val="1"/>
        <charset val="128"/>
      </rPr>
      <t>とし、小数点第１位を四捨五入して記入すること。</t>
    </r>
  </si>
  <si>
    <t>２　別紙は、別紙の１中に記載される者ごとにそれぞれ作成し、その同意書を添付すること。</t>
  </si>
  <si>
    <t>別　紙</t>
  </si>
  <si>
    <t>１　原料として使用する者の氏名又は名称及び住所並びに法人にあっては、その代表者の氏名</t>
  </si>
  <si>
    <t>２　使用に係る設備及び貯蔵の場所</t>
  </si>
  <si>
    <t>３　使用に係る設備の機能及び構造</t>
  </si>
  <si>
    <t>４　使用する特定物質の種類及び使用予定年月</t>
  </si>
  <si>
    <t>５　使用する特定物質の入荷予定年月、入荷量及び入荷元</t>
  </si>
  <si>
    <t>６　使用に係る反応生成物の種類ごとの数量及びその化学反応式</t>
  </si>
  <si>
    <t>７　使用に係る反応の収率</t>
  </si>
  <si>
    <t>８　原料として使用した特定物質の数量</t>
  </si>
  <si>
    <t>　経済産業大臣 殿</t>
    <rPh sb="8" eb="9">
      <t>トノ</t>
    </rPh>
    <phoneticPr fontId="5"/>
  </si>
  <si>
    <t>［別紙様式第２］①④</t>
    <rPh sb="1" eb="3">
      <t>ベッシ</t>
    </rPh>
    <rPh sb="3" eb="5">
      <t>ヨウシキ</t>
    </rPh>
    <rPh sb="5" eb="6">
      <t>ダイ</t>
    </rPh>
    <phoneticPr fontId="1"/>
  </si>
  <si>
    <t>添付資料①</t>
    <rPh sb="0" eb="2">
      <t>テンプ</t>
    </rPh>
    <rPh sb="2" eb="4">
      <t>シリョウ</t>
    </rPh>
    <phoneticPr fontId="5"/>
  </si>
  <si>
    <t>使用先、入荷量、原料用途証明量、排出量</t>
    <rPh sb="0" eb="2">
      <t>シヨウ</t>
    </rPh>
    <rPh sb="2" eb="3">
      <t>サキ</t>
    </rPh>
    <rPh sb="4" eb="6">
      <t>ニュウカ</t>
    </rPh>
    <rPh sb="6" eb="7">
      <t>リョウ</t>
    </rPh>
    <rPh sb="7" eb="8">
      <t>テイリョウ</t>
    </rPh>
    <rPh sb="8" eb="10">
      <t>ゲンリョウ</t>
    </rPh>
    <rPh sb="10" eb="12">
      <t>ヨウト</t>
    </rPh>
    <rPh sb="12" eb="14">
      <t>ショウメイ</t>
    </rPh>
    <rPh sb="14" eb="15">
      <t>リョウ</t>
    </rPh>
    <rPh sb="16" eb="18">
      <t>ハイシュツ</t>
    </rPh>
    <rPh sb="18" eb="19">
      <t>リョウ</t>
    </rPh>
    <phoneticPr fontId="5"/>
  </si>
  <si>
    <t>　の部分は記入不要です（「おれんじ」もしくは「みどり」で記入・選択いただいた内容から、自動表示されます。）</t>
    <rPh sb="2" eb="4">
      <t>ブブン</t>
    </rPh>
    <rPh sb="5" eb="7">
      <t>キニュウ</t>
    </rPh>
    <rPh sb="7" eb="9">
      <t>フヨウ</t>
    </rPh>
    <rPh sb="28" eb="30">
      <t>キニュウ</t>
    </rPh>
    <rPh sb="31" eb="33">
      <t>センタク</t>
    </rPh>
    <rPh sb="38" eb="40">
      <t>ナイヨウ</t>
    </rPh>
    <rPh sb="43" eb="45">
      <t>ジドウ</t>
    </rPh>
    <rPh sb="45" eb="47">
      <t>ヒョウジ</t>
    </rPh>
    <phoneticPr fontId="1"/>
  </si>
  <si>
    <t>モントリオール議定書附属書に掲げる物質の使用用途証明書</t>
    <phoneticPr fontId="1"/>
  </si>
  <si>
    <t>当該物質以外の物質の製造工程において原料として使用される</t>
    <rPh sb="0" eb="2">
      <t>トウガイ</t>
    </rPh>
    <rPh sb="2" eb="4">
      <t>ブッシツ</t>
    </rPh>
    <rPh sb="4" eb="6">
      <t>イガイ</t>
    </rPh>
    <rPh sb="7" eb="9">
      <t>ブッシツ</t>
    </rPh>
    <rPh sb="10" eb="12">
      <t>セイゾウ</t>
    </rPh>
    <rPh sb="12" eb="14">
      <t>コウテイ</t>
    </rPh>
    <phoneticPr fontId="1"/>
  </si>
  <si>
    <t>１．届出日を記入してください。（例：2020年4月12日）</t>
    <rPh sb="2" eb="4">
      <t>トドケデ</t>
    </rPh>
    <rPh sb="4" eb="5">
      <t>ヒ</t>
    </rPh>
    <rPh sb="6" eb="8">
      <t>キニュウ</t>
    </rPh>
    <rPh sb="16" eb="17">
      <t>レイ</t>
    </rPh>
    <rPh sb="22" eb="23">
      <t>ネン</t>
    </rPh>
    <rPh sb="24" eb="25">
      <t>ガツ</t>
    </rPh>
    <rPh sb="27" eb="28">
      <t>ニチ</t>
    </rPh>
    <phoneticPr fontId="5"/>
  </si>
  <si>
    <t>オゾン法に基づく特定物質等の原料使用の証明書（別紙様式第2の別紙）（1/2）</t>
    <phoneticPr fontId="5"/>
  </si>
  <si>
    <t>本項目を入力いただくと、別紙様式第2の表紙に反映されます。</t>
    <rPh sb="12" eb="14">
      <t>ベッシ</t>
    </rPh>
    <rPh sb="16" eb="17">
      <t>ダイ</t>
    </rPh>
    <phoneticPr fontId="1"/>
  </si>
  <si>
    <t>また、別紙様式第2の別紙の記載項目「１ 原料として使用する（した）者の氏名又は名称及び住所並びに法人にあってはその代表者の氏名」に対応しています。</t>
    <rPh sb="3" eb="5">
      <t>ベッシ</t>
    </rPh>
    <rPh sb="5" eb="7">
      <t>ヨウシキ</t>
    </rPh>
    <rPh sb="7" eb="8">
      <t>ダイ</t>
    </rPh>
    <rPh sb="10" eb="12">
      <t>ベッシ</t>
    </rPh>
    <rPh sb="13" eb="15">
      <t>キサイ</t>
    </rPh>
    <rPh sb="15" eb="17">
      <t>コウモク</t>
    </rPh>
    <rPh sb="65" eb="67">
      <t>タイオウ</t>
    </rPh>
    <phoneticPr fontId="1"/>
  </si>
  <si>
    <t>別紙様式第2の別紙の記載項目「２　使用に係る設備及び貯蔵の場所」及び「３　使用に係る設備機能及び構造」に対応しています。</t>
    <rPh sb="0" eb="2">
      <t>ベッシ</t>
    </rPh>
    <rPh sb="4" eb="5">
      <t>ダイ</t>
    </rPh>
    <rPh sb="32" eb="33">
      <t>オヨ</t>
    </rPh>
    <rPh sb="52" eb="54">
      <t>タイオウ</t>
    </rPh>
    <phoneticPr fontId="1"/>
  </si>
  <si>
    <t>エッチャー：HFC-23をプラズマ分解させて、発生したフッ素でシリコンウェハーの表面をエッチングする。
〇〇式除害装置：未反応のHFC-23を含む副生ガスを除害する。</t>
    <rPh sb="54" eb="55">
      <t>シキ</t>
    </rPh>
    <rPh sb="55" eb="57">
      <t>ジョガイ</t>
    </rPh>
    <rPh sb="57" eb="59">
      <t>ソウチ</t>
    </rPh>
    <rPh sb="60" eb="61">
      <t>ミ</t>
    </rPh>
    <rPh sb="61" eb="63">
      <t>ハンノウ</t>
    </rPh>
    <rPh sb="71" eb="72">
      <t>フク</t>
    </rPh>
    <rPh sb="73" eb="74">
      <t>フク</t>
    </rPh>
    <rPh sb="74" eb="75">
      <t>セイ</t>
    </rPh>
    <rPh sb="78" eb="80">
      <t>ジョガイ</t>
    </rPh>
    <phoneticPr fontId="1"/>
  </si>
  <si>
    <t xml:space="preserve"> 別紙「設備機能および構造」</t>
    <phoneticPr fontId="1"/>
  </si>
  <si>
    <t>（例）</t>
    <rPh sb="1" eb="2">
      <t>レイ</t>
    </rPh>
    <phoneticPr fontId="1"/>
  </si>
  <si>
    <t>大気へ</t>
    <rPh sb="0" eb="2">
      <t>タイキ</t>
    </rPh>
    <phoneticPr fontId="1"/>
  </si>
  <si>
    <t>　※設備・構造について、別紙１に記載出来ない場合は同シートを活用ください。</t>
    <rPh sb="2" eb="4">
      <t>セツビ</t>
    </rPh>
    <rPh sb="5" eb="7">
      <t>コウゾウ</t>
    </rPh>
    <rPh sb="12" eb="14">
      <t>ベッシ</t>
    </rPh>
    <rPh sb="16" eb="18">
      <t>キサイ</t>
    </rPh>
    <rPh sb="18" eb="20">
      <t>デキ</t>
    </rPh>
    <rPh sb="22" eb="24">
      <t>バアイ</t>
    </rPh>
    <rPh sb="25" eb="26">
      <t>ドウ</t>
    </rPh>
    <rPh sb="30" eb="32">
      <t>カツヨウ</t>
    </rPh>
    <phoneticPr fontId="1"/>
  </si>
  <si>
    <t>オゾン法に基づく特定物質等の原料使用の証明書（別紙様式第2の別紙）（2/2）</t>
    <rPh sb="3" eb="4">
      <t>ホウ</t>
    </rPh>
    <rPh sb="5" eb="6">
      <t>モト</t>
    </rPh>
    <phoneticPr fontId="5"/>
  </si>
  <si>
    <t>別紙様式第2の別紙の以下記載項目に対応しています。</t>
    <rPh sb="0" eb="2">
      <t>ベッシ</t>
    </rPh>
    <rPh sb="4" eb="5">
      <t>ダイ</t>
    </rPh>
    <rPh sb="7" eb="9">
      <t>ベッシ</t>
    </rPh>
    <rPh sb="10" eb="12">
      <t>イカ</t>
    </rPh>
    <rPh sb="12" eb="14">
      <t>キサイ</t>
    </rPh>
    <rPh sb="14" eb="16">
      <t>コウモク</t>
    </rPh>
    <rPh sb="17" eb="19">
      <t>タイオウ</t>
    </rPh>
    <phoneticPr fontId="1"/>
  </si>
  <si>
    <t>６　使用に係る反応生成物の種類ごとの数量及びその化学反応式</t>
    <phoneticPr fontId="1"/>
  </si>
  <si>
    <t>７　使用に係る反応の収率及び未反応の特定物質等がある場合には除害装置等により当該特定物質等を除害した除害率</t>
    <phoneticPr fontId="1"/>
  </si>
  <si>
    <t>入荷年月日及び使用年月日は、正しく入力されていますか？</t>
    <rPh sb="0" eb="2">
      <t>ニュウカ</t>
    </rPh>
    <rPh sb="2" eb="5">
      <t>ネンガッピ</t>
    </rPh>
    <rPh sb="5" eb="6">
      <t>オヨ</t>
    </rPh>
    <rPh sb="7" eb="9">
      <t>シヨウ</t>
    </rPh>
    <rPh sb="9" eb="12">
      <t>ネンガッピ</t>
    </rPh>
    <rPh sb="14" eb="15">
      <t>タダ</t>
    </rPh>
    <rPh sb="17" eb="19">
      <t>ニュウリョク</t>
    </rPh>
    <phoneticPr fontId="5"/>
  </si>
  <si>
    <t>※添付資料①は申請書に添付してください。</t>
    <phoneticPr fontId="5"/>
  </si>
  <si>
    <t>6CH2F2+3O2+Si3N4 → 3SiF4+2HCN+2NH3+4CO+2H2O</t>
  </si>
  <si>
    <t>NH3</t>
    <phoneticPr fontId="1"/>
  </si>
  <si>
    <t>押印及び署名は不要です。</t>
    <rPh sb="0" eb="2">
      <t>オウイン</t>
    </rPh>
    <rPh sb="2" eb="3">
      <t>オヨ</t>
    </rPh>
    <rPh sb="4" eb="6">
      <t>ショメイ</t>
    </rPh>
    <rPh sb="7" eb="9">
      <t>フヨウ</t>
    </rPh>
    <phoneticPr fontId="1"/>
  </si>
  <si>
    <t>３　用紙の大きさは、Ａ４とすること。</t>
    <phoneticPr fontId="1"/>
  </si>
  <si>
    <r>
      <rPr>
        <sz val="16"/>
        <color rgb="FFFF0000"/>
        <rFont val="Meiryo UI"/>
        <family val="3"/>
        <charset val="128"/>
      </rPr>
      <t>「未反応特定物質の除害率(%)」は必須記入項目</t>
    </r>
    <r>
      <rPr>
        <sz val="16"/>
        <color rgb="FF0000FF"/>
        <rFont val="Meiryo UI"/>
        <family val="3"/>
        <charset val="128"/>
      </rPr>
      <t>です。正しく選択されていますか？</t>
    </r>
    <r>
      <rPr>
        <sz val="16"/>
        <color rgb="FFFF0000"/>
        <rFont val="Meiryo UI"/>
        <family val="3"/>
        <charset val="128"/>
      </rPr>
      <t>（注）除害装置の除害性能（IPCCガイドライン規定）に除害装置設置率を乗じた割合を記入</t>
    </r>
    <phoneticPr fontId="5"/>
  </si>
  <si>
    <t xml:space="preserve">８　原料として使用した（する）特定物質等の数量及び未反応の特定物質等にあつてはその数量  </t>
    <phoneticPr fontId="1"/>
  </si>
  <si>
    <t xml:space="preserve"> *入荷数量が20kg以下の場合は全量を排出量としてもよい</t>
    <rPh sb="4" eb="5">
      <t>スウ</t>
    </rPh>
    <phoneticPr fontId="1"/>
  </si>
  <si>
    <t>４　使用した（する）特定物質等の種類及び使用した（する）年月日</t>
    <phoneticPr fontId="1"/>
  </si>
  <si>
    <t>５　使用した（する）特定物質等の入荷年月日、入荷数量及び入荷元</t>
    <phoneticPr fontId="1"/>
  </si>
  <si>
    <t>選択してください</t>
    <rPh sb="0" eb="2">
      <t>センタク</t>
    </rPh>
    <phoneticPr fontId="2"/>
  </si>
  <si>
    <t>4CH3F+SiO2+6O2 → 4CO2+SiF4+6H2O</t>
  </si>
  <si>
    <t>2CH2F2+SiO2+2O2 → SiF4+2CO2+2H2O</t>
  </si>
  <si>
    <t>上記以外の場合は式を入力</t>
    <rPh sb="0" eb="2">
      <t>ジョウキ</t>
    </rPh>
    <rPh sb="2" eb="4">
      <t>イガイ</t>
    </rPh>
    <rPh sb="5" eb="7">
      <t>バアイ</t>
    </rPh>
    <rPh sb="8" eb="9">
      <t>シキ</t>
    </rPh>
    <rPh sb="10" eb="12">
      <t>ニュウリョク</t>
    </rPh>
    <phoneticPr fontId="2"/>
  </si>
  <si>
    <t>6CHF3+Si3N4+6O2 → 6CO2+3SiF4+6HF+2N2</t>
  </si>
  <si>
    <t>HF</t>
  </si>
  <si>
    <t/>
  </si>
  <si>
    <t>N2</t>
    <phoneticPr fontId="1"/>
  </si>
  <si>
    <t>　の部分は記入不要です（「オレンジ」もしくは「みどり」で記入・選択いただいた内容から、自動表示されます。）</t>
    <rPh sb="2" eb="4">
      <t>ブブン</t>
    </rPh>
    <rPh sb="5" eb="7">
      <t>キニュウ</t>
    </rPh>
    <rPh sb="7" eb="9">
      <t>フヨウ</t>
    </rPh>
    <rPh sb="28" eb="30">
      <t>キニュウ</t>
    </rPh>
    <rPh sb="31" eb="33">
      <t>センタク</t>
    </rPh>
    <rPh sb="38" eb="40">
      <t>ナイヨウ</t>
    </rPh>
    <rPh sb="43" eb="45">
      <t>ジドウ</t>
    </rPh>
    <rPh sb="45" eb="47">
      <t>ヒョウジ</t>
    </rPh>
    <phoneticPr fontId="1"/>
  </si>
  <si>
    <t>４　使用する特定物質等の種類及び使用予定年月</t>
    <rPh sb="10" eb="11">
      <t>ナド</t>
    </rPh>
    <phoneticPr fontId="1"/>
  </si>
  <si>
    <t>５　使用する特定物質等の入荷予定年月、入荷量及び入荷元</t>
    <rPh sb="10" eb="11">
      <t>ナド</t>
    </rPh>
    <phoneticPr fontId="1"/>
  </si>
  <si>
    <t>８　原料として使用した特定物質等の数量</t>
    <rPh sb="15" eb="16">
      <t>ナド</t>
    </rPh>
    <phoneticPr fontId="1"/>
  </si>
  <si>
    <t>本「別紙2」は、別紙様式第2の別紙の以下記載項目に対応しています。</t>
    <rPh sb="0" eb="1">
      <t>ホン</t>
    </rPh>
    <rPh sb="2" eb="4">
      <t>ベッシ</t>
    </rPh>
    <rPh sb="8" eb="10">
      <t>ベッシ</t>
    </rPh>
    <rPh sb="12" eb="13">
      <t>ダイ</t>
    </rPh>
    <rPh sb="15" eb="17">
      <t>ベッシ</t>
    </rPh>
    <rPh sb="18" eb="20">
      <t>イカ</t>
    </rPh>
    <rPh sb="20" eb="22">
      <t>キサイ</t>
    </rPh>
    <rPh sb="22" eb="24">
      <t>コウモク</t>
    </rPh>
    <rPh sb="25" eb="27">
      <t>タイオウ</t>
    </rPh>
    <phoneticPr fontId="1"/>
  </si>
  <si>
    <r>
      <t xml:space="preserve">入荷元
（記入）
</t>
    </r>
    <r>
      <rPr>
        <u/>
        <sz val="10"/>
        <color theme="1"/>
        <rFont val="Meiryo UI"/>
        <family val="3"/>
        <charset val="128"/>
      </rPr>
      <t>※仲介業者ではなく、特定物質等を製造または輸入している事業者名を記載すること</t>
    </r>
    <rPh sb="0" eb="2">
      <t>ニュウカ</t>
    </rPh>
    <rPh sb="2" eb="3">
      <t>モト</t>
    </rPh>
    <rPh sb="5" eb="7">
      <t>キニュウ</t>
    </rPh>
    <rPh sb="10" eb="12">
      <t>チュウカイ</t>
    </rPh>
    <rPh sb="12" eb="14">
      <t>ギョウシャ</t>
    </rPh>
    <rPh sb="19" eb="21">
      <t>トクテイ</t>
    </rPh>
    <rPh sb="21" eb="23">
      <t>ブッシツ</t>
    </rPh>
    <rPh sb="23" eb="24">
      <t>ナド</t>
    </rPh>
    <rPh sb="25" eb="27">
      <t>セイゾウ</t>
    </rPh>
    <rPh sb="30" eb="32">
      <t>ユニュウ</t>
    </rPh>
    <rPh sb="36" eb="39">
      <t>ジギョウシャ</t>
    </rPh>
    <rPh sb="39" eb="40">
      <t>メイ</t>
    </rPh>
    <rPh sb="41" eb="43">
      <t>キサイ</t>
    </rPh>
    <phoneticPr fontId="1"/>
  </si>
  <si>
    <r>
      <t xml:space="preserve">残ガス
</t>
    </r>
    <r>
      <rPr>
        <sz val="9"/>
        <color theme="1"/>
        <rFont val="Meiryo UI"/>
        <family val="3"/>
        <charset val="128"/>
      </rPr>
      <t>※未使用で入荷元に返却される数量を記載</t>
    </r>
    <rPh sb="0" eb="1">
      <t>ザン</t>
    </rPh>
    <rPh sb="5" eb="8">
      <t>ミシヨウ</t>
    </rPh>
    <rPh sb="9" eb="11">
      <t>ニュウカ</t>
    </rPh>
    <rPh sb="11" eb="12">
      <t>モト</t>
    </rPh>
    <rPh sb="13" eb="15">
      <t>ヘンキャク</t>
    </rPh>
    <rPh sb="18" eb="20">
      <t>スウリョウ</t>
    </rPh>
    <rPh sb="21" eb="23">
      <t>キサイ</t>
    </rPh>
    <phoneticPr fontId="1"/>
  </si>
  <si>
    <r>
      <t xml:space="preserve">有姿（kg)
</t>
    </r>
    <r>
      <rPr>
        <b/>
        <sz val="9"/>
        <color theme="1"/>
        <rFont val="Meiryo UI"/>
        <family val="3"/>
        <charset val="128"/>
      </rPr>
      <t>※整数</t>
    </r>
    <phoneticPr fontId="1"/>
  </si>
  <si>
    <t>非表示</t>
    <rPh sb="0" eb="3">
      <t>ヒヒョウジ</t>
    </rPh>
    <phoneticPr fontId="1"/>
  </si>
  <si>
    <t>残ガス（返却量）</t>
    <rPh sb="0" eb="1">
      <t>ザン</t>
    </rPh>
    <rPh sb="4" eb="6">
      <t>ヘンキャク</t>
    </rPh>
    <rPh sb="6" eb="7">
      <t>リョウ</t>
    </rPh>
    <phoneticPr fontId="5"/>
  </si>
  <si>
    <t>選択肢がない場合は右欄に量を入力</t>
  </si>
  <si>
    <t>　当該物質以外の物質の製造工程において原料として使用されることが確実であることを別紙の通り証明いたします。</t>
    <rPh sb="1" eb="3">
      <t>トウガイ</t>
    </rPh>
    <rPh sb="3" eb="5">
      <t>ブッシツ</t>
    </rPh>
    <rPh sb="5" eb="7">
      <t>イガイ</t>
    </rPh>
    <rPh sb="8" eb="10">
      <t>ブッシツ</t>
    </rPh>
    <rPh sb="11" eb="13">
      <t>セイゾウ</t>
    </rPh>
    <rPh sb="13" eb="15">
      <t>コウテイ</t>
    </rPh>
    <rPh sb="19" eb="21">
      <t>ゲンリョウ</t>
    </rPh>
    <rPh sb="24" eb="26">
      <t>シヨウ</t>
    </rPh>
    <rPh sb="32" eb="34">
      <t>カクジツ</t>
    </rPh>
    <rPh sb="40" eb="42">
      <t>ベッシ</t>
    </rPh>
    <rPh sb="43" eb="44">
      <t>トオ</t>
    </rPh>
    <rPh sb="45" eb="47">
      <t>ショウメイ</t>
    </rPh>
    <phoneticPr fontId="1"/>
  </si>
  <si>
    <r>
      <rPr>
        <sz val="11"/>
        <color rgb="FF00B0F0"/>
        <rFont val="Meiryo UI"/>
        <family val="3"/>
        <charset val="128"/>
      </rPr>
      <t>非表示</t>
    </r>
    <r>
      <rPr>
        <sz val="11"/>
        <color theme="1"/>
        <rFont val="Meiryo UI"/>
        <family val="3"/>
        <charset val="128"/>
      </rPr>
      <t>★除害されずに大気放出される量(kg)</t>
    </r>
    <rPh sb="0" eb="3">
      <t>ヒヒョウジ</t>
    </rPh>
    <rPh sb="10" eb="12">
      <t>タイキ</t>
    </rPh>
    <rPh sb="12" eb="14">
      <t>ホウシュツ</t>
    </rPh>
    <rPh sb="17" eb="18">
      <t>リョウ</t>
    </rPh>
    <phoneticPr fontId="1"/>
  </si>
  <si>
    <t>整数値</t>
    <phoneticPr fontId="5"/>
  </si>
  <si>
    <t>非表示★原料として使用する特定物質等の数量(kg)</t>
    <rPh sb="4" eb="6">
      <t>ゲンリョウ</t>
    </rPh>
    <rPh sb="9" eb="11">
      <t>シヨウ</t>
    </rPh>
    <rPh sb="13" eb="15">
      <t>トクテイ</t>
    </rPh>
    <rPh sb="15" eb="17">
      <t>ブッシツ</t>
    </rPh>
    <rPh sb="17" eb="18">
      <t>ナド</t>
    </rPh>
    <rPh sb="19" eb="21">
      <t>スウリョウ</t>
    </rPh>
    <phoneticPr fontId="1"/>
  </si>
  <si>
    <r>
      <t>CO</t>
    </r>
    <r>
      <rPr>
        <vertAlign val="subscript"/>
        <sz val="11"/>
        <color theme="1"/>
        <rFont val="Meiryo UI"/>
        <family val="3"/>
        <charset val="128"/>
      </rPr>
      <t>2</t>
    </r>
    <phoneticPr fontId="1"/>
  </si>
  <si>
    <r>
      <t>★残ガス　</t>
    </r>
    <r>
      <rPr>
        <sz val="9"/>
        <color theme="1"/>
        <rFont val="Meiryo UI"/>
        <family val="3"/>
        <charset val="128"/>
      </rPr>
      <t>※未使用で入荷元に返却される数量を記載</t>
    </r>
    <rPh sb="1" eb="2">
      <t>ザン</t>
    </rPh>
    <rPh sb="6" eb="9">
      <t>ミシヨウ</t>
    </rPh>
    <rPh sb="10" eb="11">
      <t>ニュウ</t>
    </rPh>
    <rPh sb="11" eb="12">
      <t>ニ</t>
    </rPh>
    <rPh sb="12" eb="13">
      <t>モト</t>
    </rPh>
    <rPh sb="14" eb="16">
      <t>ヘンキャク</t>
    </rPh>
    <rPh sb="19" eb="21">
      <t>スウリョウ</t>
    </rPh>
    <rPh sb="22" eb="24">
      <t>キサイ</t>
    </rPh>
    <phoneticPr fontId="1"/>
  </si>
  <si>
    <t>GWP換算kg</t>
    <rPh sb="3" eb="5">
      <t>カンザン</t>
    </rPh>
    <phoneticPr fontId="5"/>
  </si>
  <si>
    <t>　原料用途使用量</t>
    <rPh sb="1" eb="3">
      <t>ゲンリョウ</t>
    </rPh>
    <rPh sb="3" eb="5">
      <t>ヨウト</t>
    </rPh>
    <rPh sb="5" eb="7">
      <t>シヨウ</t>
    </rPh>
    <rPh sb="7" eb="8">
      <t>リョウ</t>
    </rPh>
    <phoneticPr fontId="5"/>
  </si>
  <si>
    <t>　　 予想排出量</t>
    <phoneticPr fontId="5"/>
  </si>
  <si>
    <t>　　　残ガス量</t>
    <rPh sb="3" eb="4">
      <t>ザン</t>
    </rPh>
    <rPh sb="6" eb="7">
      <t>リョウ</t>
    </rPh>
    <phoneticPr fontId="5"/>
  </si>
  <si>
    <r>
      <t>CO</t>
    </r>
    <r>
      <rPr>
        <vertAlign val="subscript"/>
        <sz val="11"/>
        <color theme="1"/>
        <rFont val="Meiryo UI"/>
        <family val="3"/>
        <charset val="128"/>
      </rPr>
      <t>2</t>
    </r>
    <r>
      <rPr>
        <sz val="11"/>
        <color theme="1"/>
        <rFont val="Meiryo UI"/>
        <family val="3"/>
        <charset val="128"/>
      </rPr>
      <t>（kg）</t>
    </r>
    <phoneticPr fontId="1"/>
  </si>
  <si>
    <r>
      <t>2CHF</t>
    </r>
    <r>
      <rPr>
        <vertAlign val="subscript"/>
        <sz val="11"/>
        <color theme="1"/>
        <rFont val="Meiryo UI"/>
        <family val="3"/>
        <charset val="128"/>
      </rPr>
      <t>3</t>
    </r>
    <r>
      <rPr>
        <sz val="11"/>
        <color theme="1"/>
        <rFont val="Meiryo UI"/>
        <family val="3"/>
        <charset val="128"/>
      </rPr>
      <t>+SiO</t>
    </r>
    <r>
      <rPr>
        <vertAlign val="subscript"/>
        <sz val="11"/>
        <color theme="1"/>
        <rFont val="Meiryo UI"/>
        <family val="3"/>
        <charset val="128"/>
      </rPr>
      <t>2</t>
    </r>
    <r>
      <rPr>
        <sz val="11"/>
        <color theme="1"/>
        <rFont val="Meiryo UI"/>
        <family val="3"/>
        <charset val="128"/>
      </rPr>
      <t>+O</t>
    </r>
    <r>
      <rPr>
        <vertAlign val="subscript"/>
        <sz val="11"/>
        <color theme="1"/>
        <rFont val="Meiryo UI"/>
        <family val="3"/>
        <charset val="128"/>
      </rPr>
      <t>2</t>
    </r>
    <r>
      <rPr>
        <sz val="11"/>
        <color theme="1"/>
        <rFont val="Meiryo UI"/>
        <family val="3"/>
        <charset val="128"/>
      </rPr>
      <t xml:space="preserve"> → 2CO</t>
    </r>
    <r>
      <rPr>
        <vertAlign val="subscript"/>
        <sz val="11"/>
        <color theme="1"/>
        <rFont val="Meiryo UI"/>
        <family val="3"/>
        <charset val="128"/>
      </rPr>
      <t>2</t>
    </r>
    <r>
      <rPr>
        <sz val="11"/>
        <color theme="1"/>
        <rFont val="Meiryo UI"/>
        <family val="3"/>
        <charset val="128"/>
      </rPr>
      <t>+SiF</t>
    </r>
    <r>
      <rPr>
        <vertAlign val="subscript"/>
        <sz val="11"/>
        <color theme="1"/>
        <rFont val="Meiryo UI"/>
        <family val="3"/>
        <charset val="128"/>
      </rPr>
      <t>4</t>
    </r>
    <r>
      <rPr>
        <sz val="11"/>
        <color theme="1"/>
        <rFont val="Meiryo UI"/>
        <family val="3"/>
        <charset val="128"/>
      </rPr>
      <t>+2HF</t>
    </r>
    <phoneticPr fontId="1"/>
  </si>
  <si>
    <t>6CHF3+Si3N4+6O2 → 6CO2+3SiF4+6HF+2N2</t>
    <phoneticPr fontId="1"/>
  </si>
  <si>
    <r>
      <t>SiF</t>
    </r>
    <r>
      <rPr>
        <vertAlign val="subscript"/>
        <sz val="11"/>
        <color theme="1"/>
        <rFont val="Meiryo UI"/>
        <family val="3"/>
        <charset val="128"/>
      </rPr>
      <t>4</t>
    </r>
    <phoneticPr fontId="1"/>
  </si>
  <si>
    <r>
      <t>NH</t>
    </r>
    <r>
      <rPr>
        <vertAlign val="subscript"/>
        <sz val="11"/>
        <color theme="1"/>
        <rFont val="Meiryo UI"/>
        <family val="3"/>
        <charset val="128"/>
      </rPr>
      <t>3</t>
    </r>
    <phoneticPr fontId="1"/>
  </si>
  <si>
    <r>
      <t>H</t>
    </r>
    <r>
      <rPr>
        <vertAlign val="subscript"/>
        <sz val="11"/>
        <color theme="1"/>
        <rFont val="Meiryo UI"/>
        <family val="3"/>
        <charset val="128"/>
      </rPr>
      <t>2</t>
    </r>
    <r>
      <rPr>
        <sz val="11"/>
        <color theme="1"/>
        <rFont val="Meiryo UI"/>
        <family val="3"/>
        <charset val="128"/>
      </rPr>
      <t>O</t>
    </r>
    <phoneticPr fontId="1"/>
  </si>
  <si>
    <r>
      <t>N</t>
    </r>
    <r>
      <rPr>
        <vertAlign val="subscript"/>
        <sz val="11"/>
        <color theme="1"/>
        <rFont val="Meiryo UI"/>
        <family val="3"/>
        <charset val="128"/>
      </rPr>
      <t>2</t>
    </r>
    <phoneticPr fontId="1"/>
  </si>
  <si>
    <r>
      <t>4CH</t>
    </r>
    <r>
      <rPr>
        <vertAlign val="subscript"/>
        <sz val="11"/>
        <color theme="1"/>
        <rFont val="Meiryo UI"/>
        <family val="3"/>
        <charset val="128"/>
      </rPr>
      <t>3</t>
    </r>
    <r>
      <rPr>
        <sz val="11"/>
        <color theme="1"/>
        <rFont val="Meiryo UI"/>
        <family val="3"/>
        <charset val="128"/>
      </rPr>
      <t>F+SiO</t>
    </r>
    <r>
      <rPr>
        <vertAlign val="subscript"/>
        <sz val="11"/>
        <color theme="1"/>
        <rFont val="Meiryo UI"/>
        <family val="3"/>
        <charset val="128"/>
      </rPr>
      <t>2</t>
    </r>
    <r>
      <rPr>
        <sz val="11"/>
        <color theme="1"/>
        <rFont val="Meiryo UI"/>
        <family val="3"/>
        <charset val="128"/>
      </rPr>
      <t>+6O</t>
    </r>
    <r>
      <rPr>
        <vertAlign val="subscript"/>
        <sz val="11"/>
        <color theme="1"/>
        <rFont val="Meiryo UI"/>
        <family val="3"/>
        <charset val="128"/>
      </rPr>
      <t>2</t>
    </r>
    <r>
      <rPr>
        <sz val="11"/>
        <color theme="1"/>
        <rFont val="Meiryo UI"/>
        <family val="3"/>
        <charset val="128"/>
      </rPr>
      <t xml:space="preserve"> → 4CO</t>
    </r>
    <r>
      <rPr>
        <vertAlign val="subscript"/>
        <sz val="11"/>
        <color theme="1"/>
        <rFont val="Meiryo UI"/>
        <family val="3"/>
        <charset val="128"/>
      </rPr>
      <t>2</t>
    </r>
    <r>
      <rPr>
        <sz val="11"/>
        <color theme="1"/>
        <rFont val="Meiryo UI"/>
        <family val="3"/>
        <charset val="128"/>
      </rPr>
      <t>+SiF</t>
    </r>
    <r>
      <rPr>
        <vertAlign val="subscript"/>
        <sz val="11"/>
        <color theme="1"/>
        <rFont val="Meiryo UI"/>
        <family val="3"/>
        <charset val="128"/>
      </rPr>
      <t>4</t>
    </r>
    <r>
      <rPr>
        <sz val="11"/>
        <color theme="1"/>
        <rFont val="Meiryo UI"/>
        <family val="3"/>
        <charset val="128"/>
      </rPr>
      <t>+6H</t>
    </r>
    <r>
      <rPr>
        <vertAlign val="subscript"/>
        <sz val="11"/>
        <color theme="1"/>
        <rFont val="Meiryo UI"/>
        <family val="3"/>
        <charset val="128"/>
      </rPr>
      <t>2</t>
    </r>
    <r>
      <rPr>
        <sz val="11"/>
        <color theme="1"/>
        <rFont val="Meiryo UI"/>
        <family val="3"/>
        <charset val="128"/>
      </rPr>
      <t>O</t>
    </r>
    <phoneticPr fontId="1"/>
  </si>
  <si>
    <r>
      <t>2CH</t>
    </r>
    <r>
      <rPr>
        <vertAlign val="subscript"/>
        <sz val="11"/>
        <color theme="1"/>
        <rFont val="Meiryo UI"/>
        <family val="3"/>
        <charset val="128"/>
      </rPr>
      <t>2</t>
    </r>
    <r>
      <rPr>
        <sz val="11"/>
        <color theme="1"/>
        <rFont val="Meiryo UI"/>
        <family val="3"/>
        <charset val="128"/>
      </rPr>
      <t>F</t>
    </r>
    <r>
      <rPr>
        <vertAlign val="subscript"/>
        <sz val="11"/>
        <color theme="1"/>
        <rFont val="Meiryo UI"/>
        <family val="3"/>
        <charset val="128"/>
      </rPr>
      <t>2</t>
    </r>
    <r>
      <rPr>
        <sz val="11"/>
        <color theme="1"/>
        <rFont val="Meiryo UI"/>
        <family val="3"/>
        <charset val="128"/>
      </rPr>
      <t>+SiO</t>
    </r>
    <r>
      <rPr>
        <vertAlign val="subscript"/>
        <sz val="11"/>
        <color theme="1"/>
        <rFont val="Meiryo UI"/>
        <family val="3"/>
        <charset val="128"/>
      </rPr>
      <t>2</t>
    </r>
    <r>
      <rPr>
        <sz val="11"/>
        <color theme="1"/>
        <rFont val="Meiryo UI"/>
        <family val="3"/>
        <charset val="128"/>
      </rPr>
      <t>+2O</t>
    </r>
    <r>
      <rPr>
        <vertAlign val="subscript"/>
        <sz val="11"/>
        <color theme="1"/>
        <rFont val="Meiryo UI"/>
        <family val="3"/>
        <charset val="128"/>
      </rPr>
      <t>2</t>
    </r>
    <r>
      <rPr>
        <sz val="11"/>
        <color theme="1"/>
        <rFont val="Meiryo UI"/>
        <family val="3"/>
        <charset val="128"/>
      </rPr>
      <t xml:space="preserve"> → SiF</t>
    </r>
    <r>
      <rPr>
        <vertAlign val="subscript"/>
        <sz val="11"/>
        <color theme="1"/>
        <rFont val="Meiryo UI"/>
        <family val="3"/>
        <charset val="128"/>
      </rPr>
      <t>4</t>
    </r>
    <r>
      <rPr>
        <sz val="11"/>
        <color theme="1"/>
        <rFont val="Meiryo UI"/>
        <family val="3"/>
        <charset val="128"/>
      </rPr>
      <t>+2CO</t>
    </r>
    <r>
      <rPr>
        <vertAlign val="subscript"/>
        <sz val="11"/>
        <color theme="1"/>
        <rFont val="Meiryo UI"/>
        <family val="3"/>
        <charset val="128"/>
      </rPr>
      <t>2</t>
    </r>
    <r>
      <rPr>
        <sz val="11"/>
        <color theme="1"/>
        <rFont val="Meiryo UI"/>
        <family val="3"/>
        <charset val="128"/>
      </rPr>
      <t>+2H</t>
    </r>
    <r>
      <rPr>
        <vertAlign val="subscript"/>
        <sz val="11"/>
        <color theme="1"/>
        <rFont val="Meiryo UI"/>
        <family val="3"/>
        <charset val="128"/>
      </rPr>
      <t>2</t>
    </r>
    <r>
      <rPr>
        <sz val="11"/>
        <color theme="1"/>
        <rFont val="Meiryo UI"/>
        <family val="3"/>
        <charset val="128"/>
      </rPr>
      <t>O</t>
    </r>
    <phoneticPr fontId="1"/>
  </si>
  <si>
    <r>
      <t>6CH2F</t>
    </r>
    <r>
      <rPr>
        <vertAlign val="subscript"/>
        <sz val="11"/>
        <color theme="1"/>
        <rFont val="Meiryo UI"/>
        <family val="3"/>
        <charset val="128"/>
      </rPr>
      <t>2</t>
    </r>
    <r>
      <rPr>
        <sz val="11"/>
        <color theme="1"/>
        <rFont val="Meiryo UI"/>
        <family val="3"/>
        <charset val="128"/>
      </rPr>
      <t>+3O2+Si</t>
    </r>
    <r>
      <rPr>
        <vertAlign val="subscript"/>
        <sz val="11"/>
        <color theme="1"/>
        <rFont val="Meiryo UI"/>
        <family val="3"/>
        <charset val="128"/>
      </rPr>
      <t>3</t>
    </r>
    <r>
      <rPr>
        <sz val="11"/>
        <color theme="1"/>
        <rFont val="Meiryo UI"/>
        <family val="3"/>
        <charset val="128"/>
      </rPr>
      <t>N</t>
    </r>
    <r>
      <rPr>
        <vertAlign val="subscript"/>
        <sz val="11"/>
        <color theme="1"/>
        <rFont val="Meiryo UI"/>
        <family val="3"/>
        <charset val="128"/>
      </rPr>
      <t>4</t>
    </r>
    <r>
      <rPr>
        <sz val="11"/>
        <color theme="1"/>
        <rFont val="Meiryo UI"/>
        <family val="3"/>
        <charset val="128"/>
      </rPr>
      <t xml:space="preserve"> → 3SiF</t>
    </r>
    <r>
      <rPr>
        <vertAlign val="subscript"/>
        <sz val="11"/>
        <color theme="1"/>
        <rFont val="Meiryo UI"/>
        <family val="3"/>
        <charset val="128"/>
      </rPr>
      <t>4</t>
    </r>
    <r>
      <rPr>
        <sz val="11"/>
        <color theme="1"/>
        <rFont val="Meiryo UI"/>
        <family val="3"/>
        <charset val="128"/>
      </rPr>
      <t>+2HCN+2NH</t>
    </r>
    <r>
      <rPr>
        <vertAlign val="subscript"/>
        <sz val="11"/>
        <color theme="1"/>
        <rFont val="Meiryo UI"/>
        <family val="3"/>
        <charset val="128"/>
      </rPr>
      <t>3</t>
    </r>
    <r>
      <rPr>
        <sz val="11"/>
        <color theme="1"/>
        <rFont val="Meiryo UI"/>
        <family val="3"/>
        <charset val="128"/>
      </rPr>
      <t>+4CO+2H2O</t>
    </r>
    <phoneticPr fontId="1"/>
  </si>
  <si>
    <t>数量(kg)</t>
    <rPh sb="0" eb="2">
      <t>スウリョウ</t>
    </rPh>
    <phoneticPr fontId="5"/>
  </si>
  <si>
    <t>HFC24</t>
  </si>
  <si>
    <t>HFC25</t>
  </si>
  <si>
    <t>設備・貯蔵の場所</t>
    <rPh sb="0" eb="2">
      <t>セツビ</t>
    </rPh>
    <rPh sb="3" eb="5">
      <t>チョゾウ</t>
    </rPh>
    <rPh sb="6" eb="8">
      <t>バショ</t>
    </rPh>
    <phoneticPr fontId="1"/>
  </si>
  <si>
    <t>除害率（IPCC table6.17(updated))</t>
    <rPh sb="0" eb="1">
      <t>ジョ</t>
    </rPh>
    <rPh sb="1" eb="2">
      <t>ガイ</t>
    </rPh>
    <rPh sb="2" eb="3">
      <t>リツ</t>
    </rPh>
    <phoneticPr fontId="1"/>
  </si>
  <si>
    <t>反応の収率（IPCC table6-3)</t>
    <rPh sb="0" eb="2">
      <t>ハンノウ</t>
    </rPh>
    <rPh sb="3" eb="5">
      <t>シュウリツ</t>
    </rPh>
    <phoneticPr fontId="1"/>
  </si>
  <si>
    <t>※同じ設備が異なる複数の事業所にある場合は、「設備・貯蔵の場所」及び「住所」はひとつの記入欄に併記いただいて結構です。</t>
    <rPh sb="1" eb="2">
      <t>オナ</t>
    </rPh>
    <rPh sb="3" eb="5">
      <t>セツビ</t>
    </rPh>
    <rPh sb="6" eb="7">
      <t>コト</t>
    </rPh>
    <rPh sb="9" eb="11">
      <t>フクスウ</t>
    </rPh>
    <rPh sb="12" eb="14">
      <t>ジギョウ</t>
    </rPh>
    <rPh sb="14" eb="15">
      <t>ショ</t>
    </rPh>
    <rPh sb="18" eb="20">
      <t>バアイ</t>
    </rPh>
    <rPh sb="23" eb="25">
      <t>セツビ</t>
    </rPh>
    <rPh sb="26" eb="28">
      <t>チョゾウ</t>
    </rPh>
    <rPh sb="29" eb="31">
      <t>バショ</t>
    </rPh>
    <rPh sb="32" eb="33">
      <t>オヨ</t>
    </rPh>
    <rPh sb="35" eb="37">
      <t>ジュウショ</t>
    </rPh>
    <rPh sb="43" eb="45">
      <t>キニュウ</t>
    </rPh>
    <rPh sb="45" eb="46">
      <t>ラン</t>
    </rPh>
    <rPh sb="47" eb="49">
      <t>ヘイキ</t>
    </rPh>
    <rPh sb="54" eb="56">
      <t>ケッコウ</t>
    </rPh>
    <phoneticPr fontId="1"/>
  </si>
  <si>
    <t>※設備・構造について、別紙１に記載出来ない場合は別添シート（設備機能及び構造）に記入してください。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</si>
</sst>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_);[Red]\(0.0\)"/>
    <numFmt numFmtId="177" formatCode="[$-411]ggge&quot;年&quot;m&quot;月&quot;d&quot;日&quot;;@"/>
    <numFmt numFmtId="178" formatCode="#,##0.0;[Red]\-#,##0.0"/>
    <numFmt numFmtId="179" formatCode="#,##0.0_);[Red]\(#,##0.0\)"/>
    <numFmt numFmtId="180" formatCode="0.0%"/>
    <numFmt numFmtId="181" formatCode="#,##0_ "/>
    <numFmt numFmtId="182" formatCode="#,##0_ ;[Red]\-#,##0\ "/>
    <numFmt numFmtId="183" formatCode="#,##0_);[Red]\(#,##0\)"/>
  </numFmts>
  <fonts count="44">
    <font>
      <sz val="11"/>
      <color theme="1"/>
      <name val="ＭＳ ゴシック"/>
      <family val="2"/>
      <charset val="128"/>
    </font>
    <font>
      <sz val="6"/>
      <name val="ＭＳ ゴシック"/>
      <family val="2"/>
      <charset val="128"/>
    </font>
    <font>
      <sz val="11"/>
      <color rgb="FFFF0000"/>
      <name val="ＭＳ ゴシック"/>
      <family val="2"/>
      <charset val="128"/>
    </font>
    <font>
      <sz val="11"/>
      <name val="ＭＳ Ｐゴシック"/>
      <family val="3"/>
      <charset val="128"/>
    </font>
    <font>
      <sz val="12"/>
      <name val="ＭＳ Ｐ明朝"/>
      <family val="1"/>
      <charset val="128"/>
    </font>
    <font>
      <sz val="6"/>
      <name val="ＭＳ Ｐゴシック"/>
      <family val="3"/>
      <charset val="128"/>
    </font>
    <font>
      <sz val="11"/>
      <name val="ＭＳ Ｐ明朝"/>
      <family val="1"/>
      <charset val="128"/>
    </font>
    <font>
      <sz val="11"/>
      <color rgb="FF000000"/>
      <name val="ＭＳ 明朝"/>
      <family val="1"/>
      <charset val="128"/>
    </font>
    <font>
      <sz val="11"/>
      <name val="ＭＳ 明朝"/>
      <family val="1"/>
      <charset val="128"/>
    </font>
    <font>
      <sz val="11"/>
      <color theme="1"/>
      <name val="ＭＳ ゴシック"/>
      <family val="2"/>
      <charset val="128"/>
    </font>
    <font>
      <b/>
      <sz val="9"/>
      <color indexed="81"/>
      <name val="MS P ゴシック"/>
      <family val="3"/>
      <charset val="128"/>
    </font>
    <font>
      <sz val="11"/>
      <name val="Meiryo UI"/>
      <family val="3"/>
      <charset val="128"/>
    </font>
    <font>
      <sz val="10"/>
      <name val="Meiryo UI"/>
      <family val="3"/>
      <charset val="128"/>
    </font>
    <font>
      <b/>
      <sz val="16"/>
      <name val="Meiryo UI"/>
      <family val="3"/>
      <charset val="128"/>
    </font>
    <font>
      <u/>
      <sz val="11"/>
      <color theme="10"/>
      <name val="ＭＳ Ｐゴシック"/>
      <family val="3"/>
      <charset val="128"/>
    </font>
    <font>
      <u/>
      <sz val="11"/>
      <color theme="10"/>
      <name val="Meiryo UI"/>
      <family val="3"/>
      <charset val="128"/>
    </font>
    <font>
      <b/>
      <sz val="12"/>
      <name val="Meiryo UI"/>
      <family val="3"/>
      <charset val="128"/>
    </font>
    <font>
      <b/>
      <sz val="11"/>
      <name val="Meiryo UI"/>
      <family val="3"/>
      <charset val="128"/>
    </font>
    <font>
      <sz val="12"/>
      <name val="ＭＳ 明朝"/>
      <family val="1"/>
      <charset val="128"/>
    </font>
    <font>
      <sz val="12"/>
      <name val="Meiryo UI"/>
      <family val="3"/>
      <charset val="128"/>
    </font>
    <font>
      <sz val="12"/>
      <color theme="1"/>
      <name val="Meiryo UI"/>
      <family val="3"/>
      <charset val="128"/>
    </font>
    <font>
      <sz val="12"/>
      <color rgb="FF000000"/>
      <name val="Meiryo UI"/>
      <family val="3"/>
      <charset val="128"/>
    </font>
    <font>
      <sz val="12"/>
      <color rgb="FFFF0000"/>
      <name val="Meiryo UI"/>
      <family val="3"/>
      <charset val="128"/>
    </font>
    <font>
      <sz val="16"/>
      <color rgb="FF0000FF"/>
      <name val="Meiryo UI"/>
      <family val="3"/>
      <charset val="128"/>
    </font>
    <font>
      <sz val="16"/>
      <color theme="1"/>
      <name val="ＭＳ ゴシック"/>
      <family val="2"/>
      <charset val="128"/>
    </font>
    <font>
      <sz val="16"/>
      <color rgb="FFFF0000"/>
      <name val="Meiryo UI"/>
      <family val="3"/>
      <charset val="128"/>
    </font>
    <font>
      <b/>
      <sz val="11"/>
      <color theme="1"/>
      <name val="ＭＳ ゴシック"/>
      <family val="2"/>
      <charset val="128"/>
    </font>
    <font>
      <sz val="10.5"/>
      <color theme="1"/>
      <name val="Century"/>
      <family val="1"/>
    </font>
    <font>
      <sz val="10.5"/>
      <color theme="1"/>
      <name val="ＭＳ 明朝"/>
      <family val="1"/>
      <charset val="128"/>
    </font>
    <font>
      <u/>
      <sz val="11"/>
      <color theme="1"/>
      <name val="ＭＳ ゴシック"/>
      <family val="2"/>
      <charset val="128"/>
    </font>
    <font>
      <sz val="11"/>
      <color theme="1"/>
      <name val="Meiryo UI"/>
      <family val="3"/>
      <charset val="128"/>
    </font>
    <font>
      <b/>
      <sz val="11"/>
      <color theme="1"/>
      <name val="Meiryo UI"/>
      <family val="3"/>
      <charset val="128"/>
    </font>
    <font>
      <sz val="9"/>
      <name val="Meiryo UI"/>
      <family val="3"/>
      <charset val="128"/>
    </font>
    <font>
      <sz val="16"/>
      <color theme="1"/>
      <name val="Meiryo UI"/>
      <family val="3"/>
      <charset val="128"/>
    </font>
    <font>
      <sz val="11"/>
      <color rgb="FFFF0000"/>
      <name val="Meiryo UI"/>
      <family val="3"/>
      <charset val="128"/>
    </font>
    <font>
      <b/>
      <sz val="11"/>
      <color rgb="FFFF0000"/>
      <name val="Meiryo UI"/>
      <family val="3"/>
      <charset val="128"/>
    </font>
    <font>
      <u/>
      <sz val="10"/>
      <color theme="1"/>
      <name val="Meiryo UI"/>
      <family val="3"/>
      <charset val="128"/>
    </font>
    <font>
      <sz val="9"/>
      <color theme="1"/>
      <name val="Meiryo UI"/>
      <family val="3"/>
      <charset val="128"/>
    </font>
    <font>
      <b/>
      <sz val="9"/>
      <color theme="1"/>
      <name val="Meiryo UI"/>
      <family val="3"/>
      <charset val="128"/>
    </font>
    <font>
      <sz val="11"/>
      <color rgb="FF00B0F0"/>
      <name val="Meiryo UI"/>
      <family val="3"/>
      <charset val="128"/>
    </font>
    <font>
      <vertAlign val="subscript"/>
      <sz val="11"/>
      <color theme="1"/>
      <name val="Meiryo UI"/>
      <family val="3"/>
      <charset val="128"/>
    </font>
    <font>
      <b/>
      <u/>
      <sz val="16"/>
      <name val="Meiryo UI"/>
      <family val="3"/>
      <charset val="128"/>
    </font>
    <font>
      <sz val="11"/>
      <color theme="0" tint="-0.34998626667073579"/>
      <name val="Meiryo UI"/>
      <family val="3"/>
      <charset val="128"/>
    </font>
    <font>
      <sz val="12"/>
      <color theme="0" tint="-0.34998626667073579"/>
      <name val="Meiryo UI"/>
      <family val="3"/>
      <charset val="128"/>
    </font>
  </fonts>
  <fills count="14">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rgb="FFDDD9C4"/>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7" tint="0.79998168889431442"/>
        <bgColor indexed="64"/>
      </patternFill>
    </fill>
    <fill>
      <gradientFill degree="45">
        <stop position="0">
          <color theme="9" tint="0.80001220740379042"/>
        </stop>
        <stop position="1">
          <color theme="7" tint="0.80001220740379042"/>
        </stop>
      </gradientFill>
    </fill>
    <fill>
      <gradientFill degree="225">
        <stop position="0">
          <color theme="0" tint="-0.1490218817712943"/>
        </stop>
        <stop position="1">
          <color theme="7" tint="0.80001220740379042"/>
        </stop>
      </gradientFill>
    </fill>
    <fill>
      <patternFill patternType="solid">
        <fgColor rgb="FFEBE9D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s>
  <cellStyleXfs count="6">
    <xf numFmtId="0" fontId="0" fillId="0" borderId="0">
      <alignment vertical="center"/>
    </xf>
    <xf numFmtId="0" fontId="3" fillId="0" borderId="0"/>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0" fontId="14" fillId="0" borderId="0" applyNumberFormat="0" applyFill="0" applyBorder="0" applyAlignment="0" applyProtection="0"/>
    <xf numFmtId="0" fontId="3" fillId="0" borderId="0">
      <alignment vertical="center"/>
    </xf>
  </cellStyleXfs>
  <cellXfs count="252">
    <xf numFmtId="0" fontId="0" fillId="0" borderId="0" xfId="0">
      <alignment vertical="center"/>
    </xf>
    <xf numFmtId="0" fontId="0" fillId="0" borderId="0" xfId="0" applyAlignment="1">
      <alignment vertical="center" wrapText="1"/>
    </xf>
    <xf numFmtId="0" fontId="4" fillId="0" borderId="0" xfId="1" applyFont="1" applyAlignment="1">
      <alignment vertical="center"/>
    </xf>
    <xf numFmtId="0" fontId="6" fillId="0" borderId="0" xfId="1" applyFont="1" applyAlignment="1">
      <alignment horizontal="left" vertical="center" indent="1"/>
    </xf>
    <xf numFmtId="0" fontId="3" fillId="0" borderId="0" xfId="1"/>
    <xf numFmtId="0" fontId="7" fillId="0" borderId="0" xfId="1" applyFont="1" applyAlignment="1">
      <alignment vertical="center"/>
    </xf>
    <xf numFmtId="0" fontId="4" fillId="0" borderId="0" xfId="1" applyFont="1"/>
    <xf numFmtId="0" fontId="6" fillId="0" borderId="0" xfId="1" applyFont="1" applyAlignment="1">
      <alignment vertical="center"/>
    </xf>
    <xf numFmtId="0" fontId="7" fillId="0" borderId="0" xfId="1" applyFont="1" applyAlignment="1">
      <alignment horizontal="left" vertical="center"/>
    </xf>
    <xf numFmtId="0" fontId="8" fillId="0" borderId="0" xfId="1" applyFont="1" applyAlignment="1">
      <alignment horizontal="left" vertical="center"/>
    </xf>
    <xf numFmtId="0" fontId="0" fillId="0" borderId="0" xfId="0" applyFill="1">
      <alignment vertical="center"/>
    </xf>
    <xf numFmtId="0" fontId="0" fillId="0" borderId="0" xfId="0" applyAlignment="1">
      <alignment vertical="top"/>
    </xf>
    <xf numFmtId="0" fontId="0" fillId="0" borderId="0" xfId="0" applyAlignment="1">
      <alignment horizontal="center" vertical="center"/>
    </xf>
    <xf numFmtId="0" fontId="11" fillId="0" borderId="0" xfId="0" applyFont="1" applyAlignment="1"/>
    <xf numFmtId="0" fontId="11"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vertical="center"/>
    </xf>
    <xf numFmtId="0" fontId="11" fillId="0" borderId="0" xfId="1" applyFont="1" applyFill="1" applyBorder="1" applyAlignment="1">
      <alignment vertical="center"/>
    </xf>
    <xf numFmtId="0" fontId="17" fillId="0" borderId="9" xfId="0" applyFont="1" applyBorder="1" applyAlignment="1"/>
    <xf numFmtId="177" fontId="11" fillId="0" borderId="0" xfId="0" applyNumberFormat="1" applyFont="1" applyFill="1" applyBorder="1" applyAlignment="1"/>
    <xf numFmtId="0" fontId="0" fillId="5" borderId="1" xfId="0" applyFill="1" applyBorder="1" applyAlignment="1">
      <alignment horizontal="center"/>
    </xf>
    <xf numFmtId="0" fontId="0" fillId="2" borderId="1" xfId="0" applyFill="1" applyBorder="1" applyAlignment="1">
      <alignment horizontal="center"/>
    </xf>
    <xf numFmtId="0" fontId="0" fillId="3" borderId="1" xfId="0" applyFill="1" applyBorder="1" applyAlignment="1">
      <alignment horizontal="center"/>
    </xf>
    <xf numFmtId="0" fontId="18" fillId="0" borderId="0" xfId="1" applyFont="1"/>
    <xf numFmtId="0" fontId="18" fillId="0" borderId="0" xfId="1" applyFont="1" applyAlignment="1">
      <alignment vertical="center"/>
    </xf>
    <xf numFmtId="0" fontId="8" fillId="0" borderId="0" xfId="1" applyFont="1" applyAlignment="1">
      <alignment vertical="center"/>
    </xf>
    <xf numFmtId="177" fontId="8" fillId="0" borderId="0" xfId="0" applyNumberFormat="1" applyFont="1" applyFill="1" applyBorder="1" applyAlignment="1">
      <alignment horizontal="center" vertical="center"/>
    </xf>
    <xf numFmtId="0" fontId="8" fillId="0" borderId="0" xfId="1" applyFont="1" applyFill="1" applyAlignment="1">
      <alignment vertical="center"/>
    </xf>
    <xf numFmtId="0" fontId="8" fillId="0" borderId="0" xfId="1" applyFont="1" applyFill="1" applyAlignment="1">
      <alignment horizontal="left" vertical="center" indent="2"/>
    </xf>
    <xf numFmtId="0" fontId="18" fillId="0" borderId="0" xfId="1" applyFont="1" applyAlignment="1">
      <alignment horizontal="left" vertical="center" indent="3"/>
    </xf>
    <xf numFmtId="177" fontId="19" fillId="0" borderId="0" xfId="0" applyNumberFormat="1" applyFont="1" applyFill="1" applyBorder="1" applyAlignment="1"/>
    <xf numFmtId="0" fontId="20" fillId="0" borderId="0" xfId="0" applyFont="1">
      <alignment vertical="center"/>
    </xf>
    <xf numFmtId="0" fontId="22" fillId="0" borderId="1" xfId="0" applyFont="1" applyBorder="1" applyAlignment="1">
      <alignment horizontal="center" vertical="center"/>
    </xf>
    <xf numFmtId="0" fontId="20" fillId="0" borderId="1" xfId="0" applyFont="1" applyFill="1" applyBorder="1" applyAlignment="1">
      <alignment horizontal="center" vertical="center"/>
    </xf>
    <xf numFmtId="0" fontId="22"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0" fillId="7" borderId="0" xfId="0" applyFill="1">
      <alignment vertical="center"/>
    </xf>
    <xf numFmtId="0" fontId="0" fillId="7" borderId="0" xfId="0" applyFill="1" applyAlignment="1">
      <alignment vertical="center" wrapText="1"/>
    </xf>
    <xf numFmtId="176" fontId="0" fillId="7" borderId="0" xfId="0" applyNumberFormat="1" applyFill="1">
      <alignment vertical="center"/>
    </xf>
    <xf numFmtId="0" fontId="0" fillId="7" borderId="0" xfId="0" applyFill="1" applyAlignment="1">
      <alignment vertical="top" wrapText="1"/>
    </xf>
    <xf numFmtId="0" fontId="0" fillId="7" borderId="0" xfId="0" applyFill="1" applyAlignment="1">
      <alignment vertical="top"/>
    </xf>
    <xf numFmtId="0" fontId="23" fillId="7" borderId="0" xfId="0" applyFont="1" applyFill="1" applyAlignment="1">
      <alignment horizontal="left"/>
    </xf>
    <xf numFmtId="0" fontId="24" fillId="7" borderId="0" xfId="0" applyFont="1" applyFill="1">
      <alignment vertical="center"/>
    </xf>
    <xf numFmtId="0" fontId="23" fillId="7" borderId="0" xfId="0" applyFont="1" applyFill="1" applyAlignment="1">
      <alignment horizontal="center" vertical="center"/>
    </xf>
    <xf numFmtId="0" fontId="23" fillId="7" borderId="0" xfId="0" applyFont="1" applyFill="1" applyAlignment="1">
      <alignment vertical="center"/>
    </xf>
    <xf numFmtId="0" fontId="7" fillId="7" borderId="0" xfId="1" applyFont="1" applyFill="1" applyBorder="1" applyAlignment="1">
      <alignment vertical="center"/>
    </xf>
    <xf numFmtId="0" fontId="11" fillId="7" borderId="0" xfId="0" applyFont="1" applyFill="1" applyAlignment="1"/>
    <xf numFmtId="0" fontId="16" fillId="7" borderId="8" xfId="0" applyFont="1" applyFill="1" applyBorder="1" applyAlignment="1">
      <alignment vertical="center"/>
    </xf>
    <xf numFmtId="0" fontId="17" fillId="7" borderId="9" xfId="0" applyFont="1" applyFill="1" applyBorder="1" applyAlignment="1"/>
    <xf numFmtId="0" fontId="11" fillId="7" borderId="0" xfId="0" applyFont="1" applyFill="1" applyBorder="1" applyAlignment="1">
      <alignment vertical="center"/>
    </xf>
    <xf numFmtId="0" fontId="17" fillId="7" borderId="0" xfId="0" applyFont="1" applyFill="1" applyBorder="1" applyAlignment="1"/>
    <xf numFmtId="0" fontId="16" fillId="7" borderId="0" xfId="0" applyFont="1" applyFill="1" applyBorder="1" applyAlignment="1">
      <alignment vertical="center"/>
    </xf>
    <xf numFmtId="49" fontId="0" fillId="7" borderId="0" xfId="0" applyNumberFormat="1" applyFill="1">
      <alignment vertical="center"/>
    </xf>
    <xf numFmtId="0" fontId="0" fillId="7" borderId="0" xfId="0" applyFill="1" applyBorder="1" applyAlignment="1">
      <alignment horizontal="center"/>
    </xf>
    <xf numFmtId="0" fontId="0" fillId="7" borderId="0" xfId="0" applyFill="1" applyAlignment="1"/>
    <xf numFmtId="0" fontId="13" fillId="7" borderId="0" xfId="1" applyFont="1" applyFill="1" applyBorder="1" applyAlignment="1">
      <alignment vertical="center"/>
    </xf>
    <xf numFmtId="0" fontId="19" fillId="7" borderId="0" xfId="0" applyFont="1" applyFill="1" applyAlignment="1"/>
    <xf numFmtId="0" fontId="20" fillId="7" borderId="0" xfId="0" applyFont="1" applyFill="1">
      <alignment vertical="center"/>
    </xf>
    <xf numFmtId="0" fontId="19" fillId="7" borderId="0" xfId="1" applyFont="1" applyFill="1" applyAlignment="1">
      <alignment vertical="center"/>
    </xf>
    <xf numFmtId="0" fontId="21" fillId="7" borderId="0" xfId="1" applyFont="1" applyFill="1" applyAlignment="1">
      <alignment vertical="center"/>
    </xf>
    <xf numFmtId="0" fontId="20" fillId="7" borderId="0" xfId="0" applyFont="1" applyFill="1" applyAlignment="1">
      <alignment vertical="center" wrapText="1"/>
    </xf>
    <xf numFmtId="0" fontId="11" fillId="7" borderId="9" xfId="0" applyFont="1" applyFill="1" applyBorder="1" applyAlignment="1"/>
    <xf numFmtId="177" fontId="19" fillId="7" borderId="0" xfId="0" applyNumberFormat="1" applyFont="1" applyFill="1" applyBorder="1" applyAlignment="1"/>
    <xf numFmtId="0" fontId="20" fillId="7" borderId="0" xfId="0" applyFont="1" applyFill="1" applyAlignment="1">
      <alignment vertical="center"/>
    </xf>
    <xf numFmtId="0" fontId="20" fillId="7" borderId="0" xfId="0" applyFont="1" applyFill="1" applyBorder="1" applyAlignment="1">
      <alignment vertical="center" wrapText="1"/>
    </xf>
    <xf numFmtId="0" fontId="22" fillId="7" borderId="0" xfId="0" applyFont="1" applyFill="1" applyBorder="1" applyAlignment="1">
      <alignment vertical="center" wrapText="1"/>
    </xf>
    <xf numFmtId="0" fontId="11" fillId="7" borderId="0" xfId="0" applyFont="1" applyFill="1" applyBorder="1" applyAlignment="1"/>
    <xf numFmtId="0" fontId="12" fillId="7" borderId="0" xfId="0" applyFont="1" applyFill="1" applyAlignment="1">
      <alignment vertical="center"/>
    </xf>
    <xf numFmtId="0" fontId="11" fillId="7" borderId="0" xfId="0" applyFont="1" applyFill="1" applyAlignment="1">
      <alignment vertical="center"/>
    </xf>
    <xf numFmtId="0" fontId="15" fillId="7" borderId="0" xfId="4" applyFont="1" applyFill="1" applyAlignment="1">
      <alignment vertical="center"/>
    </xf>
    <xf numFmtId="0" fontId="26" fillId="7" borderId="0" xfId="0" applyFont="1" applyFill="1" applyAlignment="1"/>
    <xf numFmtId="0" fontId="0" fillId="7" borderId="0" xfId="0" applyFill="1" applyAlignment="1">
      <alignment vertical="center"/>
    </xf>
    <xf numFmtId="0" fontId="8" fillId="0" borderId="0" xfId="1" applyFont="1"/>
    <xf numFmtId="0" fontId="28" fillId="0" borderId="0" xfId="0" applyFont="1" applyAlignment="1">
      <alignment horizontal="left" vertical="center"/>
    </xf>
    <xf numFmtId="0" fontId="27" fillId="0" borderId="0" xfId="0" applyFont="1" applyAlignment="1">
      <alignment horizontal="left" vertical="center"/>
    </xf>
    <xf numFmtId="0" fontId="29" fillId="0" borderId="0" xfId="0" applyFont="1">
      <alignment vertical="center"/>
    </xf>
    <xf numFmtId="0" fontId="0" fillId="0" borderId="0" xfId="0" applyFont="1">
      <alignment vertical="center"/>
    </xf>
    <xf numFmtId="0" fontId="20" fillId="0" borderId="1" xfId="0" applyFont="1" applyBorder="1" applyAlignment="1">
      <alignment horizontal="center" vertical="center"/>
    </xf>
    <xf numFmtId="0" fontId="11" fillId="7" borderId="0" xfId="0" applyFont="1" applyFill="1">
      <alignment vertical="center"/>
    </xf>
    <xf numFmtId="0" fontId="17" fillId="7" borderId="0" xfId="0" applyFont="1" applyFill="1" applyAlignment="1"/>
    <xf numFmtId="0" fontId="12" fillId="7" borderId="0" xfId="0" applyFont="1" applyFill="1" applyAlignment="1"/>
    <xf numFmtId="0" fontId="19" fillId="8" borderId="6" xfId="1" applyFont="1" applyFill="1" applyBorder="1" applyAlignment="1">
      <alignment vertical="center"/>
    </xf>
    <xf numFmtId="0" fontId="19" fillId="8" borderId="7" xfId="1" applyFont="1" applyFill="1" applyBorder="1" applyAlignment="1">
      <alignment vertical="center"/>
    </xf>
    <xf numFmtId="0" fontId="19" fillId="8" borderId="5" xfId="1" applyFont="1" applyFill="1" applyBorder="1" applyAlignment="1">
      <alignment vertical="center"/>
    </xf>
    <xf numFmtId="0" fontId="20" fillId="8" borderId="1" xfId="0" applyFont="1" applyFill="1" applyBorder="1" applyAlignment="1">
      <alignment horizontal="center" vertical="center" wrapText="1"/>
    </xf>
    <xf numFmtId="0" fontId="20" fillId="8" borderId="1" xfId="0" applyFont="1" applyFill="1" applyBorder="1" applyAlignment="1">
      <alignment horizontal="center" vertical="center"/>
    </xf>
    <xf numFmtId="0" fontId="30" fillId="7" borderId="0" xfId="0" applyFont="1" applyFill="1" applyAlignment="1"/>
    <xf numFmtId="0" fontId="30" fillId="10" borderId="1" xfId="0" applyFont="1" applyFill="1" applyBorder="1" applyAlignment="1">
      <alignment horizontal="center"/>
    </xf>
    <xf numFmtId="0" fontId="31" fillId="7" borderId="0" xfId="0" applyFont="1" applyFill="1" applyAlignment="1"/>
    <xf numFmtId="0" fontId="17" fillId="7" borderId="0" xfId="0" applyFont="1" applyFill="1" applyAlignment="1">
      <alignment wrapText="1"/>
    </xf>
    <xf numFmtId="0" fontId="30" fillId="7" borderId="0" xfId="0" applyFont="1" applyFill="1" applyBorder="1" applyAlignment="1">
      <alignment horizontal="center"/>
    </xf>
    <xf numFmtId="0" fontId="32" fillId="7" borderId="0" xfId="0" applyFont="1" applyFill="1" applyAlignment="1">
      <alignment vertical="center" wrapText="1"/>
    </xf>
    <xf numFmtId="0" fontId="30" fillId="9" borderId="1" xfId="0" applyFont="1" applyFill="1" applyBorder="1" applyAlignment="1">
      <alignment horizontal="center"/>
    </xf>
    <xf numFmtId="0" fontId="30" fillId="8" borderId="1" xfId="0" applyFont="1" applyFill="1" applyBorder="1" applyAlignment="1">
      <alignment horizontal="center"/>
    </xf>
    <xf numFmtId="0" fontId="30" fillId="0" borderId="0" xfId="0" applyFont="1">
      <alignment vertical="center"/>
    </xf>
    <xf numFmtId="0" fontId="19" fillId="0" borderId="0" xfId="1" applyFont="1" applyAlignment="1">
      <alignment vertical="center"/>
    </xf>
    <xf numFmtId="0" fontId="30" fillId="0" borderId="0" xfId="0" applyFont="1" applyAlignment="1">
      <alignment vertical="center" wrapText="1"/>
    </xf>
    <xf numFmtId="0" fontId="30" fillId="7" borderId="0" xfId="0" applyFont="1" applyFill="1">
      <alignment vertical="center"/>
    </xf>
    <xf numFmtId="0" fontId="33" fillId="7" borderId="0" xfId="0" applyFont="1" applyFill="1">
      <alignment vertical="center"/>
    </xf>
    <xf numFmtId="0" fontId="34" fillId="7" borderId="0" xfId="0" applyFont="1" applyFill="1" applyBorder="1" applyAlignment="1">
      <alignment vertical="center"/>
    </xf>
    <xf numFmtId="0" fontId="35" fillId="7" borderId="0" xfId="0" applyFont="1" applyFill="1" applyBorder="1" applyAlignment="1"/>
    <xf numFmtId="0" fontId="34" fillId="7" borderId="0" xfId="0" applyFont="1" applyFill="1">
      <alignment vertical="center"/>
    </xf>
    <xf numFmtId="0" fontId="35" fillId="7" borderId="0" xfId="0" applyFont="1" applyFill="1" applyAlignment="1"/>
    <xf numFmtId="0" fontId="30" fillId="7" borderId="12" xfId="0" applyFont="1" applyFill="1" applyBorder="1" applyAlignment="1">
      <alignment vertical="center"/>
    </xf>
    <xf numFmtId="0" fontId="30" fillId="7" borderId="1" xfId="0" applyFont="1" applyFill="1" applyBorder="1" applyAlignment="1">
      <alignment horizontal="center" vertical="center"/>
    </xf>
    <xf numFmtId="0" fontId="34" fillId="7" borderId="1" xfId="0" applyFont="1" applyFill="1" applyBorder="1" applyAlignment="1">
      <alignment horizontal="center" vertical="center"/>
    </xf>
    <xf numFmtId="0" fontId="34" fillId="0" borderId="1" xfId="0" applyFont="1" applyBorder="1" applyAlignment="1">
      <alignment horizontal="center" vertical="center" wrapText="1"/>
    </xf>
    <xf numFmtId="0" fontId="34" fillId="0" borderId="3" xfId="0" applyFont="1" applyBorder="1" applyAlignment="1">
      <alignment horizontal="center" vertical="center" wrapText="1"/>
    </xf>
    <xf numFmtId="0" fontId="30" fillId="0" borderId="1" xfId="0" applyFont="1" applyBorder="1">
      <alignment vertical="center"/>
    </xf>
    <xf numFmtId="0" fontId="30" fillId="7" borderId="1" xfId="0" applyFont="1" applyFill="1" applyBorder="1">
      <alignment vertical="center"/>
    </xf>
    <xf numFmtId="14" fontId="34" fillId="0" borderId="16" xfId="0" applyNumberFormat="1" applyFont="1" applyBorder="1" applyAlignment="1">
      <alignment horizontal="center" vertical="center" wrapText="1"/>
    </xf>
    <xf numFmtId="0" fontId="34" fillId="0" borderId="17" xfId="0" applyFont="1" applyBorder="1" applyAlignment="1">
      <alignment horizontal="center" vertical="center" wrapText="1"/>
    </xf>
    <xf numFmtId="14" fontId="34" fillId="0" borderId="18" xfId="0" applyNumberFormat="1" applyFont="1" applyBorder="1" applyAlignment="1">
      <alignment horizontal="center" vertical="center" wrapText="1"/>
    </xf>
    <xf numFmtId="0" fontId="34" fillId="0" borderId="1" xfId="0" applyFont="1" applyFill="1" applyBorder="1" applyAlignment="1" applyProtection="1">
      <alignment vertical="center" wrapText="1"/>
      <protection locked="0"/>
    </xf>
    <xf numFmtId="181" fontId="34" fillId="0" borderId="1" xfId="0" applyNumberFormat="1" applyFont="1" applyBorder="1" applyAlignment="1">
      <alignment vertical="center" shrinkToFit="1"/>
    </xf>
    <xf numFmtId="182" fontId="34" fillId="0" borderId="1" xfId="3" applyNumberFormat="1" applyFont="1" applyFill="1" applyBorder="1" applyAlignment="1">
      <alignment vertical="center" shrinkToFit="1"/>
    </xf>
    <xf numFmtId="180" fontId="34" fillId="0" borderId="1" xfId="2" applyNumberFormat="1" applyFont="1" applyFill="1" applyBorder="1" applyAlignment="1">
      <alignment vertical="center" wrapText="1"/>
    </xf>
    <xf numFmtId="181" fontId="34" fillId="0" borderId="1" xfId="0" applyNumberFormat="1" applyFont="1" applyFill="1" applyBorder="1" applyAlignment="1">
      <alignment vertical="center" shrinkToFit="1"/>
    </xf>
    <xf numFmtId="178" fontId="34" fillId="0" borderId="1" xfId="3" applyNumberFormat="1" applyFont="1" applyFill="1" applyBorder="1">
      <alignment vertical="center"/>
    </xf>
    <xf numFmtId="9" fontId="34" fillId="0" borderId="1" xfId="2" applyFont="1" applyFill="1" applyBorder="1">
      <alignment vertical="center"/>
    </xf>
    <xf numFmtId="0" fontId="34" fillId="0" borderId="1" xfId="2" applyNumberFormat="1" applyFont="1" applyFill="1" applyBorder="1">
      <alignment vertical="center"/>
    </xf>
    <xf numFmtId="179" fontId="34" fillId="0" borderId="1" xfId="2" applyNumberFormat="1" applyFont="1" applyFill="1" applyBorder="1" applyAlignment="1">
      <alignment vertical="center" shrinkToFit="1"/>
    </xf>
    <xf numFmtId="180" fontId="34" fillId="0" borderId="1" xfId="2" applyNumberFormat="1" applyFont="1" applyFill="1" applyBorder="1" applyAlignment="1">
      <alignment vertical="center" shrinkToFit="1"/>
    </xf>
    <xf numFmtId="178" fontId="34" fillId="0" borderId="1" xfId="3" applyNumberFormat="1" applyFont="1" applyFill="1" applyBorder="1" applyAlignment="1">
      <alignment vertical="center" shrinkToFit="1"/>
    </xf>
    <xf numFmtId="179" fontId="34" fillId="0" borderId="1" xfId="0" applyNumberFormat="1" applyFont="1" applyFill="1" applyBorder="1" applyAlignment="1">
      <alignment vertical="center" wrapText="1"/>
    </xf>
    <xf numFmtId="179" fontId="34" fillId="0" borderId="1" xfId="3" applyNumberFormat="1" applyFont="1" applyFill="1" applyBorder="1">
      <alignment vertical="center"/>
    </xf>
    <xf numFmtId="179" fontId="34" fillId="0" borderId="1" xfId="0" applyNumberFormat="1" applyFont="1" applyFill="1" applyBorder="1" applyAlignment="1">
      <alignment vertical="center" shrinkToFit="1"/>
    </xf>
    <xf numFmtId="0" fontId="30" fillId="9" borderId="1" xfId="0" applyFont="1" applyFill="1" applyBorder="1" applyProtection="1">
      <alignment vertical="center"/>
      <protection locked="0"/>
    </xf>
    <xf numFmtId="14" fontId="11" fillId="10" borderId="16" xfId="0" applyNumberFormat="1" applyFont="1" applyFill="1" applyBorder="1" applyAlignment="1" applyProtection="1">
      <alignment horizontal="center" vertical="center" wrapText="1"/>
      <protection locked="0"/>
    </xf>
    <xf numFmtId="14" fontId="11" fillId="10" borderId="18" xfId="0" applyNumberFormat="1" applyFont="1" applyFill="1" applyBorder="1" applyAlignment="1" applyProtection="1">
      <alignment horizontal="center" vertical="center" wrapText="1"/>
      <protection locked="0"/>
    </xf>
    <xf numFmtId="0" fontId="11" fillId="10" borderId="1" xfId="0" applyFont="1" applyFill="1" applyBorder="1" applyAlignment="1" applyProtection="1">
      <alignment horizontal="center" vertical="center"/>
      <protection locked="0"/>
    </xf>
    <xf numFmtId="0" fontId="30" fillId="9" borderId="1" xfId="0" applyFont="1" applyFill="1" applyBorder="1" applyAlignment="1" applyProtection="1">
      <alignment vertical="center" wrapText="1"/>
      <protection locked="0"/>
    </xf>
    <xf numFmtId="181" fontId="30" fillId="10" borderId="1" xfId="0" applyNumberFormat="1" applyFont="1" applyFill="1" applyBorder="1" applyAlignment="1" applyProtection="1">
      <alignment vertical="center" shrinkToFit="1"/>
      <protection locked="0"/>
    </xf>
    <xf numFmtId="182" fontId="30" fillId="8" borderId="1" xfId="3" applyNumberFormat="1" applyFont="1" applyFill="1" applyBorder="1" applyAlignment="1" applyProtection="1">
      <alignment vertical="center" shrinkToFit="1"/>
      <protection locked="0"/>
    </xf>
    <xf numFmtId="180" fontId="30" fillId="9" borderId="1" xfId="2" applyNumberFormat="1" applyFont="1" applyFill="1" applyBorder="1" applyAlignment="1" applyProtection="1">
      <alignment vertical="center" wrapText="1"/>
      <protection locked="0"/>
    </xf>
    <xf numFmtId="181" fontId="30" fillId="11" borderId="1" xfId="0" applyNumberFormat="1" applyFont="1" applyFill="1" applyBorder="1" applyAlignment="1" applyProtection="1">
      <alignment vertical="center" shrinkToFit="1"/>
      <protection locked="0"/>
    </xf>
    <xf numFmtId="178" fontId="30" fillId="2" borderId="1" xfId="3" applyNumberFormat="1" applyFont="1" applyFill="1" applyBorder="1" applyProtection="1">
      <alignment vertical="center"/>
      <protection locked="0"/>
    </xf>
    <xf numFmtId="181" fontId="30" fillId="8" borderId="1" xfId="0" applyNumberFormat="1" applyFont="1" applyFill="1" applyBorder="1" applyAlignment="1" applyProtection="1">
      <alignment vertical="center" shrinkToFit="1"/>
      <protection locked="0"/>
    </xf>
    <xf numFmtId="9" fontId="30" fillId="8" borderId="1" xfId="2" applyFont="1" applyFill="1" applyBorder="1" applyProtection="1">
      <alignment vertical="center"/>
      <protection locked="0"/>
    </xf>
    <xf numFmtId="0" fontId="30" fillId="0" borderId="1" xfId="2" applyNumberFormat="1" applyFont="1" applyFill="1" applyBorder="1" applyProtection="1">
      <alignment vertical="center"/>
      <protection locked="0"/>
    </xf>
    <xf numFmtId="180" fontId="30" fillId="9" borderId="1" xfId="2" applyNumberFormat="1" applyFont="1" applyFill="1" applyBorder="1" applyAlignment="1" applyProtection="1">
      <alignment vertical="center" shrinkToFit="1"/>
      <protection locked="0"/>
    </xf>
    <xf numFmtId="178" fontId="30" fillId="8" borderId="1" xfId="3" applyNumberFormat="1" applyFont="1" applyFill="1" applyBorder="1" applyAlignment="1" applyProtection="1">
      <alignment vertical="center" shrinkToFit="1"/>
      <protection locked="0"/>
    </xf>
    <xf numFmtId="179" fontId="30" fillId="2" borderId="1" xfId="0" applyNumberFormat="1" applyFont="1" applyFill="1" applyBorder="1" applyAlignment="1" applyProtection="1">
      <alignment vertical="center" wrapText="1"/>
      <protection locked="0"/>
    </xf>
    <xf numFmtId="179" fontId="30" fillId="2" borderId="1" xfId="3" applyNumberFormat="1" applyFont="1" applyFill="1" applyBorder="1" applyProtection="1">
      <alignment vertical="center"/>
      <protection locked="0"/>
    </xf>
    <xf numFmtId="0" fontId="11" fillId="9" borderId="1" xfId="0" applyFont="1" applyFill="1" applyBorder="1" applyAlignment="1" applyProtection="1">
      <alignment vertical="center" wrapText="1"/>
      <protection locked="0"/>
    </xf>
    <xf numFmtId="0" fontId="30" fillId="8" borderId="1" xfId="0" applyFont="1" applyFill="1" applyBorder="1" applyAlignment="1" applyProtection="1">
      <alignment horizontal="center" vertical="center"/>
      <protection locked="0"/>
    </xf>
    <xf numFmtId="0" fontId="39" fillId="7" borderId="1" xfId="0" applyFont="1" applyFill="1" applyBorder="1" applyAlignment="1">
      <alignment horizontal="center" vertical="center"/>
    </xf>
    <xf numFmtId="0" fontId="11" fillId="12" borderId="1" xfId="2" applyNumberFormat="1" applyFont="1" applyFill="1" applyBorder="1" applyProtection="1">
      <alignment vertical="center"/>
      <protection locked="0"/>
    </xf>
    <xf numFmtId="179" fontId="11" fillId="12" borderId="1" xfId="2" applyNumberFormat="1" applyFont="1" applyFill="1" applyBorder="1" applyAlignment="1" applyProtection="1">
      <alignment vertical="center" shrinkToFit="1"/>
      <protection locked="0"/>
    </xf>
    <xf numFmtId="179" fontId="11" fillId="12" borderId="1" xfId="0" applyNumberFormat="1" applyFont="1" applyFill="1" applyBorder="1" applyAlignment="1" applyProtection="1">
      <alignment vertical="center" shrinkToFit="1"/>
      <protection locked="0"/>
    </xf>
    <xf numFmtId="0" fontId="11" fillId="10" borderId="19" xfId="0" applyFont="1" applyFill="1" applyBorder="1" applyAlignment="1" applyProtection="1">
      <alignment horizontal="center" vertical="center" wrapText="1"/>
      <protection locked="0"/>
    </xf>
    <xf numFmtId="0" fontId="30" fillId="13" borderId="5" xfId="0" applyFont="1" applyFill="1" applyBorder="1" applyAlignment="1">
      <alignment horizontal="center" vertical="center" wrapText="1"/>
    </xf>
    <xf numFmtId="0" fontId="30" fillId="13" borderId="16" xfId="0" applyFont="1" applyFill="1" applyBorder="1" applyAlignment="1">
      <alignment horizontal="center" vertical="center" wrapText="1"/>
    </xf>
    <xf numFmtId="0" fontId="30" fillId="13" borderId="17" xfId="0" applyFont="1" applyFill="1" applyBorder="1" applyAlignment="1">
      <alignment horizontal="center" vertical="center" wrapText="1"/>
    </xf>
    <xf numFmtId="0" fontId="30" fillId="13" borderId="18" xfId="0" applyFont="1" applyFill="1" applyBorder="1" applyAlignment="1">
      <alignment horizontal="center" vertical="center" wrapText="1"/>
    </xf>
    <xf numFmtId="0" fontId="31" fillId="13" borderId="1" xfId="0" applyFont="1" applyFill="1" applyBorder="1" applyAlignment="1">
      <alignment horizontal="center" vertical="center" wrapText="1"/>
    </xf>
    <xf numFmtId="0" fontId="30" fillId="13" borderId="1" xfId="0" applyFont="1" applyFill="1" applyBorder="1" applyAlignment="1">
      <alignment horizontal="center" vertical="center" wrapText="1"/>
    </xf>
    <xf numFmtId="0" fontId="30" fillId="13" borderId="2" xfId="0" applyFont="1" applyFill="1" applyBorder="1" applyAlignment="1">
      <alignment horizontal="center" vertical="center" wrapText="1"/>
    </xf>
    <xf numFmtId="0" fontId="30" fillId="13" borderId="1" xfId="0" applyFont="1" applyFill="1" applyBorder="1" applyAlignment="1">
      <alignment horizontal="center" vertical="center"/>
    </xf>
    <xf numFmtId="0" fontId="30" fillId="2" borderId="1" xfId="0" applyFont="1" applyFill="1" applyBorder="1" applyAlignment="1">
      <alignment vertical="center" wrapText="1"/>
    </xf>
    <xf numFmtId="0" fontId="30" fillId="0" borderId="1" xfId="0" applyFont="1" applyFill="1" applyBorder="1" applyAlignment="1">
      <alignment vertical="center"/>
    </xf>
    <xf numFmtId="9" fontId="30" fillId="0" borderId="1" xfId="2" applyFont="1" applyBorder="1">
      <alignment vertical="center"/>
    </xf>
    <xf numFmtId="0" fontId="30" fillId="2" borderId="1" xfId="0" applyFont="1" applyFill="1" applyBorder="1">
      <alignment vertical="center"/>
    </xf>
    <xf numFmtId="0" fontId="30" fillId="0" borderId="1" xfId="0" applyFont="1" applyFill="1" applyBorder="1">
      <alignment vertical="center"/>
    </xf>
    <xf numFmtId="0" fontId="30" fillId="0" borderId="16" xfId="0" applyFont="1" applyBorder="1">
      <alignment vertical="center"/>
    </xf>
    <xf numFmtId="0" fontId="30" fillId="0" borderId="17" xfId="0" applyFont="1" applyBorder="1">
      <alignment vertical="center"/>
    </xf>
    <xf numFmtId="0" fontId="30" fillId="0" borderId="18" xfId="0" applyFont="1" applyBorder="1">
      <alignment vertical="center"/>
    </xf>
    <xf numFmtId="9" fontId="30" fillId="4" borderId="3" xfId="2" applyFont="1" applyFill="1" applyBorder="1">
      <alignment vertical="center"/>
    </xf>
    <xf numFmtId="0" fontId="30" fillId="4" borderId="1" xfId="0" applyFont="1" applyFill="1" applyBorder="1">
      <alignment vertical="center"/>
    </xf>
    <xf numFmtId="0" fontId="30" fillId="4" borderId="16" xfId="0" applyFont="1" applyFill="1" applyBorder="1">
      <alignment vertical="center"/>
    </xf>
    <xf numFmtId="0" fontId="30" fillId="4" borderId="17" xfId="0" applyFont="1" applyFill="1" applyBorder="1">
      <alignment vertical="center"/>
    </xf>
    <xf numFmtId="0" fontId="30" fillId="4" borderId="18" xfId="0" applyFont="1" applyFill="1" applyBorder="1">
      <alignment vertical="center"/>
    </xf>
    <xf numFmtId="0" fontId="30" fillId="2" borderId="1" xfId="0" applyFont="1" applyFill="1" applyBorder="1" applyAlignment="1">
      <alignment vertical="center"/>
    </xf>
    <xf numFmtId="0" fontId="39" fillId="7" borderId="1" xfId="0" applyFont="1" applyFill="1" applyBorder="1" applyAlignment="1">
      <alignment horizontal="center" vertical="center" shrinkToFit="1"/>
    </xf>
    <xf numFmtId="0" fontId="30" fillId="7" borderId="0" xfId="5" applyFont="1" applyFill="1">
      <alignment vertical="center"/>
    </xf>
    <xf numFmtId="0" fontId="11" fillId="7" borderId="0" xfId="5" applyFont="1" applyFill="1">
      <alignment vertical="center"/>
    </xf>
    <xf numFmtId="0" fontId="41" fillId="7" borderId="0" xfId="5" applyFont="1" applyFill="1">
      <alignment vertical="center"/>
    </xf>
    <xf numFmtId="0" fontId="31" fillId="6" borderId="6" xfId="5" applyFont="1" applyFill="1" applyBorder="1" applyAlignment="1">
      <alignment horizontal="left" vertical="center" indent="4"/>
    </xf>
    <xf numFmtId="0" fontId="31" fillId="6" borderId="7" xfId="5" applyFont="1" applyFill="1" applyBorder="1" applyAlignment="1">
      <alignment horizontal="center" vertical="center"/>
    </xf>
    <xf numFmtId="0" fontId="17" fillId="6" borderId="6" xfId="5" applyFont="1" applyFill="1" applyBorder="1" applyAlignment="1">
      <alignment horizontal="center" vertical="center"/>
    </xf>
    <xf numFmtId="0" fontId="17" fillId="6" borderId="7" xfId="5" applyFont="1" applyFill="1" applyBorder="1" applyAlignment="1">
      <alignment horizontal="center" vertical="center"/>
    </xf>
    <xf numFmtId="0" fontId="17" fillId="6" borderId="5" xfId="5" applyFont="1" applyFill="1" applyBorder="1" applyAlignment="1">
      <alignment horizontal="center" vertical="center"/>
    </xf>
    <xf numFmtId="0" fontId="30" fillId="6" borderId="1" xfId="5" applyFont="1" applyFill="1" applyBorder="1" applyAlignment="1">
      <alignment horizontal="left" vertical="center" indent="1"/>
    </xf>
    <xf numFmtId="0" fontId="11" fillId="6" borderId="1" xfId="5" applyFont="1" applyFill="1" applyBorder="1" applyAlignment="1">
      <alignment horizontal="center" vertical="center"/>
    </xf>
    <xf numFmtId="0" fontId="11" fillId="6" borderId="6" xfId="5" applyFont="1" applyFill="1" applyBorder="1" applyAlignment="1">
      <alignment horizontal="left" vertical="center" indent="1"/>
    </xf>
    <xf numFmtId="0" fontId="11" fillId="6" borderId="5" xfId="5" applyFont="1" applyFill="1" applyBorder="1" applyAlignment="1">
      <alignment horizontal="center" vertical="center"/>
    </xf>
    <xf numFmtId="0" fontId="30" fillId="6" borderId="5" xfId="5" applyFont="1" applyFill="1" applyBorder="1" applyAlignment="1">
      <alignment horizontal="center" vertical="center"/>
    </xf>
    <xf numFmtId="0" fontId="30" fillId="6" borderId="1" xfId="5" applyFont="1" applyFill="1" applyBorder="1" applyAlignment="1">
      <alignment horizontal="center" vertical="center"/>
    </xf>
    <xf numFmtId="179" fontId="30" fillId="0" borderId="1" xfId="0" applyNumberFormat="1" applyFont="1" applyBorder="1" applyAlignment="1">
      <alignment vertical="center" shrinkToFit="1"/>
    </xf>
    <xf numFmtId="179" fontId="30" fillId="0" borderId="1" xfId="3" applyNumberFormat="1" applyFont="1" applyBorder="1" applyAlignment="1">
      <alignment vertical="center" shrinkToFit="1"/>
    </xf>
    <xf numFmtId="183" fontId="30" fillId="0" borderId="1" xfId="0" applyNumberFormat="1" applyFont="1" applyBorder="1" applyAlignment="1">
      <alignment vertical="center" shrinkToFit="1"/>
    </xf>
    <xf numFmtId="183" fontId="30" fillId="0" borderId="1" xfId="3" applyNumberFormat="1" applyFont="1" applyBorder="1" applyAlignment="1">
      <alignment vertical="center" shrinkToFit="1"/>
    </xf>
    <xf numFmtId="0" fontId="17" fillId="6" borderId="6" xfId="5" applyFont="1" applyFill="1" applyBorder="1" applyAlignment="1">
      <alignment horizontal="left" vertical="center" indent="5"/>
    </xf>
    <xf numFmtId="0" fontId="42" fillId="0" borderId="0" xfId="0" applyFont="1" applyAlignment="1">
      <alignment vertical="center"/>
    </xf>
    <xf numFmtId="0" fontId="42" fillId="0" borderId="0" xfId="0" applyFont="1" applyAlignment="1"/>
    <xf numFmtId="0" fontId="43" fillId="0" borderId="0" xfId="1" applyFont="1" applyAlignment="1">
      <alignment vertical="center"/>
    </xf>
    <xf numFmtId="0" fontId="19" fillId="9" borderId="1" xfId="0" applyNumberFormat="1" applyFont="1" applyFill="1" applyBorder="1" applyAlignment="1" applyProtection="1">
      <protection locked="0"/>
    </xf>
    <xf numFmtId="0" fontId="18" fillId="8" borderId="0" xfId="0" applyNumberFormat="1" applyFont="1" applyFill="1" applyBorder="1" applyAlignment="1">
      <alignment horizontal="center" vertical="center"/>
    </xf>
    <xf numFmtId="0" fontId="8" fillId="8" borderId="0" xfId="1" applyFont="1" applyFill="1" applyAlignment="1">
      <alignment horizontal="left" vertical="center" shrinkToFit="1"/>
    </xf>
    <xf numFmtId="49" fontId="8" fillId="8" borderId="0" xfId="1" applyNumberFormat="1" applyFont="1" applyFill="1" applyAlignment="1">
      <alignment horizontal="left" vertical="center" shrinkToFit="1"/>
    </xf>
    <xf numFmtId="0" fontId="8" fillId="8" borderId="0" xfId="1" applyFont="1" applyFill="1" applyAlignment="1">
      <alignment horizontal="left" vertical="center"/>
    </xf>
    <xf numFmtId="0" fontId="8" fillId="0" borderId="0" xfId="1" applyFont="1" applyAlignment="1">
      <alignment horizontal="center"/>
    </xf>
    <xf numFmtId="0" fontId="19" fillId="10" borderId="1" xfId="0" applyFont="1" applyFill="1" applyBorder="1" applyAlignment="1" applyProtection="1">
      <alignment horizontal="center" vertical="center" wrapText="1"/>
      <protection locked="0"/>
    </xf>
    <xf numFmtId="0" fontId="20" fillId="10" borderId="1" xfId="0" applyFont="1" applyFill="1" applyBorder="1" applyAlignment="1" applyProtection="1">
      <alignment horizontal="center" vertical="center" wrapText="1"/>
      <protection locked="0"/>
    </xf>
    <xf numFmtId="0" fontId="19" fillId="10" borderId="1" xfId="0" applyFont="1" applyFill="1" applyBorder="1" applyAlignment="1" applyProtection="1">
      <alignment horizontal="left" vertical="center" wrapText="1"/>
      <protection locked="0"/>
    </xf>
    <xf numFmtId="0" fontId="13" fillId="4" borderId="0" xfId="1" applyFont="1" applyFill="1" applyBorder="1" applyAlignment="1">
      <alignment horizontal="center" vertical="center"/>
    </xf>
    <xf numFmtId="49" fontId="19" fillId="10" borderId="1" xfId="1" applyNumberFormat="1" applyFont="1" applyFill="1" applyBorder="1" applyAlignment="1" applyProtection="1">
      <alignment horizontal="center" vertical="center"/>
      <protection locked="0"/>
    </xf>
    <xf numFmtId="0" fontId="22" fillId="0" borderId="1" xfId="0" applyFont="1" applyFill="1" applyBorder="1" applyAlignment="1">
      <alignment horizontal="left" vertical="center" wrapText="1"/>
    </xf>
    <xf numFmtId="0" fontId="20" fillId="8" borderId="6" xfId="0" applyFont="1" applyFill="1" applyBorder="1" applyAlignment="1">
      <alignment horizontal="center" vertical="center"/>
    </xf>
    <xf numFmtId="0" fontId="20" fillId="8" borderId="5" xfId="0" applyFont="1" applyFill="1" applyBorder="1" applyAlignment="1">
      <alignment horizontal="center" vertical="center"/>
    </xf>
    <xf numFmtId="0" fontId="20" fillId="8"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9" fillId="10" borderId="1" xfId="0" applyFont="1" applyFill="1" applyBorder="1" applyAlignment="1" applyProtection="1">
      <alignment horizontal="center" vertical="center"/>
      <protection locked="0"/>
    </xf>
    <xf numFmtId="0" fontId="20" fillId="0" borderId="1" xfId="0" applyFont="1" applyBorder="1" applyAlignment="1">
      <alignment horizontal="center" vertical="center"/>
    </xf>
    <xf numFmtId="0" fontId="23" fillId="7" borderId="0" xfId="0" applyFont="1" applyFill="1" applyAlignment="1">
      <alignment horizontal="left" vertical="center" wrapText="1"/>
    </xf>
    <xf numFmtId="49" fontId="19" fillId="10" borderId="6" xfId="1" applyNumberFormat="1" applyFont="1" applyFill="1" applyBorder="1" applyAlignment="1" applyProtection="1">
      <alignment horizontal="center" vertical="center"/>
      <protection locked="0"/>
    </xf>
    <xf numFmtId="49" fontId="19" fillId="10" borderId="7" xfId="1" applyNumberFormat="1" applyFont="1" applyFill="1" applyBorder="1" applyAlignment="1" applyProtection="1">
      <alignment horizontal="center" vertical="center"/>
      <protection locked="0"/>
    </xf>
    <xf numFmtId="49" fontId="19" fillId="10" borderId="5" xfId="1" applyNumberFormat="1" applyFont="1" applyFill="1" applyBorder="1" applyAlignment="1" applyProtection="1">
      <alignment horizontal="center" vertical="center"/>
      <protection locked="0"/>
    </xf>
    <xf numFmtId="0" fontId="20" fillId="8" borderId="1" xfId="0" applyFont="1" applyFill="1" applyBorder="1" applyAlignment="1">
      <alignment horizontal="center" vertical="center"/>
    </xf>
    <xf numFmtId="0" fontId="30" fillId="7" borderId="6" xfId="0" applyFont="1" applyFill="1" applyBorder="1" applyAlignment="1">
      <alignment horizontal="center" vertical="center" wrapText="1"/>
    </xf>
    <xf numFmtId="0" fontId="30" fillId="7" borderId="7" xfId="0" applyFont="1" applyFill="1" applyBorder="1" applyAlignment="1">
      <alignment horizontal="center" vertical="center" wrapText="1"/>
    </xf>
    <xf numFmtId="0" fontId="30" fillId="7" borderId="5" xfId="0" applyFont="1" applyFill="1" applyBorder="1" applyAlignment="1">
      <alignment horizontal="center" vertical="center" wrapText="1"/>
    </xf>
    <xf numFmtId="0" fontId="30" fillId="13" borderId="2" xfId="0" applyFont="1" applyFill="1" applyBorder="1" applyAlignment="1">
      <alignment horizontal="center" vertical="center" wrapText="1"/>
    </xf>
    <xf numFmtId="0" fontId="30" fillId="13" borderId="3" xfId="0" applyFont="1" applyFill="1" applyBorder="1" applyAlignment="1">
      <alignment horizontal="center" vertical="center" wrapText="1"/>
    </xf>
    <xf numFmtId="0" fontId="30" fillId="13" borderId="6" xfId="0" applyFont="1" applyFill="1" applyBorder="1" applyAlignment="1">
      <alignment horizontal="center" vertical="center" wrapText="1"/>
    </xf>
    <xf numFmtId="0" fontId="30" fillId="13" borderId="5" xfId="0" applyFont="1" applyFill="1" applyBorder="1" applyAlignment="1">
      <alignment horizontal="center" vertical="center" wrapText="1"/>
    </xf>
    <xf numFmtId="0" fontId="30" fillId="13" borderId="1" xfId="0" applyFont="1" applyFill="1" applyBorder="1" applyAlignment="1">
      <alignment horizontal="center" vertical="center" wrapText="1"/>
    </xf>
    <xf numFmtId="0" fontId="30" fillId="13" borderId="6" xfId="0" applyFont="1" applyFill="1" applyBorder="1" applyAlignment="1">
      <alignment horizontal="center" vertical="center"/>
    </xf>
    <xf numFmtId="0" fontId="30" fillId="13" borderId="7" xfId="0" applyFont="1" applyFill="1" applyBorder="1" applyAlignment="1">
      <alignment horizontal="center" vertical="center"/>
    </xf>
    <xf numFmtId="0" fontId="30" fillId="13" borderId="5" xfId="0" applyFont="1" applyFill="1" applyBorder="1" applyAlignment="1">
      <alignment horizontal="center" vertical="center"/>
    </xf>
    <xf numFmtId="0" fontId="30" fillId="13" borderId="13" xfId="0" applyFont="1" applyFill="1" applyBorder="1" applyAlignment="1">
      <alignment horizontal="center" vertical="center" wrapText="1"/>
    </xf>
    <xf numFmtId="0" fontId="30" fillId="13" borderId="14" xfId="0" applyFont="1" applyFill="1" applyBorder="1" applyAlignment="1">
      <alignment horizontal="center" vertical="center" wrapText="1"/>
    </xf>
    <xf numFmtId="0" fontId="30" fillId="13" borderId="15" xfId="0" applyFont="1" applyFill="1" applyBorder="1" applyAlignment="1">
      <alignment horizontal="center" vertical="center" wrapText="1"/>
    </xf>
    <xf numFmtId="0" fontId="30" fillId="13" borderId="10" xfId="0" applyFont="1" applyFill="1" applyBorder="1" applyAlignment="1">
      <alignment horizontal="center" vertical="center" wrapText="1"/>
    </xf>
    <xf numFmtId="0" fontId="30" fillId="13" borderId="11" xfId="0" applyFont="1" applyFill="1" applyBorder="1" applyAlignment="1">
      <alignment horizontal="center" vertical="center" wrapText="1"/>
    </xf>
    <xf numFmtId="0" fontId="30" fillId="13" borderId="12" xfId="0" applyFont="1" applyFill="1" applyBorder="1" applyAlignment="1">
      <alignment horizontal="center" vertical="center" wrapText="1"/>
    </xf>
    <xf numFmtId="0" fontId="0" fillId="7" borderId="0" xfId="0" applyFill="1" applyAlignment="1">
      <alignment horizontal="center" vertical="top" wrapText="1"/>
    </xf>
    <xf numFmtId="0" fontId="30" fillId="13" borderId="4" xfId="0" applyFont="1" applyFill="1" applyBorder="1" applyAlignment="1">
      <alignment horizontal="center" vertical="center" wrapText="1"/>
    </xf>
    <xf numFmtId="0" fontId="30" fillId="7" borderId="6" xfId="0" applyFont="1" applyFill="1" applyBorder="1" applyAlignment="1">
      <alignment horizontal="center" vertical="center"/>
    </xf>
    <xf numFmtId="0" fontId="30" fillId="7" borderId="7" xfId="0" applyFont="1" applyFill="1" applyBorder="1" applyAlignment="1">
      <alignment horizontal="center" vertical="center"/>
    </xf>
    <xf numFmtId="0" fontId="30" fillId="7" borderId="5" xfId="0" applyFont="1" applyFill="1" applyBorder="1" applyAlignment="1">
      <alignment horizontal="center" vertical="center"/>
    </xf>
    <xf numFmtId="0" fontId="34" fillId="7" borderId="6" xfId="0" applyFont="1" applyFill="1" applyBorder="1" applyAlignment="1">
      <alignment horizontal="center" vertical="center"/>
    </xf>
    <xf numFmtId="0" fontId="34" fillId="7" borderId="7" xfId="0" applyFont="1" applyFill="1" applyBorder="1" applyAlignment="1">
      <alignment horizontal="center" vertical="center"/>
    </xf>
    <xf numFmtId="0" fontId="34" fillId="7" borderId="5" xfId="0" applyFont="1" applyFill="1" applyBorder="1" applyAlignment="1">
      <alignment horizontal="center" vertical="center"/>
    </xf>
    <xf numFmtId="0" fontId="30" fillId="13" borderId="1" xfId="0" applyFont="1" applyFill="1" applyBorder="1" applyAlignment="1">
      <alignment horizontal="center" vertical="center"/>
    </xf>
    <xf numFmtId="0" fontId="30" fillId="6" borderId="1" xfId="5" applyFont="1" applyFill="1" applyBorder="1" applyAlignment="1">
      <alignment horizontal="center" vertical="center"/>
    </xf>
    <xf numFmtId="49" fontId="30" fillId="0" borderId="1" xfId="0" applyNumberFormat="1" applyFont="1" applyBorder="1" applyAlignment="1">
      <alignment horizontal="center" vertical="center" shrinkToFit="1"/>
    </xf>
    <xf numFmtId="0" fontId="11" fillId="6" borderId="1" xfId="5" applyFont="1" applyFill="1" applyBorder="1" applyAlignment="1">
      <alignment horizontal="center" vertical="center"/>
    </xf>
    <xf numFmtId="0" fontId="0" fillId="0" borderId="0" xfId="0" applyAlignment="1">
      <alignment horizontal="center" vertical="center"/>
    </xf>
    <xf numFmtId="0" fontId="30" fillId="2" borderId="6" xfId="0" applyFont="1" applyFill="1" applyBorder="1" applyAlignment="1">
      <alignment horizontal="center" vertical="center"/>
    </xf>
    <xf numFmtId="0" fontId="30" fillId="2" borderId="7" xfId="0" applyFont="1" applyFill="1" applyBorder="1" applyAlignment="1">
      <alignment horizontal="center" vertical="center"/>
    </xf>
    <xf numFmtId="0" fontId="30" fillId="2" borderId="5" xfId="0" applyFont="1" applyFill="1" applyBorder="1" applyAlignment="1">
      <alignment horizontal="center" vertical="center"/>
    </xf>
  </cellXfs>
  <cellStyles count="6">
    <cellStyle name="パーセント" xfId="2" builtinId="5"/>
    <cellStyle name="ハイパーリンク" xfId="4" builtinId="8"/>
    <cellStyle name="桁区切り" xfId="3" builtinId="6"/>
    <cellStyle name="標準" xfId="0" builtinId="0"/>
    <cellStyle name="標準 2" xfId="1" xr:uid="{00000000-0005-0000-0000-000004000000}"/>
    <cellStyle name="標準 5" xfId="5" xr:uid="{00000000-0005-0000-0000-000005000000}"/>
  </cellStyles>
  <dxfs count="4">
    <dxf>
      <fill>
        <patternFill>
          <bgColor theme="7" tint="0.79998168889431442"/>
        </patternFill>
      </fill>
    </dxf>
    <dxf>
      <fill>
        <patternFill>
          <bgColor theme="0" tint="-4.9989318521683403E-2"/>
        </patternFill>
      </fill>
    </dxf>
    <dxf>
      <fill>
        <patternFill>
          <bgColor theme="7" tint="0.59996337778862885"/>
        </patternFill>
      </fill>
    </dxf>
    <dxf>
      <fill>
        <patternFill patternType="none">
          <bgColor auto="1"/>
        </patternFill>
      </fill>
    </dxf>
  </dxfs>
  <tableStyles count="0" defaultTableStyle="TableStyleMedium2" defaultPivotStyle="PivotStyleLight16"/>
  <colors>
    <mruColors>
      <color rgb="FFDDD9C4"/>
      <color rgb="FFEBE9DD"/>
      <color rgb="FFDDD966"/>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133350</xdr:colOff>
          <xdr:row>54</xdr:row>
          <xdr:rowOff>19050</xdr:rowOff>
        </xdr:from>
        <xdr:to>
          <xdr:col>3</xdr:col>
          <xdr:colOff>0</xdr:colOff>
          <xdr:row>54</xdr:row>
          <xdr:rowOff>257175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56</xdr:row>
          <xdr:rowOff>19050</xdr:rowOff>
        </xdr:from>
        <xdr:to>
          <xdr:col>3</xdr:col>
          <xdr:colOff>0</xdr:colOff>
          <xdr:row>56</xdr:row>
          <xdr:rowOff>257175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44824</xdr:colOff>
      <xdr:row>38</xdr:row>
      <xdr:rowOff>145678</xdr:rowOff>
    </xdr:from>
    <xdr:to>
      <xdr:col>10</xdr:col>
      <xdr:colOff>591847</xdr:colOff>
      <xdr:row>38</xdr:row>
      <xdr:rowOff>1815354</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1792942" y="9379325"/>
          <a:ext cx="4121699" cy="1669676"/>
        </a:xfrm>
        <a:prstGeom prst="rect">
          <a:avLst/>
        </a:prstGeom>
      </xdr:spPr>
    </xdr:pic>
    <xdr:clientData/>
  </xdr:twoCellAnchor>
  <xdr:twoCellAnchor>
    <xdr:from>
      <xdr:col>4</xdr:col>
      <xdr:colOff>425556</xdr:colOff>
      <xdr:row>38</xdr:row>
      <xdr:rowOff>219989</xdr:rowOff>
    </xdr:from>
    <xdr:to>
      <xdr:col>5</xdr:col>
      <xdr:colOff>220215</xdr:colOff>
      <xdr:row>38</xdr:row>
      <xdr:rowOff>435433</xdr:rowOff>
    </xdr:to>
    <xdr:sp macro="" textlink="">
      <xdr:nvSpPr>
        <xdr:cNvPr id="6" name="テキスト ボックス 3">
          <a:extLst>
            <a:ext uri="{FF2B5EF4-FFF2-40B4-BE49-F238E27FC236}">
              <a16:creationId xmlns:a16="http://schemas.microsoft.com/office/drawing/2014/main" id="{00000000-0008-0000-0100-000006000000}"/>
            </a:ext>
          </a:extLst>
        </xdr:cNvPr>
        <xdr:cNvSpPr txBox="1"/>
      </xdr:nvSpPr>
      <xdr:spPr>
        <a:xfrm>
          <a:off x="2420203" y="9453636"/>
          <a:ext cx="287718"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b="1">
              <a:solidFill>
                <a:schemeClr val="tx2">
                  <a:lumMod val="60000"/>
                  <a:lumOff val="40000"/>
                </a:schemeClr>
              </a:solidFill>
              <a:latin typeface="ＭＳ Ｐ明朝" panose="02020600040205080304" pitchFamily="18" charset="-128"/>
              <a:ea typeface="ＭＳ Ｐ明朝" panose="02020600040205080304" pitchFamily="18" charset="-128"/>
              <a:cs typeface="Meiryo UI" panose="020B0604030504040204" pitchFamily="50" charset="-128"/>
            </a:rPr>
            <a:t>等</a:t>
          </a:r>
          <a:endParaRPr kumimoji="1" lang="ja-JP" altLang="en-US" sz="2000" b="1">
            <a:solidFill>
              <a:schemeClr val="tx2">
                <a:lumMod val="60000"/>
                <a:lumOff val="40000"/>
              </a:schemeClr>
            </a:solidFill>
            <a:latin typeface="ＭＳ Ｐ明朝" panose="02020600040205080304" pitchFamily="18" charset="-128"/>
            <a:ea typeface="ＭＳ Ｐ明朝" panose="02020600040205080304" pitchFamily="18" charset="-128"/>
            <a:cs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36</xdr:row>
          <xdr:rowOff>19050</xdr:rowOff>
        </xdr:from>
        <xdr:to>
          <xdr:col>2</xdr:col>
          <xdr:colOff>76200</xdr:colOff>
          <xdr:row>36</xdr:row>
          <xdr:rowOff>257175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37</xdr:row>
          <xdr:rowOff>19050</xdr:rowOff>
        </xdr:from>
        <xdr:to>
          <xdr:col>2</xdr:col>
          <xdr:colOff>76200</xdr:colOff>
          <xdr:row>37</xdr:row>
          <xdr:rowOff>257175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38</xdr:row>
          <xdr:rowOff>19050</xdr:rowOff>
        </xdr:from>
        <xdr:to>
          <xdr:col>2</xdr:col>
          <xdr:colOff>76200</xdr:colOff>
          <xdr:row>38</xdr:row>
          <xdr:rowOff>257175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39</xdr:row>
          <xdr:rowOff>19050</xdr:rowOff>
        </xdr:from>
        <xdr:to>
          <xdr:col>2</xdr:col>
          <xdr:colOff>76200</xdr:colOff>
          <xdr:row>39</xdr:row>
          <xdr:rowOff>257175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40</xdr:row>
          <xdr:rowOff>19050</xdr:rowOff>
        </xdr:from>
        <xdr:to>
          <xdr:col>2</xdr:col>
          <xdr:colOff>76200</xdr:colOff>
          <xdr:row>40</xdr:row>
          <xdr:rowOff>257175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0</xdr:colOff>
      <xdr:row>5</xdr:row>
      <xdr:rowOff>9525</xdr:rowOff>
    </xdr:from>
    <xdr:ext cx="889987" cy="328423"/>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76275" y="866775"/>
          <a:ext cx="889987" cy="32842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特定物質等</a:t>
          </a:r>
        </a:p>
      </xdr:txBody>
    </xdr:sp>
    <xdr:clientData/>
  </xdr:oneCellAnchor>
  <xdr:oneCellAnchor>
    <xdr:from>
      <xdr:col>2</xdr:col>
      <xdr:colOff>314325</xdr:colOff>
      <xdr:row>8</xdr:row>
      <xdr:rowOff>9525</xdr:rowOff>
    </xdr:from>
    <xdr:ext cx="1031051" cy="328423"/>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666875" y="1381125"/>
          <a:ext cx="1031051" cy="32842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高周波発振機</a:t>
          </a:r>
        </a:p>
      </xdr:txBody>
    </xdr:sp>
    <xdr:clientData/>
  </xdr:oneCellAnchor>
  <xdr:oneCellAnchor>
    <xdr:from>
      <xdr:col>0</xdr:col>
      <xdr:colOff>676275</xdr:colOff>
      <xdr:row>11</xdr:row>
      <xdr:rowOff>9525</xdr:rowOff>
    </xdr:from>
    <xdr:ext cx="2159566" cy="564514"/>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676275" y="1895475"/>
          <a:ext cx="2159566" cy="564514"/>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真空チャンバー</a:t>
          </a:r>
          <a:endParaRPr kumimoji="1" lang="en-US" altLang="ja-JP" sz="1100"/>
        </a:p>
        <a:p>
          <a:pPr algn="ctr"/>
          <a:r>
            <a:rPr kumimoji="1" lang="ja-JP" altLang="en-US" sz="1100"/>
            <a:t>（プラズマ分解、反応、消費）</a:t>
          </a:r>
          <a:endParaRPr kumimoji="1" lang="en-US" altLang="ja-JP" sz="1100"/>
        </a:p>
      </xdr:txBody>
    </xdr:sp>
    <xdr:clientData/>
  </xdr:oneCellAnchor>
  <xdr:oneCellAnchor>
    <xdr:from>
      <xdr:col>1</xdr:col>
      <xdr:colOff>371475</xdr:colOff>
      <xdr:row>15</xdr:row>
      <xdr:rowOff>28575</xdr:rowOff>
    </xdr:from>
    <xdr:ext cx="1454244" cy="328423"/>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1047750" y="2600325"/>
          <a:ext cx="1454244" cy="32842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t>【</a:t>
          </a:r>
          <a:r>
            <a:rPr kumimoji="1" lang="ja-JP" altLang="en-US" sz="1100" b="1"/>
            <a:t>エッチング装置</a:t>
          </a:r>
          <a:r>
            <a:rPr kumimoji="1" lang="en-US" altLang="ja-JP" sz="1100" b="1"/>
            <a:t>】</a:t>
          </a:r>
          <a:endParaRPr kumimoji="1" lang="ja-JP" altLang="en-US" sz="1100" b="1"/>
        </a:p>
      </xdr:txBody>
    </xdr:sp>
    <xdr:clientData/>
  </xdr:oneCellAnchor>
  <xdr:twoCellAnchor>
    <xdr:from>
      <xdr:col>0</xdr:col>
      <xdr:colOff>523875</xdr:colOff>
      <xdr:row>7</xdr:row>
      <xdr:rowOff>104775</xdr:rowOff>
    </xdr:from>
    <xdr:to>
      <xdr:col>4</xdr:col>
      <xdr:colOff>428625</xdr:colOff>
      <xdr:row>17</xdr:row>
      <xdr:rowOff>9525</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523875" y="1304925"/>
          <a:ext cx="2609850" cy="161925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441960</xdr:colOff>
      <xdr:row>7</xdr:row>
      <xdr:rowOff>2668</xdr:rowOff>
    </xdr:from>
    <xdr:to>
      <xdr:col>1</xdr:col>
      <xdr:colOff>444994</xdr:colOff>
      <xdr:row>11</xdr:row>
      <xdr:rowOff>45720</xdr:rowOff>
    </xdr:to>
    <xdr:cxnSp macro="">
      <xdr:nvCxnSpPr>
        <xdr:cNvPr id="7" name="直線矢印コネクタ 6">
          <a:extLst>
            <a:ext uri="{FF2B5EF4-FFF2-40B4-BE49-F238E27FC236}">
              <a16:creationId xmlns:a16="http://schemas.microsoft.com/office/drawing/2014/main" id="{00000000-0008-0000-0400-000007000000}"/>
            </a:ext>
          </a:extLst>
        </xdr:cNvPr>
        <xdr:cNvCxnSpPr>
          <a:stCxn id="2" idx="2"/>
        </xdr:cNvCxnSpPr>
      </xdr:nvCxnSpPr>
      <xdr:spPr>
        <a:xfrm flipH="1">
          <a:off x="1118235" y="1202818"/>
          <a:ext cx="3034" cy="728852"/>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142875</xdr:colOff>
      <xdr:row>9</xdr:row>
      <xdr:rowOff>166498</xdr:rowOff>
    </xdr:from>
    <xdr:to>
      <xdr:col>3</xdr:col>
      <xdr:colOff>144051</xdr:colOff>
      <xdr:row>11</xdr:row>
      <xdr:rowOff>28575</xdr:rowOff>
    </xdr:to>
    <xdr:cxnSp macro="">
      <xdr:nvCxnSpPr>
        <xdr:cNvPr id="8" name="直線コネクタ 7">
          <a:extLst>
            <a:ext uri="{FF2B5EF4-FFF2-40B4-BE49-F238E27FC236}">
              <a16:creationId xmlns:a16="http://schemas.microsoft.com/office/drawing/2014/main" id="{00000000-0008-0000-0400-000008000000}"/>
            </a:ext>
          </a:extLst>
        </xdr:cNvPr>
        <xdr:cNvCxnSpPr>
          <a:stCxn id="3" idx="2"/>
        </xdr:cNvCxnSpPr>
      </xdr:nvCxnSpPr>
      <xdr:spPr>
        <a:xfrm flipH="1">
          <a:off x="2171700" y="1709548"/>
          <a:ext cx="1176" cy="204977"/>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0</xdr:colOff>
      <xdr:row>11</xdr:row>
      <xdr:rowOff>121920</xdr:rowOff>
    </xdr:from>
    <xdr:ext cx="889987" cy="328423"/>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3381375" y="2007870"/>
          <a:ext cx="889987" cy="32842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真空ポンプ</a:t>
          </a:r>
        </a:p>
      </xdr:txBody>
    </xdr:sp>
    <xdr:clientData/>
  </xdr:oneCellAnchor>
  <xdr:oneCellAnchor>
    <xdr:from>
      <xdr:col>6</xdr:col>
      <xdr:colOff>590550</xdr:colOff>
      <xdr:row>11</xdr:row>
      <xdr:rowOff>121920</xdr:rowOff>
    </xdr:from>
    <xdr:ext cx="1172116" cy="328423"/>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4648200" y="2007870"/>
          <a:ext cx="1172116" cy="32842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ysClr val="windowText" lastClr="000000"/>
              </a:solidFill>
            </a:rPr>
            <a:t>○○式</a:t>
          </a:r>
          <a:r>
            <a:rPr kumimoji="1" lang="ja-JP" altLang="en-US" sz="1100" b="1"/>
            <a:t>除害装置</a:t>
          </a:r>
        </a:p>
      </xdr:txBody>
    </xdr:sp>
    <xdr:clientData/>
  </xdr:oneCellAnchor>
  <xdr:oneCellAnchor>
    <xdr:from>
      <xdr:col>9</xdr:col>
      <xdr:colOff>289561</xdr:colOff>
      <xdr:row>10</xdr:row>
      <xdr:rowOff>160020</xdr:rowOff>
    </xdr:from>
    <xdr:ext cx="297179" cy="785623"/>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6376036" y="1874520"/>
          <a:ext cx="297179" cy="78562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vert="eaVert" wrap="none" rtlCol="0" anchor="ctr" anchorCtr="0">
          <a:noAutofit/>
        </a:bodyPr>
        <a:lstStyle/>
        <a:p>
          <a:r>
            <a:rPr kumimoji="1" lang="ja-JP" altLang="en-US" sz="1100"/>
            <a:t>スクラバー</a:t>
          </a:r>
        </a:p>
      </xdr:txBody>
    </xdr:sp>
    <xdr:clientData/>
  </xdr:oneCellAnchor>
  <xdr:twoCellAnchor>
    <xdr:from>
      <xdr:col>6</xdr:col>
      <xdr:colOff>242287</xdr:colOff>
      <xdr:row>12</xdr:row>
      <xdr:rowOff>114300</xdr:rowOff>
    </xdr:from>
    <xdr:to>
      <xdr:col>6</xdr:col>
      <xdr:colOff>579120</xdr:colOff>
      <xdr:row>12</xdr:row>
      <xdr:rowOff>114682</xdr:rowOff>
    </xdr:to>
    <xdr:cxnSp macro="">
      <xdr:nvCxnSpPr>
        <xdr:cNvPr id="12" name="直線矢印コネクタ 11">
          <a:extLst>
            <a:ext uri="{FF2B5EF4-FFF2-40B4-BE49-F238E27FC236}">
              <a16:creationId xmlns:a16="http://schemas.microsoft.com/office/drawing/2014/main" id="{00000000-0008-0000-0400-00000C000000}"/>
            </a:ext>
          </a:extLst>
        </xdr:cNvPr>
        <xdr:cNvCxnSpPr/>
      </xdr:nvCxnSpPr>
      <xdr:spPr>
        <a:xfrm flipV="1">
          <a:off x="4299937" y="2171700"/>
          <a:ext cx="336833" cy="382"/>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547181</xdr:colOff>
      <xdr:row>12</xdr:row>
      <xdr:rowOff>114682</xdr:rowOff>
    </xdr:from>
    <xdr:to>
      <xdr:col>9</xdr:col>
      <xdr:colOff>297180</xdr:colOff>
      <xdr:row>12</xdr:row>
      <xdr:rowOff>114682</xdr:rowOff>
    </xdr:to>
    <xdr:cxnSp macro="">
      <xdr:nvCxnSpPr>
        <xdr:cNvPr id="13" name="直線矢印コネクタ 12">
          <a:extLst>
            <a:ext uri="{FF2B5EF4-FFF2-40B4-BE49-F238E27FC236}">
              <a16:creationId xmlns:a16="http://schemas.microsoft.com/office/drawing/2014/main" id="{00000000-0008-0000-0400-00000D000000}"/>
            </a:ext>
          </a:extLst>
        </xdr:cNvPr>
        <xdr:cNvCxnSpPr/>
      </xdr:nvCxnSpPr>
      <xdr:spPr>
        <a:xfrm>
          <a:off x="5957381" y="2172082"/>
          <a:ext cx="426274" cy="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335280</xdr:colOff>
      <xdr:row>12</xdr:row>
      <xdr:rowOff>121920</xdr:rowOff>
    </xdr:from>
    <xdr:to>
      <xdr:col>4</xdr:col>
      <xdr:colOff>601980</xdr:colOff>
      <xdr:row>12</xdr:row>
      <xdr:rowOff>129540</xdr:rowOff>
    </xdr:to>
    <xdr:cxnSp macro="">
      <xdr:nvCxnSpPr>
        <xdr:cNvPr id="14" name="直線矢印コネクタ 13">
          <a:extLst>
            <a:ext uri="{FF2B5EF4-FFF2-40B4-BE49-F238E27FC236}">
              <a16:creationId xmlns:a16="http://schemas.microsoft.com/office/drawing/2014/main" id="{00000000-0008-0000-0400-00000E000000}"/>
            </a:ext>
          </a:extLst>
        </xdr:cNvPr>
        <xdr:cNvCxnSpPr/>
      </xdr:nvCxnSpPr>
      <xdr:spPr>
        <a:xfrm>
          <a:off x="3040380" y="2179320"/>
          <a:ext cx="266700" cy="762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447323</xdr:colOff>
      <xdr:row>8</xdr:row>
      <xdr:rowOff>137160</xdr:rowOff>
    </xdr:from>
    <xdr:to>
      <xdr:col>9</xdr:col>
      <xdr:colOff>449580</xdr:colOff>
      <xdr:row>10</xdr:row>
      <xdr:rowOff>160020</xdr:rowOff>
    </xdr:to>
    <xdr:cxnSp macro="">
      <xdr:nvCxnSpPr>
        <xdr:cNvPr id="15" name="直線矢印コネクタ 14">
          <a:extLst>
            <a:ext uri="{FF2B5EF4-FFF2-40B4-BE49-F238E27FC236}">
              <a16:creationId xmlns:a16="http://schemas.microsoft.com/office/drawing/2014/main" id="{00000000-0008-0000-0400-00000F000000}"/>
            </a:ext>
          </a:extLst>
        </xdr:cNvPr>
        <xdr:cNvCxnSpPr/>
      </xdr:nvCxnSpPr>
      <xdr:spPr>
        <a:xfrm flipH="1" flipV="1">
          <a:off x="6533798" y="1508760"/>
          <a:ext cx="2257" cy="36576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533400</xdr:colOff>
      <xdr:row>21</xdr:row>
      <xdr:rowOff>57150</xdr:rowOff>
    </xdr:from>
    <xdr:to>
      <xdr:col>12</xdr:col>
      <xdr:colOff>466165</xdr:colOff>
      <xdr:row>31</xdr:row>
      <xdr:rowOff>28575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bwMode="auto">
        <a:xfrm>
          <a:off x="6581775" y="4381500"/>
          <a:ext cx="5457265" cy="1685925"/>
        </a:xfrm>
        <a:prstGeom prst="rect">
          <a:avLst/>
        </a:prstGeom>
        <a:ln>
          <a:headEnd type="none" w="med" len="med"/>
          <a:tailEnd type="none" w="med" len="med"/>
        </a:ln>
      </xdr:spPr>
      <xdr:style>
        <a:lnRef idx="3">
          <a:schemeClr val="lt1"/>
        </a:lnRef>
        <a:fillRef idx="1">
          <a:schemeClr val="accent1"/>
        </a:fillRef>
        <a:effectRef idx="1">
          <a:schemeClr val="accent1"/>
        </a:effectRef>
        <a:fontRef idx="minor">
          <a:schemeClr val="lt1"/>
        </a:fontRef>
      </xdr:style>
      <xdr:txBody>
        <a:bodyPr vertOverflow="clip" horzOverflow="clip" wrap="square" lIns="18288" tIns="0" rIns="0" bIns="0" rtlCol="0" anchor="t" upright="1"/>
        <a:lstStyle/>
        <a:p>
          <a:pPr algn="l"/>
          <a:r>
            <a:rPr kumimoji="1" lang="ja-JP" altLang="en-US" sz="2800"/>
            <a:t>本シートは、事業者提供時には「隠しファイル」としてください。</a:t>
          </a:r>
          <a:endParaRPr kumimoji="1" lang="en-US" altLang="ja-JP" sz="28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xdr:colOff>
      <xdr:row>11</xdr:row>
      <xdr:rowOff>161925</xdr:rowOff>
    </xdr:from>
    <xdr:to>
      <xdr:col>2</xdr:col>
      <xdr:colOff>2428315</xdr:colOff>
      <xdr:row>20</xdr:row>
      <xdr:rowOff>111125</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bwMode="auto">
        <a:xfrm>
          <a:off x="257175" y="2257425"/>
          <a:ext cx="5209615" cy="1663700"/>
        </a:xfrm>
        <a:prstGeom prst="rect">
          <a:avLst/>
        </a:prstGeom>
        <a:ln>
          <a:headEnd type="none" w="med" len="med"/>
          <a:tailEnd type="none" w="med" len="med"/>
        </a:ln>
      </xdr:spPr>
      <xdr:style>
        <a:lnRef idx="3">
          <a:schemeClr val="lt1"/>
        </a:lnRef>
        <a:fillRef idx="1">
          <a:schemeClr val="accent1"/>
        </a:fillRef>
        <a:effectRef idx="1">
          <a:schemeClr val="accent1"/>
        </a:effectRef>
        <a:fontRef idx="minor">
          <a:schemeClr val="lt1"/>
        </a:fontRef>
      </xdr:style>
      <xdr:txBody>
        <a:bodyPr vertOverflow="clip" horzOverflow="clip" wrap="square" lIns="18288" tIns="0" rIns="0" bIns="0" rtlCol="0" anchor="t" upright="1"/>
        <a:lstStyle/>
        <a:p>
          <a:pPr algn="l"/>
          <a:r>
            <a:rPr kumimoji="1" lang="ja-JP" altLang="en-US" sz="2800"/>
            <a:t>本シートは、事業者提供時には「隠しファイル」としてください。</a:t>
          </a:r>
          <a:endParaRPr kumimoji="1" lang="en-US" altLang="ja-JP" sz="2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y-2psv1_pp\data\&#35069;&#36896;&#20225;&#30011;\&#20013;&#26449;\&#21407;&#20385;\&#23455;&#32318;&#21407;&#20385;\&#26368;&#32066;&#29256;\&#20803;&#65411;&#65438;&#65392;&#65408;9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KAGAKU001\DATA\&#35069;&#36896;&#20225;&#30011;\&#20013;&#26449;\&#35373;&#20633;&#20104;&#31639;\&#20767;&#21364;&#36027;\96&#24403;&#21021;&#20104;\&#65434;&#65393;&#65402;&#65392;&#65412;&#6543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未着工償却費予想"/>
      <sheetName val="需要予想(原価表にリンク)"/>
      <sheetName val="H7-12末償却費予想表"/>
      <sheetName val="未着工償却費予想 (ｿｰﾄ)"/>
      <sheetName val="グローバル変動費"/>
      <sheetName val="直貿出荷のクロス集計"/>
      <sheetName val="週毎入庫のクロス集計"/>
      <sheetName val="撥剤係数"/>
      <sheetName val="選択肢"/>
    </sheetNames>
    <sheetDataSet>
      <sheetData sheetId="0" refreshError="1">
        <row r="80">
          <cell r="M80">
            <v>1</v>
          </cell>
        </row>
        <row r="81">
          <cell r="M81">
            <v>2</v>
          </cell>
        </row>
        <row r="82">
          <cell r="M82">
            <v>3</v>
          </cell>
        </row>
        <row r="83">
          <cell r="M83">
            <v>4</v>
          </cell>
        </row>
        <row r="84">
          <cell r="M84">
            <v>5</v>
          </cell>
        </row>
        <row r="85">
          <cell r="M85">
            <v>6</v>
          </cell>
        </row>
        <row r="86">
          <cell r="M86">
            <v>7</v>
          </cell>
        </row>
        <row r="87">
          <cell r="M87">
            <v>8</v>
          </cell>
        </row>
        <row r="88">
          <cell r="M88">
            <v>9</v>
          </cell>
        </row>
        <row r="89">
          <cell r="M89">
            <v>10</v>
          </cell>
        </row>
        <row r="90">
          <cell r="M90">
            <v>11</v>
          </cell>
        </row>
        <row r="91">
          <cell r="M91">
            <v>12</v>
          </cell>
        </row>
        <row r="92">
          <cell r="M92">
            <v>13</v>
          </cell>
        </row>
        <row r="93">
          <cell r="M93">
            <v>14</v>
          </cell>
        </row>
        <row r="94">
          <cell r="M94">
            <v>15</v>
          </cell>
        </row>
        <row r="95">
          <cell r="M95">
            <v>16</v>
          </cell>
        </row>
        <row r="96">
          <cell r="M96">
            <v>17</v>
          </cell>
        </row>
        <row r="97">
          <cell r="M97">
            <v>18</v>
          </cell>
        </row>
        <row r="98">
          <cell r="M98">
            <v>19</v>
          </cell>
        </row>
        <row r="99">
          <cell r="M99">
            <v>20</v>
          </cell>
        </row>
        <row r="100">
          <cell r="M100">
            <v>21</v>
          </cell>
        </row>
        <row r="101">
          <cell r="M101">
            <v>22</v>
          </cell>
        </row>
        <row r="102">
          <cell r="M102">
            <v>23</v>
          </cell>
        </row>
        <row r="103">
          <cell r="M103">
            <v>24</v>
          </cell>
        </row>
        <row r="104">
          <cell r="M104">
            <v>25</v>
          </cell>
        </row>
        <row r="105">
          <cell r="M105">
            <v>26</v>
          </cell>
        </row>
        <row r="106">
          <cell r="M106">
            <v>27</v>
          </cell>
        </row>
        <row r="107">
          <cell r="M107">
            <v>28</v>
          </cell>
        </row>
        <row r="108">
          <cell r="M108">
            <v>29</v>
          </cell>
        </row>
        <row r="109">
          <cell r="M109">
            <v>30</v>
          </cell>
        </row>
        <row r="110">
          <cell r="M110">
            <v>31</v>
          </cell>
        </row>
        <row r="111">
          <cell r="M111">
            <v>32</v>
          </cell>
        </row>
        <row r="112">
          <cell r="M112">
            <v>33</v>
          </cell>
        </row>
        <row r="113">
          <cell r="M113">
            <v>34</v>
          </cell>
        </row>
        <row r="114">
          <cell r="M114">
            <v>35</v>
          </cell>
        </row>
        <row r="115">
          <cell r="M115">
            <v>36</v>
          </cell>
        </row>
        <row r="116">
          <cell r="M116">
            <v>37</v>
          </cell>
        </row>
        <row r="117">
          <cell r="M117">
            <v>38</v>
          </cell>
        </row>
        <row r="118">
          <cell r="M118">
            <v>39</v>
          </cell>
        </row>
        <row r="119">
          <cell r="M119">
            <v>40</v>
          </cell>
        </row>
        <row r="120">
          <cell r="M120">
            <v>41</v>
          </cell>
        </row>
        <row r="121">
          <cell r="M121">
            <v>42</v>
          </cell>
        </row>
        <row r="122">
          <cell r="M122">
            <v>43</v>
          </cell>
        </row>
        <row r="123">
          <cell r="M123">
            <v>44</v>
          </cell>
        </row>
        <row r="124">
          <cell r="M124">
            <v>45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ﾗｲﾝｺｰﾄﾞ"/>
    </sheetNames>
    <sheetDataSet>
      <sheetData sheetId="0" refreshError="1">
        <row r="115">
          <cell r="E115" t="str">
            <v>-</v>
          </cell>
          <cell r="J115">
            <v>0</v>
          </cell>
          <cell r="M115">
            <v>0</v>
          </cell>
          <cell r="P115"/>
          <cell r="Q115"/>
          <cell r="R115"/>
        </row>
        <row r="116">
          <cell r="E116" t="str">
            <v>DFT</v>
          </cell>
          <cell r="G116" t="str">
            <v>特殊焼却炉</v>
          </cell>
          <cell r="J116">
            <v>0</v>
          </cell>
          <cell r="M116">
            <v>0</v>
          </cell>
          <cell r="P116"/>
          <cell r="Q116"/>
          <cell r="R116"/>
        </row>
        <row r="117">
          <cell r="E117" t="str">
            <v>DKK</v>
          </cell>
          <cell r="G117" t="str">
            <v>工場共通</v>
          </cell>
          <cell r="J117">
            <v>0</v>
          </cell>
          <cell r="M117">
            <v>0</v>
          </cell>
          <cell r="P117"/>
          <cell r="Q117"/>
          <cell r="R117"/>
        </row>
        <row r="118">
          <cell r="E118" t="str">
            <v>DSK</v>
          </cell>
          <cell r="G118" t="str">
            <v>製造共通</v>
          </cell>
          <cell r="J118">
            <v>0</v>
          </cell>
          <cell r="M118">
            <v>0</v>
          </cell>
          <cell r="P118"/>
          <cell r="Q118"/>
          <cell r="R118"/>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 Id="rId9"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B1:Q55"/>
  <sheetViews>
    <sheetView showGridLines="0" showZeros="0" tabSelected="1" view="pageBreakPreview" zoomScale="85" zoomScaleNormal="100" zoomScaleSheetLayoutView="85" workbookViewId="0">
      <selection activeCell="J9" sqref="J9"/>
    </sheetView>
  </sheetViews>
  <sheetFormatPr defaultColWidth="9" defaultRowHeight="21" customHeight="1"/>
  <cols>
    <col min="1" max="1" width="3.25" style="2" customWidth="1"/>
    <col min="2" max="10" width="9" style="2"/>
    <col min="11" max="11" width="3.75" style="2" customWidth="1"/>
    <col min="12" max="12" width="6.25" style="2" customWidth="1"/>
    <col min="13" max="13" width="3.25" style="2" customWidth="1"/>
    <col min="14" max="14" width="5.75" style="2" customWidth="1"/>
    <col min="15" max="15" width="2.5" style="2" customWidth="1"/>
    <col min="16" max="16" width="2.875" style="2" customWidth="1"/>
    <col min="17" max="16384" width="9" style="2"/>
  </cols>
  <sheetData>
    <row r="1" spans="2:17" s="6" customFormat="1" ht="14.25">
      <c r="B1" s="72"/>
      <c r="C1" s="23"/>
      <c r="D1" s="23"/>
      <c r="E1" s="23"/>
      <c r="F1" s="23"/>
      <c r="G1" s="23"/>
      <c r="H1" s="23"/>
      <c r="I1" s="23"/>
      <c r="J1" s="23"/>
      <c r="K1" s="23"/>
      <c r="L1" s="23"/>
      <c r="M1" s="23"/>
      <c r="N1" s="23"/>
      <c r="O1" s="23"/>
      <c r="P1" s="23"/>
    </row>
    <row r="2" spans="2:17" s="6" customFormat="1" ht="14.25">
      <c r="B2" s="5" t="s">
        <v>165</v>
      </c>
      <c r="C2" s="72"/>
      <c r="D2" s="72"/>
      <c r="E2" s="23"/>
      <c r="F2" s="23"/>
      <c r="G2" s="23"/>
      <c r="H2" s="23"/>
      <c r="I2" s="23"/>
      <c r="J2" s="23"/>
      <c r="K2" s="23"/>
      <c r="L2" s="23"/>
      <c r="M2" s="23"/>
      <c r="N2" s="23"/>
      <c r="O2" s="23"/>
      <c r="P2" s="23"/>
    </row>
    <row r="3" spans="2:17" s="6" customFormat="1" ht="14.25">
      <c r="B3" s="72"/>
      <c r="C3" s="72"/>
      <c r="D3" s="72"/>
      <c r="E3" s="23"/>
      <c r="F3" s="23"/>
      <c r="G3" s="23"/>
      <c r="H3" s="23"/>
      <c r="I3" s="23"/>
      <c r="J3" s="23"/>
      <c r="K3" s="23"/>
      <c r="L3" s="23"/>
      <c r="M3" s="23"/>
      <c r="N3" s="23"/>
      <c r="O3" s="23"/>
      <c r="P3" s="23"/>
    </row>
    <row r="4" spans="2:17" s="6" customFormat="1" ht="14.25">
      <c r="B4" s="201" t="s">
        <v>170</v>
      </c>
      <c r="C4" s="201"/>
      <c r="D4" s="201"/>
      <c r="E4" s="201"/>
      <c r="F4" s="201"/>
      <c r="G4" s="201"/>
      <c r="H4" s="201"/>
      <c r="I4" s="201"/>
      <c r="J4" s="201"/>
      <c r="K4" s="201"/>
      <c r="L4" s="201"/>
      <c r="M4" s="201"/>
      <c r="N4" s="201"/>
      <c r="O4" s="201"/>
      <c r="P4" s="201"/>
    </row>
    <row r="5" spans="2:17" s="6" customFormat="1" ht="14.25">
      <c r="B5" s="201" t="s">
        <v>169</v>
      </c>
      <c r="C5" s="201"/>
      <c r="D5" s="201"/>
      <c r="E5" s="201"/>
      <c r="F5" s="201"/>
      <c r="G5" s="201"/>
      <c r="H5" s="201"/>
      <c r="I5" s="201"/>
      <c r="J5" s="201"/>
      <c r="K5" s="201"/>
      <c r="L5" s="201"/>
      <c r="M5" s="201"/>
      <c r="N5" s="201"/>
      <c r="O5" s="201"/>
      <c r="P5" s="201"/>
    </row>
    <row r="6" spans="2:17" s="6" customFormat="1" ht="14.25">
      <c r="B6" s="72"/>
      <c r="C6" s="72"/>
      <c r="D6" s="72"/>
      <c r="E6" s="23"/>
      <c r="F6" s="23"/>
      <c r="G6" s="23"/>
      <c r="H6" s="23"/>
      <c r="I6" s="23"/>
      <c r="J6" s="23"/>
      <c r="K6" s="23"/>
      <c r="L6" s="23"/>
      <c r="M6" s="23"/>
      <c r="N6" s="23"/>
      <c r="O6" s="23"/>
      <c r="P6" s="23"/>
    </row>
    <row r="7" spans="2:17" ht="21" customHeight="1">
      <c r="B7" s="9" t="s">
        <v>164</v>
      </c>
      <c r="C7" s="9"/>
      <c r="D7" s="25"/>
      <c r="E7" s="24"/>
      <c r="F7" s="24"/>
      <c r="G7" s="24"/>
      <c r="H7" s="24"/>
      <c r="I7" s="24"/>
      <c r="J7" s="24"/>
      <c r="K7" s="24"/>
      <c r="L7" s="24"/>
      <c r="M7" s="24"/>
      <c r="N7" s="24"/>
      <c r="O7" s="24"/>
      <c r="P7" s="24"/>
    </row>
    <row r="8" spans="2:17" ht="21" customHeight="1">
      <c r="B8" s="9" t="s">
        <v>151</v>
      </c>
      <c r="C8" s="9"/>
      <c r="D8" s="25"/>
      <c r="E8" s="24"/>
      <c r="F8" s="24"/>
      <c r="G8" s="24"/>
      <c r="H8" s="24"/>
      <c r="I8" s="24"/>
      <c r="J8" s="24"/>
      <c r="K8" s="24"/>
      <c r="L8" s="24"/>
      <c r="M8" s="24"/>
      <c r="N8" s="24"/>
      <c r="O8" s="24"/>
      <c r="P8" s="24"/>
    </row>
    <row r="9" spans="2:17" s="7" customFormat="1" ht="21" customHeight="1">
      <c r="B9" s="25"/>
      <c r="C9" s="25"/>
      <c r="D9" s="25"/>
      <c r="E9" s="25"/>
      <c r="F9" s="25"/>
      <c r="G9" s="25"/>
      <c r="H9" s="25"/>
      <c r="I9" s="25"/>
      <c r="J9" s="197">
        <f>別紙１!C17</f>
        <v>0</v>
      </c>
      <c r="K9" s="26" t="s">
        <v>65</v>
      </c>
      <c r="L9" s="197">
        <f>別紙１!E17</f>
        <v>0</v>
      </c>
      <c r="M9" s="26" t="s">
        <v>66</v>
      </c>
      <c r="N9" s="197">
        <f>別紙１!G17</f>
        <v>0</v>
      </c>
      <c r="O9" s="26" t="s">
        <v>67</v>
      </c>
      <c r="P9" s="25"/>
      <c r="Q9" s="7" t="s">
        <v>120</v>
      </c>
    </row>
    <row r="10" spans="2:17" s="7" customFormat="1" ht="18" customHeight="1">
      <c r="B10" s="25"/>
      <c r="C10" s="25"/>
      <c r="D10" s="25"/>
      <c r="E10" s="25"/>
      <c r="F10" s="25"/>
      <c r="G10" s="25"/>
      <c r="H10" s="25"/>
      <c r="I10" s="25"/>
      <c r="J10" s="27"/>
      <c r="K10" s="27"/>
      <c r="L10" s="27"/>
      <c r="M10" s="27"/>
      <c r="N10" s="27"/>
      <c r="O10" s="27"/>
      <c r="P10" s="25"/>
    </row>
    <row r="11" spans="2:17" s="7" customFormat="1" ht="18" customHeight="1">
      <c r="B11" s="25"/>
      <c r="C11" s="25"/>
      <c r="D11" s="25"/>
      <c r="E11" s="25"/>
      <c r="F11" s="25"/>
      <c r="G11" s="25"/>
      <c r="H11" s="25"/>
      <c r="I11" s="25"/>
      <c r="J11" s="27"/>
      <c r="K11" s="28"/>
      <c r="L11" s="27"/>
      <c r="M11" s="27"/>
      <c r="N11" s="27"/>
      <c r="O11" s="27"/>
      <c r="P11" s="25"/>
    </row>
    <row r="12" spans="2:17" s="7" customFormat="1" ht="18" customHeight="1">
      <c r="B12" s="25"/>
      <c r="C12" s="25"/>
      <c r="D12" s="25"/>
      <c r="E12" s="25"/>
      <c r="F12" s="25"/>
      <c r="G12" s="25"/>
      <c r="H12" s="25"/>
      <c r="I12" s="25"/>
      <c r="J12" s="198" t="str">
        <f>別紙１!J20</f>
        <v>経産化学株式会社</v>
      </c>
      <c r="K12" s="198"/>
      <c r="L12" s="198"/>
      <c r="M12" s="198"/>
      <c r="N12" s="198"/>
      <c r="O12" s="198"/>
      <c r="P12" s="25"/>
      <c r="Q12" s="7" t="s">
        <v>120</v>
      </c>
    </row>
    <row r="13" spans="2:17" s="7" customFormat="1" ht="18" customHeight="1">
      <c r="B13" s="25"/>
      <c r="C13" s="25"/>
      <c r="D13" s="25"/>
      <c r="E13" s="25"/>
      <c r="F13" s="25"/>
      <c r="G13" s="25"/>
      <c r="H13" s="25"/>
      <c r="I13" s="25"/>
      <c r="J13" s="198" t="str">
        <f>別紙１!J21</f>
        <v>代表取締役社長</v>
      </c>
      <c r="K13" s="198"/>
      <c r="L13" s="198"/>
      <c r="M13" s="198"/>
      <c r="N13" s="198"/>
      <c r="O13" s="198"/>
      <c r="P13" s="25"/>
    </row>
    <row r="14" spans="2:17" s="7" customFormat="1" ht="18" customHeight="1">
      <c r="B14" s="25"/>
      <c r="C14" s="25"/>
      <c r="D14" s="25"/>
      <c r="E14" s="25"/>
      <c r="F14" s="25"/>
      <c r="G14" s="25"/>
      <c r="H14" s="25"/>
      <c r="I14" s="25"/>
      <c r="J14" s="199" t="str">
        <f>別紙１!J22</f>
        <v>経産　太郎</v>
      </c>
      <c r="K14" s="198"/>
      <c r="L14" s="198"/>
      <c r="M14" s="198"/>
      <c r="N14" s="198"/>
      <c r="O14" s="198"/>
      <c r="P14" s="25"/>
      <c r="Q14" s="7" t="s">
        <v>189</v>
      </c>
    </row>
    <row r="15" spans="2:17" ht="21" customHeight="1">
      <c r="B15" s="24"/>
      <c r="C15" s="24"/>
      <c r="D15" s="24"/>
      <c r="E15" s="24"/>
      <c r="F15" s="24"/>
      <c r="G15" s="24"/>
      <c r="H15" s="24"/>
      <c r="I15" s="24"/>
      <c r="J15" s="198" t="str">
        <f>別紙１!J24</f>
        <v>東京都千代田区霞が関１丁目３－１</v>
      </c>
      <c r="K15" s="198"/>
      <c r="L15" s="198"/>
      <c r="M15" s="198"/>
      <c r="N15" s="198"/>
      <c r="O15" s="198"/>
      <c r="P15" s="24"/>
    </row>
    <row r="16" spans="2:17" ht="21" customHeight="1">
      <c r="B16" s="24"/>
      <c r="C16" s="24"/>
      <c r="D16" s="24"/>
      <c r="E16" s="24"/>
      <c r="F16" s="24"/>
      <c r="G16" s="24"/>
      <c r="H16" s="24"/>
      <c r="I16" s="24"/>
      <c r="J16" s="200" t="str">
        <f>別紙１!J25</f>
        <v>1234567891011</v>
      </c>
      <c r="K16" s="200"/>
      <c r="L16" s="200"/>
      <c r="M16" s="200"/>
      <c r="N16" s="200"/>
      <c r="O16" s="200"/>
      <c r="P16" s="24"/>
    </row>
    <row r="17" spans="2:17" ht="21" customHeight="1">
      <c r="B17" s="24"/>
      <c r="C17" s="24"/>
      <c r="D17" s="24"/>
      <c r="E17" s="24"/>
      <c r="F17" s="24"/>
      <c r="G17" s="24"/>
      <c r="H17" s="24"/>
      <c r="I17" s="25"/>
      <c r="J17" s="24"/>
      <c r="K17" s="24"/>
      <c r="L17" s="24"/>
      <c r="M17" s="24"/>
      <c r="N17" s="24"/>
      <c r="O17" s="24"/>
      <c r="P17" s="24"/>
    </row>
    <row r="18" spans="2:17" s="6" customFormat="1" ht="14.25">
      <c r="B18" s="72" t="s">
        <v>215</v>
      </c>
      <c r="C18" s="23"/>
      <c r="D18" s="23"/>
      <c r="E18" s="23"/>
      <c r="F18" s="23"/>
      <c r="G18" s="23"/>
      <c r="H18" s="23"/>
      <c r="I18" s="23"/>
      <c r="J18" s="23"/>
      <c r="K18" s="23"/>
      <c r="L18" s="23"/>
      <c r="M18" s="23"/>
      <c r="N18" s="23"/>
      <c r="O18" s="23"/>
      <c r="P18" s="23"/>
    </row>
    <row r="19" spans="2:17" s="6" customFormat="1" ht="21" customHeight="1">
      <c r="B19" s="23"/>
      <c r="D19" s="23"/>
      <c r="E19" s="23"/>
      <c r="F19" s="23"/>
      <c r="G19" s="23"/>
      <c r="H19" s="23"/>
      <c r="I19" s="23"/>
      <c r="J19" s="23"/>
      <c r="K19" s="23"/>
      <c r="L19" s="23"/>
      <c r="M19" s="23"/>
      <c r="N19" s="23"/>
      <c r="O19" s="23"/>
      <c r="P19" s="23"/>
      <c r="Q19" s="6" t="s">
        <v>95</v>
      </c>
    </row>
    <row r="20" spans="2:17" ht="21" customHeight="1">
      <c r="B20" s="29"/>
      <c r="C20" s="24"/>
      <c r="D20" s="24"/>
      <c r="E20" s="24"/>
      <c r="F20" s="24"/>
      <c r="G20" s="24"/>
      <c r="H20" s="24"/>
      <c r="I20" s="24"/>
      <c r="J20" s="24"/>
      <c r="K20" s="24"/>
      <c r="L20" s="24"/>
      <c r="M20" s="24"/>
      <c r="N20" s="24"/>
      <c r="O20" s="24"/>
      <c r="P20" s="24"/>
    </row>
    <row r="21" spans="2:17" ht="21" customHeight="1">
      <c r="B21" s="24"/>
      <c r="C21" s="73" t="s">
        <v>152</v>
      </c>
      <c r="D21" s="24"/>
      <c r="E21" s="24"/>
      <c r="F21" s="24"/>
      <c r="G21" s="24"/>
      <c r="H21" s="24"/>
      <c r="I21" s="24"/>
      <c r="J21" s="24"/>
      <c r="K21" s="24"/>
      <c r="L21" s="24"/>
      <c r="M21" s="24"/>
      <c r="N21" s="24"/>
      <c r="O21" s="24"/>
      <c r="P21" s="24"/>
    </row>
    <row r="22" spans="2:17" ht="21" customHeight="1">
      <c r="B22" s="24"/>
      <c r="C22" s="73" t="s">
        <v>153</v>
      </c>
      <c r="D22" s="24"/>
      <c r="E22" s="24"/>
      <c r="F22" s="24"/>
      <c r="G22" s="24"/>
      <c r="H22" s="24"/>
      <c r="I22" s="24"/>
      <c r="J22" s="24"/>
      <c r="K22" s="24"/>
      <c r="L22" s="24"/>
      <c r="M22" s="24"/>
      <c r="N22" s="24"/>
      <c r="O22" s="24"/>
      <c r="P22" s="24"/>
    </row>
    <row r="23" spans="2:17" ht="21" customHeight="1">
      <c r="B23" s="24"/>
      <c r="C23" s="73" t="s">
        <v>154</v>
      </c>
      <c r="D23" s="24"/>
      <c r="E23" s="24"/>
      <c r="F23" s="24"/>
      <c r="G23" s="24"/>
      <c r="H23" s="24"/>
      <c r="I23" s="24"/>
      <c r="J23" s="24"/>
      <c r="K23" s="24"/>
      <c r="L23" s="24"/>
      <c r="M23" s="24"/>
      <c r="N23" s="24"/>
      <c r="O23" s="24"/>
      <c r="P23" s="24"/>
    </row>
    <row r="24" spans="2:17" ht="21" customHeight="1">
      <c r="B24" s="24"/>
      <c r="C24" s="73" t="s">
        <v>190</v>
      </c>
      <c r="D24" s="24"/>
      <c r="E24" s="24"/>
      <c r="F24" s="24"/>
      <c r="G24" s="24"/>
      <c r="H24" s="24"/>
      <c r="I24" s="24"/>
      <c r="J24" s="24"/>
      <c r="K24" s="24"/>
      <c r="L24" s="24"/>
      <c r="M24" s="24"/>
      <c r="N24" s="24"/>
      <c r="O24" s="24"/>
      <c r="P24" s="24"/>
    </row>
    <row r="25" spans="2:17" ht="21" customHeight="1">
      <c r="B25" s="24"/>
      <c r="C25" s="74"/>
      <c r="D25" s="24"/>
      <c r="E25" s="24"/>
      <c r="F25" s="24"/>
      <c r="G25" s="24"/>
      <c r="H25" s="24"/>
      <c r="I25" s="24"/>
      <c r="J25" s="24"/>
      <c r="K25" s="24"/>
      <c r="L25" s="24"/>
      <c r="M25" s="24"/>
      <c r="N25" s="24"/>
      <c r="O25" s="24"/>
      <c r="P25" s="24"/>
    </row>
    <row r="26" spans="2:17" ht="21" customHeight="1">
      <c r="B26" s="24"/>
      <c r="C26" s="74"/>
      <c r="D26" s="24"/>
      <c r="E26" s="24"/>
      <c r="F26" s="24"/>
      <c r="G26" s="24"/>
      <c r="H26" s="24"/>
      <c r="I26" s="24"/>
      <c r="J26" s="24"/>
      <c r="K26" s="24"/>
      <c r="L26" s="24"/>
      <c r="M26" s="24"/>
      <c r="N26" s="24"/>
      <c r="O26" s="24"/>
      <c r="P26" s="24"/>
    </row>
    <row r="27" spans="2:17" ht="21" customHeight="1">
      <c r="B27" s="24"/>
      <c r="C27" s="73" t="s">
        <v>155</v>
      </c>
      <c r="D27" s="24"/>
      <c r="E27" s="24"/>
      <c r="F27" s="24"/>
      <c r="G27" s="24"/>
      <c r="H27" s="24"/>
      <c r="I27" s="24"/>
      <c r="J27" s="24"/>
      <c r="K27" s="24"/>
      <c r="L27" s="24"/>
      <c r="M27" s="24"/>
      <c r="N27" s="24"/>
      <c r="O27" s="24"/>
      <c r="P27" s="24"/>
    </row>
    <row r="28" spans="2:17" ht="21" customHeight="1">
      <c r="B28" s="24"/>
      <c r="C28" s="73" t="s">
        <v>156</v>
      </c>
      <c r="D28" s="24"/>
      <c r="E28" s="24"/>
      <c r="F28" s="24"/>
      <c r="G28" s="24"/>
      <c r="H28" s="24"/>
      <c r="I28" s="24"/>
      <c r="J28" s="24"/>
      <c r="K28" s="24"/>
      <c r="L28" s="24"/>
      <c r="M28" s="24"/>
      <c r="N28" s="24"/>
      <c r="O28" s="24"/>
      <c r="P28" s="24"/>
    </row>
    <row r="29" spans="2:17" ht="21" customHeight="1">
      <c r="B29" s="24"/>
      <c r="C29" s="73" t="s">
        <v>157</v>
      </c>
      <c r="D29" s="24"/>
      <c r="E29" s="24"/>
      <c r="F29" s="24"/>
      <c r="G29" s="24"/>
      <c r="H29" s="24"/>
      <c r="I29" s="24"/>
      <c r="J29" s="24"/>
      <c r="K29" s="24"/>
      <c r="L29" s="24"/>
      <c r="M29" s="24"/>
      <c r="N29" s="24"/>
      <c r="O29" s="24"/>
      <c r="P29" s="24"/>
    </row>
    <row r="30" spans="2:17" ht="21" customHeight="1">
      <c r="B30" s="24"/>
      <c r="C30" s="73" t="s">
        <v>158</v>
      </c>
      <c r="D30" s="24"/>
      <c r="E30" s="24"/>
      <c r="F30" s="24"/>
      <c r="G30" s="24"/>
      <c r="H30" s="24"/>
      <c r="I30" s="24"/>
      <c r="J30" s="24"/>
      <c r="K30" s="24"/>
      <c r="L30" s="24"/>
      <c r="M30" s="24"/>
      <c r="N30" s="24"/>
      <c r="O30" s="24"/>
      <c r="P30" s="24"/>
    </row>
    <row r="31" spans="2:17" ht="21" customHeight="1">
      <c r="B31" s="24"/>
      <c r="C31" s="73" t="s">
        <v>159</v>
      </c>
      <c r="D31" s="24"/>
      <c r="E31" s="24"/>
      <c r="F31" s="24"/>
      <c r="G31" s="24"/>
      <c r="H31" s="24"/>
      <c r="I31" s="24"/>
      <c r="J31" s="24"/>
      <c r="K31" s="24"/>
      <c r="L31" s="24"/>
      <c r="M31" s="24"/>
      <c r="N31" s="24"/>
      <c r="O31" s="24"/>
      <c r="P31" s="24"/>
    </row>
    <row r="32" spans="2:17" ht="21" customHeight="1">
      <c r="C32" s="73" t="s">
        <v>160</v>
      </c>
    </row>
    <row r="33" spans="3:5" ht="21" customHeight="1">
      <c r="C33" s="73" t="s">
        <v>161</v>
      </c>
    </row>
    <row r="34" spans="3:5" ht="21" customHeight="1">
      <c r="C34" s="73" t="s">
        <v>162</v>
      </c>
      <c r="D34" s="4"/>
    </row>
    <row r="35" spans="3:5" ht="21" customHeight="1">
      <c r="C35" s="73" t="s">
        <v>163</v>
      </c>
      <c r="D35" s="5"/>
    </row>
    <row r="36" spans="3:5" ht="21" customHeight="1">
      <c r="C36" s="7"/>
    </row>
    <row r="37" spans="3:5" ht="21" customHeight="1">
      <c r="C37" s="5"/>
    </row>
    <row r="38" spans="3:5" ht="21" customHeight="1">
      <c r="C38" s="7"/>
      <c r="D38" s="5"/>
    </row>
    <row r="39" spans="3:5" ht="21" customHeight="1">
      <c r="C39" s="7"/>
    </row>
    <row r="40" spans="3:5" ht="21" customHeight="1">
      <c r="C40" s="5"/>
    </row>
    <row r="41" spans="3:5" ht="21" customHeight="1">
      <c r="C41" s="7"/>
      <c r="D41" s="5"/>
    </row>
    <row r="42" spans="3:5" ht="21" customHeight="1">
      <c r="C42" s="7"/>
    </row>
    <row r="43" spans="3:5" ht="21" customHeight="1">
      <c r="C43" s="5"/>
      <c r="D43" s="4"/>
      <c r="E43" s="4"/>
    </row>
    <row r="44" spans="3:5" ht="21" customHeight="1">
      <c r="C44" s="7"/>
      <c r="D44" s="5"/>
    </row>
    <row r="45" spans="3:5" ht="21" customHeight="1">
      <c r="C45" s="5"/>
      <c r="D45" s="4"/>
      <c r="E45" s="4"/>
    </row>
    <row r="46" spans="3:5" ht="21" customHeight="1">
      <c r="C46" s="5"/>
      <c r="D46" s="4"/>
      <c r="E46" s="4"/>
    </row>
    <row r="47" spans="3:5" ht="21" customHeight="1">
      <c r="C47" s="7"/>
      <c r="D47" s="5"/>
    </row>
    <row r="48" spans="3:5" ht="21" customHeight="1">
      <c r="C48" s="5"/>
      <c r="D48" s="4"/>
      <c r="E48" s="4"/>
    </row>
    <row r="49" spans="3:5" ht="21" customHeight="1">
      <c r="C49" s="8"/>
      <c r="D49" s="4"/>
      <c r="E49" s="4"/>
    </row>
    <row r="50" spans="3:5" ht="21" customHeight="1">
      <c r="C50" s="7"/>
      <c r="D50" s="5"/>
    </row>
    <row r="51" spans="3:5" ht="21" customHeight="1">
      <c r="C51" s="5"/>
      <c r="D51" s="4"/>
      <c r="E51" s="4"/>
    </row>
    <row r="52" spans="3:5" ht="21" customHeight="1">
      <c r="C52" s="9"/>
      <c r="D52" s="3"/>
    </row>
    <row r="53" spans="3:5" ht="21" customHeight="1">
      <c r="D53" s="5"/>
    </row>
    <row r="54" spans="3:5" ht="21" customHeight="1">
      <c r="D54" s="3"/>
    </row>
    <row r="55" spans="3:5" ht="21" customHeight="1">
      <c r="D55" s="3"/>
    </row>
  </sheetData>
  <sheetProtection algorithmName="SHA-512" hashValue="xaIVVl0woNCLJfRZHER4Xslfz+sLsMz7uXoC894oZSJgs2h1DWCFf8wmV2rCLyfDQsop55tTjn/NY6+0qDC9Xw==" saltValue="H4QpEspzqX3gFhyHISMATw==" spinCount="100000" sheet="1" objects="1" scenarios="1" formatCells="0"/>
  <mergeCells count="7">
    <mergeCell ref="J12:O12"/>
    <mergeCell ref="J14:O14"/>
    <mergeCell ref="J15:O15"/>
    <mergeCell ref="J16:O16"/>
    <mergeCell ref="B4:P4"/>
    <mergeCell ref="B5:P5"/>
    <mergeCell ref="J13:O13"/>
  </mergeCells>
  <phoneticPr fontId="1"/>
  <printOptions horizontalCentered="1"/>
  <pageMargins left="0.78740157480314965" right="0.39370078740157483" top="0.98425196850393704" bottom="0.98425196850393704" header="0.51181102362204722" footer="0.51181102362204722"/>
  <pageSetup paperSize="9" scale="8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AF58"/>
  <sheetViews>
    <sheetView view="pageBreakPreview" zoomScale="85" zoomScaleNormal="55" zoomScaleSheetLayoutView="85" workbookViewId="0">
      <selection activeCell="C17" sqref="C17"/>
    </sheetView>
  </sheetViews>
  <sheetFormatPr defaultColWidth="8.75" defaultRowHeight="15.75"/>
  <cols>
    <col min="1" max="1" width="2.75" style="94" customWidth="1"/>
    <col min="2" max="2" width="9.75" style="94" customWidth="1"/>
    <col min="3" max="3" width="10.5" style="94" customWidth="1"/>
    <col min="4" max="4" width="3.25" style="94" customWidth="1"/>
    <col min="5" max="5" width="6.5" style="94" customWidth="1"/>
    <col min="6" max="6" width="4" style="94" customWidth="1"/>
    <col min="7" max="7" width="6.75" style="94" customWidth="1"/>
    <col min="8" max="14" width="8.75" style="94"/>
    <col min="15" max="15" width="14.875" style="94" customWidth="1"/>
    <col min="16" max="16" width="3.375" style="94" customWidth="1"/>
    <col min="17" max="17" width="6.5" style="94" customWidth="1"/>
    <col min="18" max="16384" width="8.75" style="94"/>
  </cols>
  <sheetData>
    <row r="1" spans="2:32" s="13" customFormat="1">
      <c r="B1" s="46"/>
      <c r="C1" s="46"/>
      <c r="D1" s="46"/>
      <c r="E1" s="46"/>
      <c r="F1" s="46"/>
      <c r="G1" s="46"/>
      <c r="H1" s="46"/>
      <c r="I1" s="46"/>
      <c r="J1" s="67"/>
      <c r="K1" s="68"/>
      <c r="L1" s="68"/>
      <c r="M1" s="46"/>
      <c r="N1" s="46"/>
      <c r="O1" s="46"/>
      <c r="P1" s="46"/>
      <c r="Q1" s="46"/>
    </row>
    <row r="2" spans="2:32" s="17" customFormat="1" ht="38.25" customHeight="1">
      <c r="B2" s="205" t="s">
        <v>172</v>
      </c>
      <c r="C2" s="205"/>
      <c r="D2" s="205"/>
      <c r="E2" s="205"/>
      <c r="F2" s="205"/>
      <c r="G2" s="205"/>
      <c r="H2" s="205"/>
      <c r="I2" s="205"/>
      <c r="J2" s="205"/>
      <c r="K2" s="205"/>
      <c r="L2" s="205"/>
      <c r="M2" s="205"/>
      <c r="N2" s="205"/>
      <c r="O2" s="205"/>
      <c r="P2" s="205"/>
      <c r="Q2" s="205"/>
    </row>
    <row r="3" spans="2:32" s="13" customFormat="1">
      <c r="B3" s="46"/>
      <c r="D3" s="46"/>
      <c r="E3" s="46"/>
      <c r="F3" s="46"/>
      <c r="G3" s="46"/>
      <c r="H3" s="46"/>
      <c r="I3" s="46"/>
      <c r="J3" s="67"/>
      <c r="K3" s="68"/>
      <c r="L3" s="68"/>
      <c r="M3" s="46"/>
      <c r="N3" s="46"/>
      <c r="O3" s="46"/>
      <c r="P3" s="46"/>
      <c r="Q3" s="46"/>
    </row>
    <row r="4" spans="2:32" s="13" customFormat="1" ht="15.75" customHeight="1">
      <c r="B4" s="86"/>
      <c r="C4" s="87" t="s">
        <v>97</v>
      </c>
      <c r="D4" s="88" t="s">
        <v>68</v>
      </c>
      <c r="E4" s="88"/>
      <c r="F4" s="86"/>
      <c r="G4" s="86"/>
      <c r="H4" s="89"/>
      <c r="I4" s="89"/>
      <c r="J4" s="67"/>
      <c r="K4" s="68"/>
      <c r="L4" s="68"/>
      <c r="M4" s="46"/>
      <c r="N4" s="46"/>
      <c r="O4" s="46"/>
      <c r="P4" s="46"/>
      <c r="Q4" s="46"/>
    </row>
    <row r="5" spans="2:32" s="13" customFormat="1" ht="14.25" customHeight="1">
      <c r="B5" s="86"/>
      <c r="C5" s="90"/>
      <c r="D5" s="88"/>
      <c r="E5" s="88"/>
      <c r="F5" s="86"/>
      <c r="G5" s="86"/>
      <c r="H5" s="91"/>
      <c r="I5" s="91"/>
      <c r="J5" s="67"/>
      <c r="K5" s="68"/>
      <c r="L5" s="68"/>
      <c r="M5" s="46"/>
      <c r="N5" s="46"/>
      <c r="O5" s="46"/>
      <c r="P5" s="46"/>
      <c r="Q5" s="46"/>
    </row>
    <row r="6" spans="2:32" s="13" customFormat="1" ht="14.25" customHeight="1">
      <c r="B6" s="86"/>
      <c r="C6" s="92" t="s">
        <v>71</v>
      </c>
      <c r="D6" s="88" t="s">
        <v>69</v>
      </c>
      <c r="E6" s="88"/>
      <c r="F6" s="86"/>
      <c r="G6" s="86"/>
      <c r="H6" s="91"/>
      <c r="I6" s="91"/>
      <c r="J6" s="67"/>
      <c r="K6" s="68"/>
      <c r="L6" s="68"/>
      <c r="M6" s="46"/>
      <c r="N6" s="46"/>
      <c r="O6" s="46"/>
      <c r="P6" s="46"/>
      <c r="Q6" s="46"/>
    </row>
    <row r="7" spans="2:32" s="13" customFormat="1" ht="15.75" customHeight="1">
      <c r="B7" s="86"/>
      <c r="C7" s="90"/>
      <c r="D7" s="88" t="s">
        <v>70</v>
      </c>
      <c r="E7" s="88"/>
      <c r="F7" s="86"/>
      <c r="G7" s="86"/>
      <c r="H7" s="89"/>
      <c r="I7" s="89"/>
      <c r="J7" s="67"/>
      <c r="K7" s="68"/>
      <c r="L7" s="68"/>
      <c r="M7" s="46"/>
      <c r="N7" s="46"/>
      <c r="O7" s="46"/>
      <c r="P7" s="46"/>
      <c r="Q7" s="46"/>
    </row>
    <row r="8" spans="2:32" s="13" customFormat="1" ht="14.25" customHeight="1">
      <c r="B8" s="86"/>
      <c r="C8" s="90"/>
      <c r="D8" s="88"/>
      <c r="E8" s="88"/>
      <c r="F8" s="86"/>
      <c r="G8" s="86"/>
      <c r="H8" s="91"/>
      <c r="I8" s="91"/>
      <c r="J8" s="67"/>
      <c r="K8" s="68"/>
      <c r="L8" s="68"/>
      <c r="M8" s="46"/>
      <c r="N8" s="46"/>
      <c r="O8" s="46"/>
      <c r="P8" s="46"/>
      <c r="Q8" s="46"/>
    </row>
    <row r="9" spans="2:32" s="13" customFormat="1" ht="15.75" customHeight="1">
      <c r="B9" s="86"/>
      <c r="C9" s="93" t="s">
        <v>72</v>
      </c>
      <c r="D9" s="88" t="s">
        <v>204</v>
      </c>
      <c r="E9" s="88"/>
      <c r="F9" s="86"/>
      <c r="G9" s="86"/>
      <c r="H9" s="89"/>
      <c r="I9" s="89"/>
      <c r="J9" s="67"/>
      <c r="K9" s="68"/>
      <c r="L9" s="68"/>
      <c r="M9" s="46"/>
      <c r="N9" s="46"/>
      <c r="O9" s="46"/>
      <c r="P9" s="46"/>
      <c r="Q9" s="46"/>
    </row>
    <row r="10" spans="2:32" s="13" customFormat="1">
      <c r="B10" s="46"/>
      <c r="C10" s="46"/>
      <c r="D10" s="79" t="s">
        <v>73</v>
      </c>
      <c r="E10" s="79"/>
      <c r="F10" s="46"/>
      <c r="G10" s="46"/>
      <c r="H10" s="46"/>
      <c r="I10" s="46"/>
      <c r="J10" s="67"/>
      <c r="K10" s="69"/>
      <c r="L10" s="68"/>
      <c r="M10" s="46"/>
      <c r="N10" s="46"/>
      <c r="O10" s="46"/>
      <c r="P10" s="46"/>
      <c r="Q10" s="46"/>
    </row>
    <row r="11" spans="2:32" s="13" customFormat="1">
      <c r="B11" s="46"/>
      <c r="C11" s="46"/>
      <c r="D11" s="79"/>
      <c r="E11" s="79"/>
      <c r="F11" s="46"/>
      <c r="G11" s="46"/>
      <c r="H11" s="46"/>
      <c r="I11" s="46"/>
      <c r="J11" s="67"/>
      <c r="K11" s="69"/>
      <c r="L11" s="68"/>
      <c r="M11" s="46"/>
      <c r="N11" s="46"/>
      <c r="O11" s="46"/>
      <c r="P11" s="46"/>
      <c r="Q11" s="46"/>
    </row>
    <row r="12" spans="2:32" s="13" customFormat="1" ht="30" customHeight="1" thickBot="1">
      <c r="B12" s="47" t="s">
        <v>64</v>
      </c>
      <c r="C12" s="18"/>
      <c r="D12" s="48"/>
      <c r="E12" s="61"/>
      <c r="F12" s="61"/>
      <c r="G12" s="61"/>
      <c r="H12" s="61"/>
      <c r="I12" s="61"/>
      <c r="J12" s="61"/>
      <c r="K12" s="61"/>
      <c r="L12" s="61"/>
      <c r="M12" s="61"/>
      <c r="N12" s="61"/>
      <c r="O12" s="61"/>
      <c r="P12" s="61"/>
      <c r="Q12" s="61"/>
    </row>
    <row r="13" spans="2:32" s="13" customFormat="1" ht="15.75" customHeight="1" thickTop="1">
      <c r="B13" s="46" t="s">
        <v>173</v>
      </c>
      <c r="C13" s="51"/>
      <c r="D13" s="50"/>
      <c r="E13" s="66"/>
      <c r="F13" s="66"/>
      <c r="G13" s="66"/>
      <c r="H13" s="46"/>
      <c r="I13" s="46"/>
      <c r="J13" s="67"/>
      <c r="K13" s="68"/>
      <c r="L13" s="68"/>
      <c r="M13" s="46"/>
      <c r="N13" s="46"/>
      <c r="O13" s="46"/>
      <c r="P13" s="46"/>
      <c r="Q13" s="46"/>
    </row>
    <row r="14" spans="2:32" s="13" customFormat="1" ht="15.75" customHeight="1">
      <c r="B14" s="46" t="s">
        <v>174</v>
      </c>
      <c r="C14" s="51"/>
      <c r="D14" s="50"/>
      <c r="E14" s="66"/>
      <c r="F14" s="66"/>
      <c r="G14" s="66"/>
      <c r="H14" s="46"/>
      <c r="I14" s="46"/>
      <c r="J14" s="67"/>
      <c r="K14" s="68"/>
      <c r="L14" s="68"/>
      <c r="M14" s="46"/>
      <c r="N14" s="46"/>
      <c r="O14" s="46"/>
      <c r="P14" s="46"/>
      <c r="Q14" s="46"/>
    </row>
    <row r="15" spans="2:32" s="13" customFormat="1" ht="15.75" customHeight="1">
      <c r="B15" s="46"/>
      <c r="C15" s="51"/>
      <c r="D15" s="50"/>
      <c r="E15" s="66"/>
      <c r="F15" s="66"/>
      <c r="G15" s="66"/>
      <c r="H15" s="46"/>
      <c r="I15" s="46"/>
      <c r="J15" s="67"/>
      <c r="K15" s="68"/>
      <c r="L15" s="68"/>
      <c r="M15" s="46"/>
      <c r="N15" s="46"/>
      <c r="O15" s="46"/>
      <c r="P15" s="46"/>
      <c r="Q15" s="46"/>
    </row>
    <row r="16" spans="2:32" s="13" customFormat="1" ht="14.25" customHeight="1">
      <c r="B16" s="56" t="s">
        <v>171</v>
      </c>
      <c r="C16" s="56"/>
      <c r="D16" s="56"/>
      <c r="E16" s="56"/>
      <c r="F16" s="56"/>
      <c r="G16" s="56"/>
      <c r="H16" s="56"/>
      <c r="I16" s="56"/>
      <c r="J16" s="56"/>
      <c r="K16" s="56"/>
      <c r="L16" s="56"/>
      <c r="M16" s="56"/>
      <c r="N16" s="56"/>
      <c r="O16" s="56"/>
      <c r="P16" s="56"/>
      <c r="Q16" s="56"/>
      <c r="Y16" s="14"/>
      <c r="Z16" s="14"/>
      <c r="AA16" s="15"/>
      <c r="AD16" s="16"/>
      <c r="AE16" s="14"/>
      <c r="AF16" s="14"/>
    </row>
    <row r="17" spans="2:32" s="13" customFormat="1" ht="16.5">
      <c r="B17" s="56"/>
      <c r="C17" s="196"/>
      <c r="D17" s="30" t="s">
        <v>65</v>
      </c>
      <c r="E17" s="196"/>
      <c r="F17" s="30" t="s">
        <v>66</v>
      </c>
      <c r="G17" s="196"/>
      <c r="H17" s="62" t="s">
        <v>67</v>
      </c>
      <c r="I17" s="56"/>
      <c r="J17" s="56"/>
      <c r="K17" s="56"/>
      <c r="L17" s="56"/>
      <c r="M17" s="56"/>
      <c r="N17" s="56"/>
      <c r="O17" s="62"/>
      <c r="P17" s="62"/>
      <c r="Q17" s="62"/>
      <c r="R17" s="19" t="s">
        <v>130</v>
      </c>
      <c r="S17" s="19"/>
      <c r="T17" s="19"/>
      <c r="U17" s="19"/>
      <c r="W17" s="194">
        <v>2023</v>
      </c>
      <c r="X17" s="194">
        <v>1</v>
      </c>
      <c r="Y17" s="193">
        <v>1</v>
      </c>
      <c r="Z17" s="14"/>
      <c r="AA17" s="15"/>
      <c r="AD17" s="16"/>
      <c r="AE17" s="14"/>
      <c r="AF17" s="14"/>
    </row>
    <row r="18" spans="2:32" s="13" customFormat="1" ht="16.5">
      <c r="B18" s="56"/>
      <c r="C18" s="56"/>
      <c r="D18" s="58"/>
      <c r="E18" s="58"/>
      <c r="F18" s="58"/>
      <c r="G18" s="58"/>
      <c r="H18" s="58"/>
      <c r="I18" s="58"/>
      <c r="J18" s="58"/>
      <c r="K18" s="58"/>
      <c r="L18" s="58"/>
      <c r="M18" s="58"/>
      <c r="N18" s="62"/>
      <c r="O18" s="62"/>
      <c r="P18" s="62"/>
      <c r="Q18" s="62"/>
      <c r="R18" s="19"/>
      <c r="S18" s="19"/>
      <c r="T18" s="19"/>
      <c r="U18" s="19"/>
      <c r="W18" s="194">
        <v>2024</v>
      </c>
      <c r="X18" s="194">
        <v>2</v>
      </c>
      <c r="Y18" s="193">
        <v>2</v>
      </c>
      <c r="Z18" s="14"/>
      <c r="AA18" s="15"/>
      <c r="AD18" s="16"/>
      <c r="AE18" s="14"/>
      <c r="AF18" s="14"/>
    </row>
    <row r="19" spans="2:32" ht="16.5">
      <c r="B19" s="57" t="s">
        <v>78</v>
      </c>
      <c r="C19" s="31"/>
      <c r="D19" s="31"/>
      <c r="E19" s="31"/>
      <c r="F19" s="31"/>
      <c r="G19" s="31"/>
      <c r="H19" s="57"/>
      <c r="I19" s="57"/>
      <c r="J19" s="57"/>
      <c r="K19" s="57"/>
      <c r="L19" s="57"/>
      <c r="M19" s="57"/>
      <c r="N19" s="57"/>
      <c r="O19" s="57"/>
      <c r="P19" s="57"/>
      <c r="Q19" s="57"/>
      <c r="W19" s="194">
        <v>2025</v>
      </c>
      <c r="X19" s="194">
        <v>3</v>
      </c>
      <c r="Y19" s="193">
        <v>3</v>
      </c>
    </row>
    <row r="20" spans="2:32" s="95" customFormat="1" ht="21" customHeight="1">
      <c r="B20" s="58"/>
      <c r="C20" s="81" t="s">
        <v>74</v>
      </c>
      <c r="D20" s="82"/>
      <c r="E20" s="82"/>
      <c r="F20" s="82"/>
      <c r="G20" s="82"/>
      <c r="H20" s="82"/>
      <c r="I20" s="83"/>
      <c r="J20" s="215" t="s">
        <v>86</v>
      </c>
      <c r="K20" s="216"/>
      <c r="L20" s="216"/>
      <c r="M20" s="216"/>
      <c r="N20" s="216"/>
      <c r="O20" s="217"/>
      <c r="P20" s="58"/>
      <c r="Q20" s="58"/>
      <c r="R20" s="19" t="s">
        <v>130</v>
      </c>
      <c r="W20" s="194">
        <v>2026</v>
      </c>
      <c r="X20" s="194">
        <v>4</v>
      </c>
      <c r="Y20" s="193">
        <v>4</v>
      </c>
    </row>
    <row r="21" spans="2:32" s="95" customFormat="1" ht="21" customHeight="1">
      <c r="B21" s="58"/>
      <c r="C21" s="81" t="s">
        <v>100</v>
      </c>
      <c r="D21" s="82"/>
      <c r="E21" s="82"/>
      <c r="F21" s="82"/>
      <c r="G21" s="82"/>
      <c r="H21" s="82"/>
      <c r="I21" s="83"/>
      <c r="J21" s="206" t="s">
        <v>121</v>
      </c>
      <c r="K21" s="206"/>
      <c r="L21" s="206"/>
      <c r="M21" s="206"/>
      <c r="N21" s="206"/>
      <c r="O21" s="206"/>
      <c r="P21" s="58"/>
      <c r="Q21" s="58"/>
      <c r="R21" s="19" t="s">
        <v>130</v>
      </c>
      <c r="W21" s="194">
        <v>2027</v>
      </c>
      <c r="X21" s="194">
        <v>5</v>
      </c>
      <c r="Y21" s="193">
        <v>5</v>
      </c>
    </row>
    <row r="22" spans="2:32" s="95" customFormat="1" ht="21" customHeight="1">
      <c r="B22" s="58"/>
      <c r="C22" s="81" t="s">
        <v>75</v>
      </c>
      <c r="D22" s="82"/>
      <c r="E22" s="82"/>
      <c r="F22" s="82"/>
      <c r="G22" s="82"/>
      <c r="H22" s="82"/>
      <c r="I22" s="83"/>
      <c r="J22" s="206" t="s">
        <v>122</v>
      </c>
      <c r="K22" s="206"/>
      <c r="L22" s="206"/>
      <c r="M22" s="206"/>
      <c r="N22" s="206"/>
      <c r="O22" s="206"/>
      <c r="P22" s="58"/>
      <c r="Q22" s="58"/>
      <c r="R22" s="19" t="s">
        <v>130</v>
      </c>
      <c r="W22" s="194">
        <v>2028</v>
      </c>
      <c r="X22" s="194">
        <v>6</v>
      </c>
      <c r="Y22" s="193">
        <v>6</v>
      </c>
    </row>
    <row r="23" spans="2:32" s="95" customFormat="1" ht="21" customHeight="1">
      <c r="B23" s="58"/>
      <c r="C23" s="81" t="s">
        <v>99</v>
      </c>
      <c r="D23" s="82"/>
      <c r="E23" s="82"/>
      <c r="F23" s="82"/>
      <c r="G23" s="82"/>
      <c r="H23" s="82"/>
      <c r="I23" s="83"/>
      <c r="J23" s="206" t="s">
        <v>123</v>
      </c>
      <c r="K23" s="206"/>
      <c r="L23" s="206"/>
      <c r="M23" s="206"/>
      <c r="N23" s="206"/>
      <c r="O23" s="206"/>
      <c r="P23" s="58"/>
      <c r="Q23" s="58"/>
      <c r="R23" s="19" t="s">
        <v>130</v>
      </c>
      <c r="W23" s="194">
        <v>2029</v>
      </c>
      <c r="X23" s="194">
        <v>7</v>
      </c>
      <c r="Y23" s="193">
        <v>7</v>
      </c>
    </row>
    <row r="24" spans="2:32" s="95" customFormat="1" ht="21" customHeight="1">
      <c r="B24" s="58"/>
      <c r="C24" s="81" t="s">
        <v>76</v>
      </c>
      <c r="D24" s="82"/>
      <c r="E24" s="82"/>
      <c r="F24" s="82"/>
      <c r="G24" s="82"/>
      <c r="H24" s="82"/>
      <c r="I24" s="83"/>
      <c r="J24" s="206" t="s">
        <v>124</v>
      </c>
      <c r="K24" s="206"/>
      <c r="L24" s="206"/>
      <c r="M24" s="206"/>
      <c r="N24" s="206"/>
      <c r="O24" s="206"/>
      <c r="P24" s="58"/>
      <c r="Q24" s="58"/>
      <c r="R24" s="19" t="s">
        <v>130</v>
      </c>
      <c r="W24" s="194">
        <v>2030</v>
      </c>
      <c r="X24" s="194">
        <v>8</v>
      </c>
      <c r="Y24" s="193">
        <v>8</v>
      </c>
    </row>
    <row r="25" spans="2:32" s="95" customFormat="1" ht="21" customHeight="1">
      <c r="B25" s="58"/>
      <c r="C25" s="81" t="s">
        <v>77</v>
      </c>
      <c r="D25" s="82"/>
      <c r="E25" s="82"/>
      <c r="F25" s="82"/>
      <c r="G25" s="82"/>
      <c r="H25" s="82"/>
      <c r="I25" s="83"/>
      <c r="J25" s="206" t="s">
        <v>125</v>
      </c>
      <c r="K25" s="206"/>
      <c r="L25" s="206"/>
      <c r="M25" s="206"/>
      <c r="N25" s="206"/>
      <c r="O25" s="206"/>
      <c r="P25" s="58"/>
      <c r="Q25" s="58"/>
      <c r="R25" s="19" t="s">
        <v>130</v>
      </c>
      <c r="S25" s="95">
        <f>LEN(J25)</f>
        <v>13</v>
      </c>
      <c r="W25" s="195"/>
      <c r="X25" s="194">
        <v>9</v>
      </c>
      <c r="Y25" s="193">
        <v>9</v>
      </c>
    </row>
    <row r="26" spans="2:32" s="95" customFormat="1" ht="21" customHeight="1">
      <c r="B26" s="58"/>
      <c r="C26" s="58"/>
      <c r="D26" s="58"/>
      <c r="E26" s="58"/>
      <c r="F26" s="58"/>
      <c r="G26" s="58"/>
      <c r="H26" s="58"/>
      <c r="I26" s="58"/>
      <c r="J26" s="58"/>
      <c r="K26" s="58"/>
      <c r="L26" s="58"/>
      <c r="M26" s="58"/>
      <c r="N26" s="58"/>
      <c r="O26" s="58"/>
      <c r="P26" s="58"/>
      <c r="Q26" s="58"/>
      <c r="W26" s="195"/>
      <c r="X26" s="194">
        <v>10</v>
      </c>
      <c r="Y26" s="193">
        <v>10</v>
      </c>
    </row>
    <row r="27" spans="2:32" s="95" customFormat="1" ht="21" customHeight="1">
      <c r="B27" s="57" t="s">
        <v>101</v>
      </c>
      <c r="C27" s="58"/>
      <c r="D27" s="58"/>
      <c r="E27" s="58"/>
      <c r="F27" s="58"/>
      <c r="G27" s="58"/>
      <c r="H27" s="58"/>
      <c r="I27" s="58"/>
      <c r="J27" s="58"/>
      <c r="K27" s="58"/>
      <c r="L27" s="58"/>
      <c r="M27" s="58"/>
      <c r="N27" s="58"/>
      <c r="O27" s="58"/>
      <c r="P27" s="58"/>
      <c r="Q27" s="58"/>
      <c r="W27" s="195"/>
      <c r="X27" s="194">
        <v>11</v>
      </c>
      <c r="Y27" s="193">
        <v>11</v>
      </c>
    </row>
    <row r="28" spans="2:32" s="95" customFormat="1" ht="21" customHeight="1">
      <c r="B28" s="57"/>
      <c r="C28" s="81" t="s">
        <v>102</v>
      </c>
      <c r="D28" s="82"/>
      <c r="E28" s="82"/>
      <c r="F28" s="82"/>
      <c r="G28" s="82"/>
      <c r="H28" s="82"/>
      <c r="I28" s="83"/>
      <c r="J28" s="206" t="s">
        <v>107</v>
      </c>
      <c r="K28" s="206"/>
      <c r="L28" s="206"/>
      <c r="M28" s="206"/>
      <c r="N28" s="206"/>
      <c r="O28" s="206"/>
      <c r="P28" s="58"/>
      <c r="Q28" s="58"/>
      <c r="R28" s="19" t="s">
        <v>130</v>
      </c>
      <c r="W28" s="195"/>
      <c r="X28" s="194">
        <v>12</v>
      </c>
      <c r="Y28" s="193">
        <v>12</v>
      </c>
    </row>
    <row r="29" spans="2:32" s="95" customFormat="1" ht="21" customHeight="1">
      <c r="B29" s="58"/>
      <c r="C29" s="81" t="s">
        <v>103</v>
      </c>
      <c r="D29" s="82"/>
      <c r="E29" s="82"/>
      <c r="F29" s="82"/>
      <c r="G29" s="82"/>
      <c r="H29" s="82"/>
      <c r="I29" s="83"/>
      <c r="J29" s="206" t="s">
        <v>106</v>
      </c>
      <c r="K29" s="206"/>
      <c r="L29" s="206"/>
      <c r="M29" s="206"/>
      <c r="N29" s="206"/>
      <c r="O29" s="206"/>
      <c r="P29" s="58"/>
      <c r="Q29" s="58"/>
      <c r="R29" s="19" t="s">
        <v>130</v>
      </c>
      <c r="Y29" s="193">
        <v>13</v>
      </c>
    </row>
    <row r="30" spans="2:32" s="95" customFormat="1" ht="21" customHeight="1">
      <c r="B30" s="58"/>
      <c r="C30" s="81" t="s">
        <v>104</v>
      </c>
      <c r="D30" s="82"/>
      <c r="E30" s="82"/>
      <c r="F30" s="82"/>
      <c r="G30" s="82"/>
      <c r="H30" s="82"/>
      <c r="I30" s="83"/>
      <c r="J30" s="206" t="s">
        <v>105</v>
      </c>
      <c r="K30" s="206"/>
      <c r="L30" s="206"/>
      <c r="M30" s="206"/>
      <c r="N30" s="206"/>
      <c r="O30" s="206"/>
      <c r="P30" s="58"/>
      <c r="Q30" s="58"/>
      <c r="R30" s="19" t="s">
        <v>130</v>
      </c>
      <c r="Y30" s="193">
        <v>14</v>
      </c>
    </row>
    <row r="31" spans="2:32" s="95" customFormat="1" ht="21" customHeight="1">
      <c r="B31" s="58"/>
      <c r="C31" s="58"/>
      <c r="D31" s="59"/>
      <c r="E31" s="58"/>
      <c r="F31" s="57"/>
      <c r="G31" s="57"/>
      <c r="H31" s="58"/>
      <c r="I31" s="58"/>
      <c r="J31" s="58"/>
      <c r="K31" s="58"/>
      <c r="L31" s="58"/>
      <c r="M31" s="58"/>
      <c r="N31" s="58"/>
      <c r="O31" s="58"/>
      <c r="P31" s="58"/>
      <c r="Q31" s="58"/>
      <c r="Y31" s="193">
        <v>15</v>
      </c>
    </row>
    <row r="32" spans="2:32" s="13" customFormat="1" ht="30" customHeight="1" thickBot="1">
      <c r="B32" s="47" t="s">
        <v>93</v>
      </c>
      <c r="C32" s="48"/>
      <c r="D32" s="48"/>
      <c r="E32" s="61"/>
      <c r="F32" s="61"/>
      <c r="G32" s="61"/>
      <c r="H32" s="61"/>
      <c r="I32" s="61"/>
      <c r="J32" s="61"/>
      <c r="K32" s="61"/>
      <c r="L32" s="61"/>
      <c r="M32" s="61"/>
      <c r="N32" s="61"/>
      <c r="O32" s="61"/>
      <c r="P32" s="61"/>
      <c r="Q32" s="61"/>
      <c r="Y32" s="193">
        <v>16</v>
      </c>
    </row>
    <row r="33" spans="2:25" s="13" customFormat="1" ht="15.75" customHeight="1" thickTop="1">
      <c r="B33" s="46" t="s">
        <v>175</v>
      </c>
      <c r="C33" s="51"/>
      <c r="D33" s="50"/>
      <c r="E33" s="66"/>
      <c r="F33" s="66"/>
      <c r="G33" s="66"/>
      <c r="H33" s="46"/>
      <c r="I33" s="46"/>
      <c r="J33" s="67"/>
      <c r="K33" s="68"/>
      <c r="L33" s="68"/>
      <c r="M33" s="46"/>
      <c r="N33" s="46"/>
      <c r="O33" s="46"/>
      <c r="P33" s="46"/>
      <c r="Q33" s="46"/>
      <c r="Y33" s="193">
        <v>17</v>
      </c>
    </row>
    <row r="34" spans="2:25" s="13" customFormat="1" ht="15.75" customHeight="1">
      <c r="B34" s="46"/>
      <c r="C34" s="51"/>
      <c r="D34" s="50"/>
      <c r="E34" s="66"/>
      <c r="F34" s="66"/>
      <c r="G34" s="66"/>
      <c r="H34" s="46"/>
      <c r="I34" s="46"/>
      <c r="J34" s="67"/>
      <c r="K34" s="68"/>
      <c r="L34" s="68"/>
      <c r="M34" s="46"/>
      <c r="N34" s="46"/>
      <c r="O34" s="46"/>
      <c r="P34" s="46"/>
      <c r="Q34" s="46"/>
      <c r="Y34" s="193">
        <v>18</v>
      </c>
    </row>
    <row r="35" spans="2:25" ht="16.5">
      <c r="B35" s="59" t="s">
        <v>126</v>
      </c>
      <c r="C35" s="57"/>
      <c r="D35" s="57"/>
      <c r="E35" s="57"/>
      <c r="F35" s="57"/>
      <c r="G35" s="57"/>
      <c r="H35" s="57"/>
      <c r="I35" s="57"/>
      <c r="J35" s="57"/>
      <c r="K35" s="57"/>
      <c r="L35" s="57"/>
      <c r="M35" s="57"/>
      <c r="N35" s="57"/>
      <c r="O35" s="57"/>
      <c r="P35" s="57"/>
      <c r="Q35" s="57"/>
      <c r="Y35" s="193">
        <v>19</v>
      </c>
    </row>
    <row r="36" spans="2:25" ht="16.5">
      <c r="B36" s="59" t="s">
        <v>241</v>
      </c>
      <c r="C36" s="57"/>
      <c r="D36" s="57"/>
      <c r="E36" s="57"/>
      <c r="F36" s="57"/>
      <c r="G36" s="57"/>
      <c r="H36" s="57"/>
      <c r="I36" s="57"/>
      <c r="J36" s="57"/>
      <c r="K36" s="57"/>
      <c r="L36" s="57"/>
      <c r="M36" s="57"/>
      <c r="N36" s="57"/>
      <c r="O36" s="57"/>
      <c r="P36" s="57"/>
      <c r="Q36" s="57"/>
      <c r="Y36" s="193">
        <v>20</v>
      </c>
    </row>
    <row r="37" spans="2:25" ht="16.5">
      <c r="B37" s="59" t="s">
        <v>242</v>
      </c>
      <c r="C37" s="57"/>
      <c r="D37" s="57"/>
      <c r="E37" s="57"/>
      <c r="F37" s="57"/>
      <c r="G37" s="57"/>
      <c r="H37" s="57"/>
      <c r="I37" s="57"/>
      <c r="J37" s="57"/>
      <c r="K37" s="57"/>
      <c r="L37" s="57"/>
      <c r="M37" s="57"/>
      <c r="N37" s="57"/>
      <c r="O37" s="57"/>
      <c r="P37" s="57"/>
      <c r="Q37" s="57"/>
      <c r="Y37" s="193">
        <v>21</v>
      </c>
    </row>
    <row r="38" spans="2:25" ht="27" customHeight="1">
      <c r="B38" s="57"/>
      <c r="C38" s="85" t="s">
        <v>22</v>
      </c>
      <c r="D38" s="218" t="s">
        <v>80</v>
      </c>
      <c r="E38" s="218"/>
      <c r="F38" s="218"/>
      <c r="G38" s="218"/>
      <c r="H38" s="218"/>
      <c r="I38" s="218"/>
      <c r="J38" s="218"/>
      <c r="K38" s="218"/>
      <c r="L38" s="208" t="s">
        <v>238</v>
      </c>
      <c r="M38" s="209"/>
      <c r="N38" s="208" t="s">
        <v>79</v>
      </c>
      <c r="O38" s="209"/>
      <c r="P38" s="63"/>
      <c r="Q38" s="57"/>
      <c r="Y38" s="193">
        <v>22</v>
      </c>
    </row>
    <row r="39" spans="2:25" ht="153" customHeight="1">
      <c r="B39" s="57"/>
      <c r="C39" s="32" t="s">
        <v>63</v>
      </c>
      <c r="D39" s="213"/>
      <c r="E39" s="213"/>
      <c r="F39" s="213"/>
      <c r="G39" s="213"/>
      <c r="H39" s="213"/>
      <c r="I39" s="213"/>
      <c r="J39" s="213"/>
      <c r="K39" s="213"/>
      <c r="L39" s="211" t="s">
        <v>20</v>
      </c>
      <c r="M39" s="211"/>
      <c r="N39" s="211" t="s">
        <v>21</v>
      </c>
      <c r="O39" s="211"/>
      <c r="P39" s="63"/>
      <c r="Q39" s="57"/>
      <c r="Y39" s="193">
        <v>23</v>
      </c>
    </row>
    <row r="40" spans="2:25" ht="60.75" customHeight="1">
      <c r="B40" s="57"/>
      <c r="C40" s="77" t="s">
        <v>81</v>
      </c>
      <c r="D40" s="202"/>
      <c r="E40" s="202"/>
      <c r="F40" s="202"/>
      <c r="G40" s="202"/>
      <c r="H40" s="202"/>
      <c r="I40" s="202"/>
      <c r="J40" s="202"/>
      <c r="K40" s="202"/>
      <c r="L40" s="202"/>
      <c r="M40" s="202"/>
      <c r="N40" s="202"/>
      <c r="O40" s="202"/>
      <c r="P40" s="63"/>
      <c r="Q40" s="57"/>
      <c r="Y40" s="193">
        <v>24</v>
      </c>
    </row>
    <row r="41" spans="2:25" ht="60.75" customHeight="1">
      <c r="B41" s="57"/>
      <c r="C41" s="77" t="s">
        <v>82</v>
      </c>
      <c r="D41" s="212"/>
      <c r="E41" s="212"/>
      <c r="F41" s="212"/>
      <c r="G41" s="212"/>
      <c r="H41" s="212"/>
      <c r="I41" s="212"/>
      <c r="J41" s="212"/>
      <c r="K41" s="212"/>
      <c r="L41" s="212"/>
      <c r="M41" s="212"/>
      <c r="N41" s="212"/>
      <c r="O41" s="212"/>
      <c r="P41" s="63"/>
      <c r="Q41" s="57"/>
      <c r="Y41" s="193">
        <v>25</v>
      </c>
    </row>
    <row r="42" spans="2:25" ht="60.75" customHeight="1">
      <c r="B42" s="57"/>
      <c r="C42" s="33" t="s">
        <v>83</v>
      </c>
      <c r="D42" s="212"/>
      <c r="E42" s="212"/>
      <c r="F42" s="212"/>
      <c r="G42" s="212"/>
      <c r="H42" s="212"/>
      <c r="I42" s="212"/>
      <c r="J42" s="212"/>
      <c r="K42" s="212"/>
      <c r="L42" s="212"/>
      <c r="M42" s="212"/>
      <c r="N42" s="212"/>
      <c r="O42" s="212"/>
      <c r="P42" s="63"/>
      <c r="Q42" s="57"/>
      <c r="Y42" s="193">
        <v>26</v>
      </c>
    </row>
    <row r="43" spans="2:25" ht="16.5">
      <c r="B43" s="57"/>
      <c r="C43" s="57"/>
      <c r="D43" s="57"/>
      <c r="E43" s="57"/>
      <c r="F43" s="57"/>
      <c r="G43" s="57"/>
      <c r="H43" s="57"/>
      <c r="I43" s="57"/>
      <c r="J43" s="57"/>
      <c r="K43" s="57"/>
      <c r="L43" s="57"/>
      <c r="M43" s="57"/>
      <c r="N43" s="57"/>
      <c r="O43" s="57"/>
      <c r="P43" s="57"/>
      <c r="Q43" s="57"/>
      <c r="Y43" s="193">
        <v>27</v>
      </c>
    </row>
    <row r="44" spans="2:25" ht="16.5">
      <c r="B44" s="59" t="s">
        <v>141</v>
      </c>
      <c r="C44" s="57"/>
      <c r="D44" s="57"/>
      <c r="E44" s="57"/>
      <c r="F44" s="57"/>
      <c r="G44" s="57"/>
      <c r="H44" s="57"/>
      <c r="I44" s="57"/>
      <c r="J44" s="57"/>
      <c r="K44" s="57"/>
      <c r="L44" s="57"/>
      <c r="M44" s="57"/>
      <c r="N44" s="57"/>
      <c r="O44" s="57"/>
      <c r="P44" s="57"/>
      <c r="Q44" s="57"/>
      <c r="Y44" s="193">
        <v>28</v>
      </c>
    </row>
    <row r="45" spans="2:25" s="96" customFormat="1" ht="33" customHeight="1">
      <c r="B45" s="60"/>
      <c r="C45" s="84" t="s">
        <v>23</v>
      </c>
      <c r="D45" s="210" t="s">
        <v>24</v>
      </c>
      <c r="E45" s="210"/>
      <c r="F45" s="210"/>
      <c r="G45" s="210" t="s">
        <v>85</v>
      </c>
      <c r="H45" s="210"/>
      <c r="I45" s="210"/>
      <c r="J45" s="210" t="s">
        <v>84</v>
      </c>
      <c r="K45" s="210"/>
      <c r="L45" s="210"/>
      <c r="M45" s="210"/>
      <c r="N45" s="210"/>
      <c r="O45" s="210"/>
      <c r="P45" s="64"/>
      <c r="Q45" s="60"/>
      <c r="Y45" s="193">
        <v>29</v>
      </c>
    </row>
    <row r="46" spans="2:25" s="96" customFormat="1" ht="69" customHeight="1">
      <c r="B46" s="60"/>
      <c r="C46" s="34" t="s">
        <v>37</v>
      </c>
      <c r="D46" s="211" t="s">
        <v>81</v>
      </c>
      <c r="E46" s="211"/>
      <c r="F46" s="211"/>
      <c r="G46" s="211" t="s">
        <v>0</v>
      </c>
      <c r="H46" s="211"/>
      <c r="I46" s="211"/>
      <c r="J46" s="207" t="s">
        <v>176</v>
      </c>
      <c r="K46" s="207"/>
      <c r="L46" s="207"/>
      <c r="M46" s="207"/>
      <c r="N46" s="207"/>
      <c r="O46" s="207"/>
      <c r="P46" s="65"/>
      <c r="Q46" s="60"/>
      <c r="Y46" s="193">
        <v>30</v>
      </c>
    </row>
    <row r="47" spans="2:25" s="96" customFormat="1" ht="42" customHeight="1">
      <c r="B47" s="60"/>
      <c r="C47" s="35">
        <v>1</v>
      </c>
      <c r="D47" s="202"/>
      <c r="E47" s="202"/>
      <c r="F47" s="202"/>
      <c r="G47" s="203"/>
      <c r="H47" s="203"/>
      <c r="I47" s="203"/>
      <c r="J47" s="204"/>
      <c r="K47" s="204"/>
      <c r="L47" s="204"/>
      <c r="M47" s="204"/>
      <c r="N47" s="204"/>
      <c r="O47" s="204"/>
      <c r="P47" s="65"/>
      <c r="Q47" s="60"/>
      <c r="Y47" s="193">
        <v>31</v>
      </c>
    </row>
    <row r="48" spans="2:25" s="96" customFormat="1" ht="42" customHeight="1">
      <c r="B48" s="60"/>
      <c r="C48" s="35">
        <v>2</v>
      </c>
      <c r="D48" s="202"/>
      <c r="E48" s="202"/>
      <c r="F48" s="202"/>
      <c r="G48" s="203"/>
      <c r="H48" s="203"/>
      <c r="I48" s="203"/>
      <c r="J48" s="204"/>
      <c r="K48" s="204"/>
      <c r="L48" s="204"/>
      <c r="M48" s="204"/>
      <c r="N48" s="204"/>
      <c r="O48" s="204"/>
      <c r="P48" s="65"/>
      <c r="Q48" s="60"/>
    </row>
    <row r="49" spans="2:17" s="96" customFormat="1" ht="42" customHeight="1">
      <c r="B49" s="60"/>
      <c r="C49" s="35">
        <v>3</v>
      </c>
      <c r="D49" s="202"/>
      <c r="E49" s="202"/>
      <c r="F49" s="202"/>
      <c r="G49" s="203"/>
      <c r="H49" s="203"/>
      <c r="I49" s="203"/>
      <c r="J49" s="204"/>
      <c r="K49" s="204"/>
      <c r="L49" s="204"/>
      <c r="M49" s="204"/>
      <c r="N49" s="204"/>
      <c r="O49" s="204"/>
      <c r="P49" s="65"/>
      <c r="Q49" s="60"/>
    </row>
    <row r="50" spans="2:17" s="96" customFormat="1" ht="42" customHeight="1">
      <c r="B50" s="60"/>
      <c r="C50" s="35">
        <v>4</v>
      </c>
      <c r="D50" s="202"/>
      <c r="E50" s="202"/>
      <c r="F50" s="202"/>
      <c r="G50" s="203"/>
      <c r="H50" s="203"/>
      <c r="I50" s="203"/>
      <c r="J50" s="204"/>
      <c r="K50" s="204"/>
      <c r="L50" s="204"/>
      <c r="M50" s="204"/>
      <c r="N50" s="204"/>
      <c r="O50" s="204"/>
      <c r="P50" s="65"/>
      <c r="Q50" s="60"/>
    </row>
    <row r="51" spans="2:17" s="96" customFormat="1" ht="42" customHeight="1">
      <c r="B51" s="60"/>
      <c r="C51" s="35">
        <v>5</v>
      </c>
      <c r="D51" s="202"/>
      <c r="E51" s="202"/>
      <c r="F51" s="202"/>
      <c r="G51" s="203"/>
      <c r="H51" s="203"/>
      <c r="I51" s="203"/>
      <c r="J51" s="204"/>
      <c r="K51" s="204"/>
      <c r="L51" s="204"/>
      <c r="M51" s="204"/>
      <c r="N51" s="204"/>
      <c r="O51" s="204"/>
      <c r="P51" s="65"/>
      <c r="Q51" s="60"/>
    </row>
    <row r="52" spans="2:17">
      <c r="B52" s="97"/>
      <c r="C52" s="97"/>
      <c r="D52" s="97"/>
      <c r="E52" s="97"/>
      <c r="F52" s="97"/>
      <c r="G52" s="97"/>
      <c r="H52" s="97"/>
      <c r="I52" s="97"/>
      <c r="J52" s="97"/>
      <c r="K52" s="97"/>
      <c r="L52" s="97"/>
      <c r="M52" s="97"/>
      <c r="N52" s="97"/>
      <c r="O52" s="97"/>
      <c r="P52" s="97"/>
      <c r="Q52" s="97"/>
    </row>
    <row r="53" spans="2:17">
      <c r="B53" s="97"/>
      <c r="C53" s="97"/>
      <c r="D53" s="97"/>
      <c r="E53" s="97"/>
      <c r="F53" s="97"/>
      <c r="G53" s="97"/>
      <c r="H53" s="97"/>
      <c r="I53" s="97"/>
      <c r="J53" s="97"/>
      <c r="K53" s="97"/>
      <c r="L53" s="97"/>
      <c r="M53" s="97"/>
      <c r="N53" s="97"/>
      <c r="O53" s="97"/>
      <c r="P53" s="97"/>
      <c r="Q53" s="97"/>
    </row>
    <row r="54" spans="2:17" ht="21">
      <c r="B54" s="97"/>
      <c r="C54" s="41" t="s">
        <v>96</v>
      </c>
      <c r="D54" s="98"/>
      <c r="E54" s="97"/>
      <c r="F54" s="97"/>
      <c r="G54" s="97"/>
      <c r="H54" s="97"/>
      <c r="I54" s="97"/>
      <c r="J54" s="97"/>
      <c r="K54" s="97"/>
      <c r="L54" s="97"/>
      <c r="M54" s="97"/>
      <c r="N54" s="97"/>
      <c r="O54" s="97"/>
      <c r="P54" s="97"/>
      <c r="Q54" s="97"/>
    </row>
    <row r="55" spans="2:17" ht="21">
      <c r="B55" s="97"/>
      <c r="C55" s="43"/>
      <c r="D55" s="214" t="s">
        <v>131</v>
      </c>
      <c r="E55" s="214"/>
      <c r="F55" s="214"/>
      <c r="G55" s="214"/>
      <c r="H55" s="214"/>
      <c r="I55" s="214"/>
      <c r="J55" s="214"/>
      <c r="K55" s="214"/>
      <c r="L55" s="214"/>
      <c r="M55" s="214"/>
      <c r="N55" s="214"/>
      <c r="O55" s="214"/>
      <c r="P55" s="214"/>
      <c r="Q55" s="97"/>
    </row>
    <row r="56" spans="2:17" ht="21">
      <c r="B56" s="97"/>
      <c r="C56" s="43"/>
      <c r="D56" s="214"/>
      <c r="E56" s="214"/>
      <c r="F56" s="214"/>
      <c r="G56" s="214"/>
      <c r="H56" s="214"/>
      <c r="I56" s="214"/>
      <c r="J56" s="214"/>
      <c r="K56" s="214"/>
      <c r="L56" s="214"/>
      <c r="M56" s="214"/>
      <c r="N56" s="214"/>
      <c r="O56" s="214"/>
      <c r="P56" s="214"/>
      <c r="Q56" s="97"/>
    </row>
    <row r="57" spans="2:17" ht="21">
      <c r="B57" s="97"/>
      <c r="C57" s="43"/>
      <c r="D57" s="214" t="s">
        <v>132</v>
      </c>
      <c r="E57" s="214"/>
      <c r="F57" s="214"/>
      <c r="G57" s="214"/>
      <c r="H57" s="214"/>
      <c r="I57" s="214"/>
      <c r="J57" s="214"/>
      <c r="K57" s="214"/>
      <c r="L57" s="214"/>
      <c r="M57" s="214"/>
      <c r="N57" s="214"/>
      <c r="O57" s="214"/>
      <c r="P57" s="214"/>
      <c r="Q57" s="97"/>
    </row>
    <row r="58" spans="2:17" ht="21">
      <c r="B58" s="97"/>
      <c r="C58" s="43"/>
      <c r="D58" s="214"/>
      <c r="E58" s="214"/>
      <c r="F58" s="214"/>
      <c r="G58" s="214"/>
      <c r="H58" s="214"/>
      <c r="I58" s="214"/>
      <c r="J58" s="214"/>
      <c r="K58" s="214"/>
      <c r="L58" s="214"/>
      <c r="M58" s="214"/>
      <c r="N58" s="214"/>
      <c r="O58" s="214"/>
      <c r="P58" s="214"/>
      <c r="Q58" s="97"/>
    </row>
  </sheetData>
  <sheetProtection algorithmName="SHA-512" hashValue="4EXWwfvVYnUiZWyef4cjftV+iB9tziZ+CREbjjXdB6ADz8blEm+MSKBzDVJwPZBGqcwXoAsD77SUhuRyDIemyA==" saltValue="Aok7zeqkwWKf0fowEyokRg==" spinCount="100000" sheet="1" objects="1" scenarios="1"/>
  <mergeCells count="48">
    <mergeCell ref="D55:P56"/>
    <mergeCell ref="D57:P58"/>
    <mergeCell ref="J20:O20"/>
    <mergeCell ref="J22:O22"/>
    <mergeCell ref="J24:O24"/>
    <mergeCell ref="J25:O25"/>
    <mergeCell ref="D38:K38"/>
    <mergeCell ref="N38:O38"/>
    <mergeCell ref="J30:O30"/>
    <mergeCell ref="J28:O28"/>
    <mergeCell ref="J45:O45"/>
    <mergeCell ref="L39:M39"/>
    <mergeCell ref="N39:O39"/>
    <mergeCell ref="N40:O40"/>
    <mergeCell ref="L40:M40"/>
    <mergeCell ref="L41:M41"/>
    <mergeCell ref="G46:I46"/>
    <mergeCell ref="G47:I47"/>
    <mergeCell ref="G48:I48"/>
    <mergeCell ref="N41:O41"/>
    <mergeCell ref="D39:K39"/>
    <mergeCell ref="D40:K40"/>
    <mergeCell ref="D41:K41"/>
    <mergeCell ref="D42:K42"/>
    <mergeCell ref="N42:O42"/>
    <mergeCell ref="L42:M42"/>
    <mergeCell ref="B2:Q2"/>
    <mergeCell ref="J23:O23"/>
    <mergeCell ref="J21:O21"/>
    <mergeCell ref="J29:O29"/>
    <mergeCell ref="G49:I49"/>
    <mergeCell ref="J46:O46"/>
    <mergeCell ref="J47:O47"/>
    <mergeCell ref="J48:O48"/>
    <mergeCell ref="J49:O49"/>
    <mergeCell ref="D49:F49"/>
    <mergeCell ref="L38:M38"/>
    <mergeCell ref="D45:F45"/>
    <mergeCell ref="D46:F46"/>
    <mergeCell ref="D47:F47"/>
    <mergeCell ref="D48:F48"/>
    <mergeCell ref="G45:I45"/>
    <mergeCell ref="D50:F50"/>
    <mergeCell ref="G50:I50"/>
    <mergeCell ref="J50:O50"/>
    <mergeCell ref="D51:F51"/>
    <mergeCell ref="G51:I51"/>
    <mergeCell ref="J51:O51"/>
  </mergeCells>
  <phoneticPr fontId="1"/>
  <conditionalFormatting sqref="C17 E17 G17">
    <cfRule type="expression" dxfId="3" priority="1">
      <formula>$C$17&gt;0</formula>
    </cfRule>
  </conditionalFormatting>
  <dataValidations count="6">
    <dataValidation type="textLength" operator="greaterThan" showInputMessage="1" showErrorMessage="1" error="会社名を入力してください" sqref="J20:O20 J22:O25" xr:uid="{00000000-0002-0000-0100-000000000000}">
      <formula1>1</formula1>
    </dataValidation>
    <dataValidation type="textLength" operator="greaterThan" showInputMessage="1" showErrorMessage="1" error="代表者役職を入力してください" sqref="J21:O21" xr:uid="{00000000-0002-0000-0100-000001000000}">
      <formula1>1</formula1>
    </dataValidation>
    <dataValidation allowBlank="1" showInputMessage="1" sqref="G46:G51" xr:uid="{00000000-0002-0000-0100-000002000000}"/>
    <dataValidation type="list" allowBlank="1" showInputMessage="1" showErrorMessage="1" sqref="C17" xr:uid="{8AEAC45B-B64F-4FB1-B588-CFE3AFB4F27C}">
      <formula1>$W$18:$W$24</formula1>
    </dataValidation>
    <dataValidation type="list" allowBlank="1" showInputMessage="1" showErrorMessage="1" sqref="E17" xr:uid="{C8D55848-30AA-4D31-9986-0A6ECA335645}">
      <formula1>$X$17:$X$28</formula1>
    </dataValidation>
    <dataValidation type="list" allowBlank="1" showInputMessage="1" showErrorMessage="1" sqref="G17" xr:uid="{3A8D1258-C77A-4111-A933-33994176CA1A}">
      <formula1>$Y$17:$Y$47</formula1>
    </dataValidation>
  </dataValidations>
  <pageMargins left="0.51181102362204722" right="0.51181102362204722" top="0.74803149606299213" bottom="0.74803149606299213" header="0.31496062992125984" footer="0.31496062992125984"/>
  <pageSetup paperSize="9" scale="74" fitToHeight="0" orientation="portrait" r:id="rId1"/>
  <rowBreaks count="1" manualBreakCount="1">
    <brk id="43" min="1" max="16" man="1"/>
  </rowBreaks>
  <ignoredErrors>
    <ignoredError sqref="J25"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133350</xdr:colOff>
                    <xdr:row>54</xdr:row>
                    <xdr:rowOff>19050</xdr:rowOff>
                  </from>
                  <to>
                    <xdr:col>3</xdr:col>
                    <xdr:colOff>0</xdr:colOff>
                    <xdr:row>54</xdr:row>
                    <xdr:rowOff>257175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133350</xdr:colOff>
                    <xdr:row>56</xdr:row>
                    <xdr:rowOff>19050</xdr:rowOff>
                  </from>
                  <to>
                    <xdr:col>3</xdr:col>
                    <xdr:colOff>0</xdr:colOff>
                    <xdr:row>56</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1:AO42"/>
  <sheetViews>
    <sheetView view="pageBreakPreview" topLeftCell="A7" zoomScale="85" zoomScaleNormal="70" zoomScaleSheetLayoutView="85" workbookViewId="0">
      <selection activeCell="D28" sqref="D28"/>
    </sheetView>
  </sheetViews>
  <sheetFormatPr defaultRowHeight="13.5"/>
  <cols>
    <col min="1" max="1" width="4.25" customWidth="1"/>
    <col min="2" max="2" width="9" customWidth="1"/>
    <col min="3" max="3" width="21.5" customWidth="1"/>
    <col min="4" max="4" width="8.875" customWidth="1"/>
    <col min="5" max="5" width="8.875" hidden="1" customWidth="1"/>
    <col min="6" max="6" width="14.125" customWidth="1"/>
    <col min="7" max="7" width="4.25" customWidth="1"/>
    <col min="8" max="8" width="14.125" customWidth="1"/>
    <col min="9" max="9" width="27.625" customWidth="1"/>
    <col min="10" max="10" width="14.25" customWidth="1"/>
    <col min="11" max="11" width="4.125" customWidth="1"/>
    <col min="12" max="12" width="14.25" customWidth="1"/>
    <col min="13" max="13" width="29.25" style="1" customWidth="1"/>
    <col min="14" max="14" width="10.75" customWidth="1"/>
    <col min="15" max="15" width="14.75" customWidth="1"/>
    <col min="16" max="17" width="9.625" customWidth="1"/>
    <col min="18" max="18" width="15.875" style="1" hidden="1" customWidth="1"/>
    <col min="19" max="19" width="8.5" customWidth="1"/>
    <col min="20" max="20" width="7.75" customWidth="1"/>
    <col min="21" max="21" width="5.875" hidden="1" customWidth="1"/>
    <col min="22" max="22" width="8" customWidth="1"/>
    <col min="23" max="23" width="9.375" customWidth="1"/>
    <col min="24" max="24" width="8" customWidth="1"/>
    <col min="25" max="25" width="9.125" customWidth="1"/>
    <col min="26" max="26" width="8" customWidth="1"/>
    <col min="27" max="27" width="8.625" customWidth="1"/>
    <col min="28" max="31" width="8" customWidth="1"/>
    <col min="32" max="32" width="10.25" customWidth="1"/>
    <col min="33" max="33" width="10.625" style="1" customWidth="1"/>
    <col min="34" max="34" width="13.625" style="1" customWidth="1"/>
    <col min="35" max="35" width="10.625" style="1" hidden="1" customWidth="1"/>
    <col min="36" max="36" width="13.625" style="1" hidden="1" customWidth="1"/>
    <col min="37" max="37" width="10.625" style="1" customWidth="1"/>
    <col min="38" max="38" width="13.625" style="1" customWidth="1"/>
    <col min="39" max="39" width="10.625" style="1" hidden="1" customWidth="1"/>
    <col min="40" max="40" width="13.625" style="1" hidden="1" customWidth="1"/>
  </cols>
  <sheetData>
    <row r="1" spans="2:40">
      <c r="B1" s="36"/>
      <c r="C1" s="52"/>
      <c r="D1" s="36"/>
      <c r="E1" s="36"/>
      <c r="F1" s="36"/>
      <c r="G1" s="36"/>
      <c r="H1" s="36"/>
      <c r="I1" s="36"/>
      <c r="J1" s="36"/>
      <c r="K1" s="36"/>
      <c r="L1" s="36"/>
      <c r="M1" s="37"/>
      <c r="N1" s="36"/>
      <c r="O1" s="36"/>
      <c r="P1" s="36"/>
      <c r="Q1" s="36"/>
      <c r="R1" s="37"/>
      <c r="S1" s="36"/>
      <c r="T1" s="36"/>
      <c r="U1" s="36"/>
      <c r="V1" s="36"/>
      <c r="W1" s="36"/>
      <c r="X1" s="36"/>
      <c r="Y1" s="36"/>
      <c r="Z1" s="36"/>
      <c r="AA1" s="36"/>
      <c r="AB1" s="36"/>
      <c r="AC1" s="36"/>
      <c r="AD1" s="36"/>
      <c r="AE1" s="36"/>
      <c r="AF1" s="36"/>
      <c r="AG1" s="37"/>
      <c r="AH1" s="37"/>
      <c r="AI1" s="37"/>
      <c r="AJ1" s="37"/>
      <c r="AK1" s="37"/>
      <c r="AL1" s="37"/>
      <c r="AM1" s="37"/>
      <c r="AN1" s="37"/>
    </row>
    <row r="2" spans="2:40" ht="21">
      <c r="B2" s="205" t="s">
        <v>181</v>
      </c>
      <c r="C2" s="205"/>
      <c r="D2" s="205"/>
      <c r="E2" s="205"/>
      <c r="F2" s="205"/>
      <c r="G2" s="205"/>
      <c r="H2" s="205"/>
      <c r="I2" s="205"/>
      <c r="J2" s="205"/>
      <c r="K2" s="205"/>
      <c r="L2" s="205"/>
      <c r="M2" s="205"/>
      <c r="N2" s="36"/>
      <c r="O2" s="36"/>
      <c r="P2" s="36"/>
      <c r="Q2" s="36"/>
      <c r="R2" s="37"/>
      <c r="S2" s="36"/>
      <c r="T2" s="36"/>
      <c r="U2" s="55"/>
      <c r="V2" s="36"/>
      <c r="W2" s="36"/>
      <c r="X2" s="36"/>
      <c r="Y2" s="36"/>
      <c r="Z2" s="36"/>
      <c r="AA2" s="36"/>
      <c r="AB2" s="36"/>
      <c r="AC2" s="36"/>
      <c r="AD2" s="36"/>
      <c r="AE2" s="36"/>
      <c r="AF2" s="36"/>
      <c r="AG2" s="37"/>
      <c r="AH2" s="37"/>
      <c r="AI2" s="37"/>
      <c r="AJ2" s="37"/>
      <c r="AK2" s="37"/>
      <c r="AL2" s="37"/>
      <c r="AM2" s="37"/>
      <c r="AN2" s="37"/>
    </row>
    <row r="3" spans="2:40">
      <c r="B3" s="36"/>
      <c r="C3" s="52"/>
      <c r="D3" s="36"/>
      <c r="E3" s="36"/>
      <c r="F3" s="36"/>
      <c r="G3" s="36"/>
      <c r="H3" s="36"/>
      <c r="I3" s="36"/>
      <c r="J3" s="36"/>
      <c r="K3" s="36"/>
      <c r="L3" s="36"/>
      <c r="M3" s="37"/>
      <c r="N3" s="36"/>
      <c r="O3" s="36"/>
      <c r="P3" s="36"/>
      <c r="Q3" s="36"/>
      <c r="R3" s="37"/>
      <c r="S3" s="36"/>
      <c r="T3" s="36"/>
      <c r="U3" s="36"/>
      <c r="V3" s="36"/>
      <c r="W3" s="36"/>
      <c r="X3" s="36"/>
      <c r="Y3" s="36"/>
      <c r="Z3" s="36"/>
      <c r="AA3" s="36"/>
      <c r="AB3" s="36"/>
      <c r="AC3" s="36"/>
      <c r="AD3" s="36"/>
      <c r="AE3" s="36"/>
      <c r="AF3" s="36"/>
      <c r="AG3" s="37"/>
      <c r="AH3" s="37"/>
      <c r="AI3" s="37"/>
      <c r="AJ3" s="37"/>
      <c r="AK3" s="37"/>
      <c r="AL3" s="37"/>
      <c r="AM3" s="37"/>
      <c r="AN3" s="37"/>
    </row>
    <row r="4" spans="2:40">
      <c r="B4" s="36"/>
      <c r="C4" s="36"/>
      <c r="D4" s="36"/>
      <c r="E4" s="36"/>
      <c r="F4" s="36"/>
      <c r="G4" s="36"/>
      <c r="H4" s="36"/>
      <c r="I4" s="36"/>
      <c r="J4" s="36"/>
      <c r="K4" s="36"/>
      <c r="L4" s="36"/>
      <c r="M4" s="37"/>
      <c r="N4" s="36"/>
      <c r="O4" s="36"/>
      <c r="P4" s="36"/>
      <c r="Q4" s="36"/>
      <c r="R4" s="37"/>
      <c r="S4" s="36"/>
      <c r="T4" s="36"/>
      <c r="U4" s="36"/>
      <c r="V4" s="36"/>
      <c r="W4" s="36"/>
      <c r="X4" s="36"/>
      <c r="Y4" s="36"/>
      <c r="Z4" s="36"/>
      <c r="AA4" s="36"/>
      <c r="AB4" s="36"/>
      <c r="AC4" s="36"/>
      <c r="AD4" s="36"/>
      <c r="AE4" s="36"/>
      <c r="AF4" s="36"/>
      <c r="AG4" s="37"/>
      <c r="AH4" s="37"/>
      <c r="AI4" s="37"/>
      <c r="AJ4" s="37"/>
      <c r="AK4" s="37"/>
      <c r="AL4" s="37"/>
      <c r="AM4" s="37"/>
      <c r="AN4" s="37"/>
    </row>
    <row r="5" spans="2:40" s="10" customFormat="1">
      <c r="B5" s="36"/>
      <c r="C5" s="20" t="s">
        <v>97</v>
      </c>
      <c r="D5" s="70" t="s">
        <v>68</v>
      </c>
      <c r="E5" s="54"/>
      <c r="F5" s="36"/>
      <c r="G5" s="36"/>
      <c r="H5" s="36"/>
      <c r="I5" s="36"/>
      <c r="J5" s="36"/>
      <c r="K5" s="36"/>
      <c r="L5" s="36"/>
      <c r="M5" s="37"/>
      <c r="N5" s="36"/>
      <c r="O5" s="36"/>
      <c r="P5" s="36"/>
      <c r="Q5" s="36"/>
      <c r="R5" s="37"/>
      <c r="S5" s="36"/>
      <c r="T5" s="36"/>
      <c r="U5" s="36"/>
      <c r="V5" s="36"/>
      <c r="W5" s="36"/>
      <c r="X5" s="36"/>
      <c r="Y5" s="36"/>
      <c r="Z5" s="36"/>
      <c r="AA5" s="36"/>
      <c r="AB5" s="36"/>
      <c r="AC5" s="36"/>
      <c r="AD5" s="36"/>
      <c r="AE5" s="36"/>
      <c r="AF5" s="36"/>
      <c r="AG5" s="37"/>
      <c r="AH5" s="37"/>
      <c r="AI5" s="37"/>
      <c r="AJ5" s="37"/>
      <c r="AK5" s="37"/>
      <c r="AL5" s="37"/>
      <c r="AM5" s="37"/>
      <c r="AN5" s="37"/>
    </row>
    <row r="6" spans="2:40" s="10" customFormat="1">
      <c r="B6" s="36"/>
      <c r="C6" s="53"/>
      <c r="D6" s="70"/>
      <c r="E6" s="54"/>
      <c r="F6" s="36"/>
      <c r="G6" s="36"/>
      <c r="H6" s="36"/>
      <c r="I6" s="36"/>
      <c r="J6" s="36"/>
      <c r="K6" s="36"/>
      <c r="L6" s="36"/>
      <c r="M6" s="37"/>
      <c r="N6" s="36"/>
      <c r="O6" s="36"/>
      <c r="P6" s="36"/>
      <c r="Q6" s="36"/>
      <c r="R6" s="37"/>
      <c r="S6" s="36"/>
      <c r="T6" s="36"/>
      <c r="U6" s="36"/>
      <c r="V6" s="36"/>
      <c r="W6" s="36"/>
      <c r="X6" s="36"/>
      <c r="Y6" s="36"/>
      <c r="Z6" s="36"/>
      <c r="AA6" s="36"/>
      <c r="AB6" s="36"/>
      <c r="AC6" s="36"/>
      <c r="AD6" s="36"/>
      <c r="AE6" s="36"/>
      <c r="AF6" s="36"/>
      <c r="AG6" s="37"/>
      <c r="AH6" s="37"/>
      <c r="AI6" s="37"/>
      <c r="AJ6" s="37"/>
      <c r="AK6" s="37"/>
      <c r="AL6" s="37"/>
      <c r="AM6" s="37"/>
      <c r="AN6" s="37"/>
    </row>
    <row r="7" spans="2:40" s="10" customFormat="1">
      <c r="B7" s="36"/>
      <c r="C7" s="22" t="s">
        <v>71</v>
      </c>
      <c r="D7" s="70" t="s">
        <v>69</v>
      </c>
      <c r="E7" s="54"/>
      <c r="F7" s="36"/>
      <c r="G7" s="36"/>
      <c r="H7" s="36"/>
      <c r="I7" s="36"/>
      <c r="J7" s="36"/>
      <c r="K7" s="36"/>
      <c r="L7" s="36"/>
      <c r="M7" s="37"/>
      <c r="N7" s="36"/>
      <c r="O7" s="36"/>
      <c r="P7" s="36"/>
      <c r="Q7" s="36"/>
      <c r="R7" s="37"/>
      <c r="S7" s="36"/>
      <c r="T7" s="36"/>
      <c r="U7" s="36"/>
      <c r="V7" s="36"/>
      <c r="W7" s="36"/>
      <c r="X7" s="36"/>
      <c r="Y7" s="36"/>
      <c r="Z7" s="36"/>
      <c r="AA7" s="36"/>
      <c r="AB7" s="36"/>
      <c r="AC7" s="36"/>
      <c r="AD7" s="36"/>
      <c r="AE7" s="36"/>
      <c r="AF7" s="36"/>
      <c r="AG7" s="37"/>
      <c r="AH7" s="37"/>
      <c r="AI7" s="37"/>
      <c r="AJ7" s="37"/>
      <c r="AK7" s="37"/>
      <c r="AL7" s="37"/>
      <c r="AM7" s="37"/>
      <c r="AN7" s="37"/>
    </row>
    <row r="8" spans="2:40" s="10" customFormat="1">
      <c r="B8" s="36"/>
      <c r="C8" s="53"/>
      <c r="D8" s="70" t="s">
        <v>70</v>
      </c>
      <c r="E8" s="54"/>
      <c r="F8" s="36"/>
      <c r="G8" s="36"/>
      <c r="H8" s="36"/>
      <c r="I8" s="36"/>
      <c r="J8" s="36"/>
      <c r="K8" s="36"/>
      <c r="L8" s="36"/>
      <c r="M8" s="37"/>
      <c r="N8" s="36"/>
      <c r="O8" s="36"/>
      <c r="P8" s="36"/>
      <c r="Q8" s="36"/>
      <c r="R8" s="37"/>
      <c r="S8" s="36"/>
      <c r="T8" s="36"/>
      <c r="U8" s="36"/>
      <c r="V8" s="36"/>
      <c r="W8" s="36"/>
      <c r="X8" s="36"/>
      <c r="Y8" s="36"/>
      <c r="Z8" s="36"/>
      <c r="AA8" s="36"/>
      <c r="AB8" s="36"/>
      <c r="AC8" s="36"/>
      <c r="AD8" s="36"/>
      <c r="AE8" s="36"/>
      <c r="AF8" s="36"/>
      <c r="AG8" s="37"/>
      <c r="AH8" s="37"/>
      <c r="AI8" s="37"/>
      <c r="AJ8" s="37"/>
      <c r="AK8" s="37"/>
      <c r="AL8" s="37"/>
      <c r="AM8" s="37"/>
      <c r="AN8" s="37"/>
    </row>
    <row r="9" spans="2:40" s="10" customFormat="1">
      <c r="B9" s="45"/>
      <c r="C9" s="53"/>
      <c r="D9" s="70"/>
      <c r="E9" s="54"/>
      <c r="F9" s="36"/>
      <c r="G9" s="36"/>
      <c r="H9" s="36"/>
      <c r="I9" s="36"/>
      <c r="J9" s="36"/>
      <c r="K9" s="36"/>
      <c r="L9" s="36"/>
      <c r="M9" s="37"/>
      <c r="N9" s="36"/>
      <c r="O9" s="36"/>
      <c r="P9" s="36"/>
      <c r="Q9" s="36"/>
      <c r="R9" s="37"/>
      <c r="S9" s="36"/>
      <c r="T9" s="36"/>
      <c r="U9" s="36"/>
      <c r="V9" s="36"/>
      <c r="W9" s="36"/>
      <c r="X9" s="36"/>
      <c r="Y9" s="36"/>
      <c r="Z9" s="36"/>
      <c r="AA9" s="36"/>
      <c r="AB9" s="36"/>
      <c r="AC9" s="36"/>
      <c r="AD9" s="36"/>
      <c r="AE9" s="36"/>
      <c r="AF9" s="36"/>
      <c r="AG9" s="37"/>
      <c r="AH9" s="37"/>
      <c r="AI9" s="37"/>
      <c r="AJ9" s="37"/>
      <c r="AK9" s="37"/>
      <c r="AL9" s="37"/>
      <c r="AM9" s="37"/>
      <c r="AN9" s="37"/>
    </row>
    <row r="10" spans="2:40" s="10" customFormat="1">
      <c r="B10" s="45"/>
      <c r="C10" s="21" t="s">
        <v>72</v>
      </c>
      <c r="D10" s="70" t="s">
        <v>168</v>
      </c>
      <c r="E10" s="54"/>
      <c r="F10" s="36"/>
      <c r="G10" s="36"/>
      <c r="H10" s="36"/>
      <c r="I10" s="36"/>
      <c r="J10" s="36"/>
      <c r="K10" s="36"/>
      <c r="L10" s="36"/>
      <c r="M10" s="37"/>
      <c r="N10" s="36"/>
      <c r="O10" s="36"/>
      <c r="P10" s="36"/>
      <c r="Q10" s="36"/>
      <c r="R10" s="37"/>
      <c r="S10" s="36"/>
      <c r="T10" s="36"/>
      <c r="U10" s="36"/>
      <c r="V10" s="36"/>
      <c r="W10" s="36"/>
      <c r="X10" s="36"/>
      <c r="Y10" s="36"/>
      <c r="Z10" s="36"/>
      <c r="AA10" s="36"/>
      <c r="AB10" s="36"/>
      <c r="AC10" s="36"/>
      <c r="AD10" s="36"/>
      <c r="AE10" s="36"/>
      <c r="AF10" s="36"/>
      <c r="AG10" s="37"/>
      <c r="AH10" s="37"/>
      <c r="AI10" s="37"/>
      <c r="AJ10" s="37"/>
      <c r="AK10" s="37"/>
      <c r="AL10" s="37"/>
      <c r="AM10" s="37"/>
      <c r="AN10" s="37"/>
    </row>
    <row r="11" spans="2:40" s="10" customFormat="1" ht="15.75">
      <c r="B11" s="45"/>
      <c r="C11" s="46"/>
      <c r="D11" s="70" t="s">
        <v>73</v>
      </c>
      <c r="E11" s="46"/>
      <c r="F11" s="36"/>
      <c r="G11" s="36"/>
      <c r="H11" s="36"/>
      <c r="I11" s="36"/>
      <c r="J11" s="36"/>
      <c r="K11" s="36"/>
      <c r="L11" s="36"/>
      <c r="M11" s="37"/>
      <c r="N11" s="36"/>
      <c r="O11" s="36"/>
      <c r="P11" s="36"/>
      <c r="Q11" s="36"/>
      <c r="R11" s="37"/>
      <c r="S11" s="36"/>
      <c r="T11" s="36"/>
      <c r="U11" s="36"/>
      <c r="V11" s="36"/>
      <c r="W11" s="36"/>
      <c r="X11" s="36"/>
      <c r="Y11" s="36"/>
      <c r="Z11" s="36"/>
      <c r="AA11" s="36"/>
      <c r="AB11" s="36"/>
      <c r="AC11" s="36"/>
      <c r="AD11" s="36"/>
      <c r="AE11" s="36"/>
      <c r="AF11" s="36"/>
      <c r="AG11" s="37"/>
      <c r="AH11" s="37"/>
      <c r="AI11" s="37"/>
      <c r="AJ11" s="37"/>
      <c r="AK11" s="37"/>
      <c r="AL11" s="37"/>
      <c r="AM11" s="37"/>
      <c r="AN11" s="37"/>
    </row>
    <row r="12" spans="2:40" s="10" customFormat="1" ht="15.75">
      <c r="B12" s="45"/>
      <c r="C12" s="46"/>
      <c r="D12" s="46"/>
      <c r="E12" s="46"/>
      <c r="F12" s="36"/>
      <c r="G12" s="36"/>
      <c r="H12" s="36"/>
      <c r="I12" s="36"/>
      <c r="J12" s="36"/>
      <c r="K12" s="36"/>
      <c r="L12" s="36"/>
      <c r="M12" s="37"/>
      <c r="N12" s="36"/>
      <c r="O12" s="36"/>
      <c r="P12" s="36"/>
      <c r="Q12" s="36"/>
      <c r="R12" s="37"/>
      <c r="S12" s="36"/>
      <c r="T12" s="36"/>
      <c r="U12" s="36"/>
      <c r="V12" s="36"/>
      <c r="W12" s="36"/>
      <c r="X12" s="36"/>
      <c r="Y12" s="36"/>
      <c r="Z12" s="36"/>
      <c r="AA12" s="36"/>
      <c r="AB12" s="36"/>
      <c r="AC12" s="36"/>
      <c r="AD12" s="36"/>
      <c r="AE12" s="36"/>
      <c r="AF12" s="36"/>
      <c r="AG12" s="37"/>
      <c r="AH12" s="37"/>
      <c r="AI12" s="37"/>
      <c r="AJ12" s="37"/>
      <c r="AK12" s="37"/>
      <c r="AL12" s="37"/>
      <c r="AM12" s="37"/>
      <c r="AN12" s="37"/>
    </row>
    <row r="13" spans="2:40" s="10" customFormat="1" ht="17.25" thickBot="1">
      <c r="B13" s="47" t="s">
        <v>94</v>
      </c>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row>
    <row r="14" spans="2:40" s="10" customFormat="1" ht="16.5" thickTop="1">
      <c r="B14" s="99" t="s">
        <v>182</v>
      </c>
      <c r="C14" s="100"/>
      <c r="D14" s="100"/>
      <c r="E14" s="100"/>
      <c r="F14" s="100"/>
      <c r="G14" s="100"/>
      <c r="H14" s="100"/>
      <c r="I14" s="100"/>
      <c r="J14" s="49" t="s">
        <v>208</v>
      </c>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row>
    <row r="15" spans="2:40" s="10" customFormat="1" ht="15.75">
      <c r="B15" s="101" t="s">
        <v>194</v>
      </c>
      <c r="C15" s="100"/>
      <c r="D15" s="100"/>
      <c r="E15" s="100"/>
      <c r="F15" s="100"/>
      <c r="G15" s="100"/>
      <c r="H15" s="100"/>
      <c r="I15" s="100"/>
      <c r="J15" s="66" t="s">
        <v>205</v>
      </c>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row>
    <row r="16" spans="2:40" s="10" customFormat="1" ht="15.75">
      <c r="B16" s="101" t="s">
        <v>195</v>
      </c>
      <c r="C16" s="100"/>
      <c r="D16" s="100"/>
      <c r="E16" s="100"/>
      <c r="F16" s="100"/>
      <c r="G16" s="100"/>
      <c r="H16" s="100"/>
      <c r="I16" s="100"/>
      <c r="J16" s="66" t="s">
        <v>206</v>
      </c>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row>
    <row r="17" spans="2:41" s="10" customFormat="1" ht="15.75">
      <c r="B17" s="101" t="s">
        <v>183</v>
      </c>
      <c r="C17" s="100"/>
      <c r="D17" s="100"/>
      <c r="E17" s="100"/>
      <c r="F17" s="100"/>
      <c r="G17" s="100"/>
      <c r="H17" s="100"/>
      <c r="I17" s="100"/>
      <c r="J17" s="66" t="s">
        <v>161</v>
      </c>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row>
    <row r="18" spans="2:41" s="10" customFormat="1" ht="15.75">
      <c r="B18" s="101" t="s">
        <v>184</v>
      </c>
      <c r="C18" s="100"/>
      <c r="D18" s="100"/>
      <c r="E18" s="100"/>
      <c r="F18" s="100"/>
      <c r="G18" s="100"/>
      <c r="H18" s="100"/>
      <c r="I18" s="100"/>
      <c r="J18" s="66" t="s">
        <v>162</v>
      </c>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row>
    <row r="19" spans="2:41" s="10" customFormat="1" ht="15.75">
      <c r="B19" s="101" t="s">
        <v>192</v>
      </c>
      <c r="C19" s="102"/>
      <c r="D19" s="100"/>
      <c r="E19" s="100"/>
      <c r="F19" s="100"/>
      <c r="G19" s="100"/>
      <c r="H19" s="100"/>
      <c r="I19" s="100"/>
      <c r="J19" s="66" t="s">
        <v>207</v>
      </c>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row>
    <row r="20" spans="2:41" s="10" customFormat="1" ht="15.75">
      <c r="B20" s="78"/>
      <c r="C20" s="80" t="s">
        <v>193</v>
      </c>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row>
    <row r="21" spans="2:41" s="10" customFormat="1" ht="16.5">
      <c r="B21" s="51"/>
      <c r="C21" s="50"/>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row>
    <row r="22" spans="2:41" s="10" customFormat="1" ht="15.75">
      <c r="B22" s="103"/>
      <c r="C22" s="104" t="s">
        <v>134</v>
      </c>
      <c r="D22" s="105" t="s">
        <v>129</v>
      </c>
      <c r="E22" s="146" t="s">
        <v>212</v>
      </c>
      <c r="F22" s="238" t="s">
        <v>136</v>
      </c>
      <c r="G22" s="239"/>
      <c r="H22" s="240"/>
      <c r="I22" s="104" t="s">
        <v>136</v>
      </c>
      <c r="J22" s="238" t="s">
        <v>136</v>
      </c>
      <c r="K22" s="239"/>
      <c r="L22" s="240"/>
      <c r="M22" s="105" t="s">
        <v>129</v>
      </c>
      <c r="N22" s="105" t="s">
        <v>129</v>
      </c>
      <c r="O22" s="104" t="s">
        <v>135</v>
      </c>
      <c r="P22" s="105" t="s">
        <v>129</v>
      </c>
      <c r="Q22" s="104" t="s">
        <v>135</v>
      </c>
      <c r="R22" s="146" t="s">
        <v>212</v>
      </c>
      <c r="S22" s="238" t="s">
        <v>135</v>
      </c>
      <c r="T22" s="240"/>
      <c r="U22" s="173" t="s">
        <v>212</v>
      </c>
      <c r="V22" s="241" t="s">
        <v>133</v>
      </c>
      <c r="W22" s="242"/>
      <c r="X22" s="242"/>
      <c r="Y22" s="242"/>
      <c r="Z22" s="242"/>
      <c r="AA22" s="242"/>
      <c r="AB22" s="242"/>
      <c r="AC22" s="242"/>
      <c r="AD22" s="242"/>
      <c r="AE22" s="243"/>
      <c r="AF22" s="105" t="s">
        <v>129</v>
      </c>
      <c r="AG22" s="219" t="s">
        <v>135</v>
      </c>
      <c r="AH22" s="220"/>
      <c r="AI22" s="220"/>
      <c r="AJ22" s="220"/>
      <c r="AK22" s="220"/>
      <c r="AL22" s="220"/>
      <c r="AM22" s="220"/>
      <c r="AN22" s="221"/>
    </row>
    <row r="23" spans="2:41" s="12" customFormat="1" ht="13.5" customHeight="1">
      <c r="B23" s="226" t="s">
        <v>25</v>
      </c>
      <c r="C23" s="222" t="s">
        <v>19</v>
      </c>
      <c r="D23" s="226" t="s">
        <v>1</v>
      </c>
      <c r="E23" s="226" t="s">
        <v>1</v>
      </c>
      <c r="F23" s="230" t="s">
        <v>2</v>
      </c>
      <c r="G23" s="231"/>
      <c r="H23" s="232"/>
      <c r="I23" s="226" t="s">
        <v>209</v>
      </c>
      <c r="J23" s="230" t="s">
        <v>3</v>
      </c>
      <c r="K23" s="231"/>
      <c r="L23" s="232"/>
      <c r="M23" s="226" t="s">
        <v>43</v>
      </c>
      <c r="N23" s="227" t="s">
        <v>26</v>
      </c>
      <c r="O23" s="228"/>
      <c r="P23" s="228"/>
      <c r="Q23" s="228"/>
      <c r="R23" s="228"/>
      <c r="S23" s="228"/>
      <c r="T23" s="228"/>
      <c r="U23" s="228"/>
      <c r="V23" s="228"/>
      <c r="W23" s="228"/>
      <c r="X23" s="228"/>
      <c r="Y23" s="228"/>
      <c r="Z23" s="228"/>
      <c r="AA23" s="228"/>
      <c r="AB23" s="228"/>
      <c r="AC23" s="228"/>
      <c r="AD23" s="228"/>
      <c r="AE23" s="228"/>
      <c r="AF23" s="228"/>
      <c r="AG23" s="228"/>
      <c r="AH23" s="228"/>
      <c r="AI23" s="228"/>
      <c r="AJ23" s="228"/>
      <c r="AK23" s="228"/>
      <c r="AL23" s="228"/>
      <c r="AM23" s="228"/>
      <c r="AN23" s="229"/>
    </row>
    <row r="24" spans="2:41" s="12" customFormat="1" ht="40.5" customHeight="1">
      <c r="B24" s="226"/>
      <c r="C24" s="237"/>
      <c r="D24" s="226"/>
      <c r="E24" s="226"/>
      <c r="F24" s="233"/>
      <c r="G24" s="234"/>
      <c r="H24" s="235"/>
      <c r="I24" s="226"/>
      <c r="J24" s="233"/>
      <c r="K24" s="234"/>
      <c r="L24" s="235"/>
      <c r="M24" s="226"/>
      <c r="N24" s="224" t="s">
        <v>6</v>
      </c>
      <c r="O24" s="225"/>
      <c r="P24" s="224" t="s">
        <v>210</v>
      </c>
      <c r="Q24" s="225"/>
      <c r="R24" s="151" t="s">
        <v>220</v>
      </c>
      <c r="S24" s="226" t="s">
        <v>4</v>
      </c>
      <c r="T24" s="226" t="s">
        <v>7</v>
      </c>
      <c r="U24" s="222" t="s">
        <v>39</v>
      </c>
      <c r="V24" s="244" t="s">
        <v>5</v>
      </c>
      <c r="W24" s="244"/>
      <c r="X24" s="244"/>
      <c r="Y24" s="244"/>
      <c r="Z24" s="244"/>
      <c r="AA24" s="244"/>
      <c r="AB24" s="244"/>
      <c r="AC24" s="244"/>
      <c r="AD24" s="244"/>
      <c r="AE24" s="244"/>
      <c r="AF24" s="222" t="s">
        <v>13</v>
      </c>
      <c r="AG24" s="224" t="s">
        <v>143</v>
      </c>
      <c r="AH24" s="225"/>
      <c r="AI24" s="224" t="s">
        <v>216</v>
      </c>
      <c r="AJ24" s="225"/>
      <c r="AK24" s="224" t="s">
        <v>14</v>
      </c>
      <c r="AL24" s="225"/>
      <c r="AM24" s="224" t="s">
        <v>218</v>
      </c>
      <c r="AN24" s="225"/>
    </row>
    <row r="25" spans="2:41" s="12" customFormat="1" ht="31.5" customHeight="1">
      <c r="B25" s="226"/>
      <c r="C25" s="223"/>
      <c r="D25" s="226"/>
      <c r="E25" s="226"/>
      <c r="F25" s="152" t="s">
        <v>87</v>
      </c>
      <c r="G25" s="153" t="s">
        <v>90</v>
      </c>
      <c r="H25" s="154" t="s">
        <v>88</v>
      </c>
      <c r="I25" s="226"/>
      <c r="J25" s="152" t="s">
        <v>87</v>
      </c>
      <c r="K25" s="153" t="s">
        <v>91</v>
      </c>
      <c r="L25" s="154" t="s">
        <v>88</v>
      </c>
      <c r="M25" s="226"/>
      <c r="N25" s="155" t="s">
        <v>211</v>
      </c>
      <c r="O25" s="156" t="s">
        <v>225</v>
      </c>
      <c r="P25" s="157" t="s">
        <v>28</v>
      </c>
      <c r="Q25" s="155" t="s">
        <v>29</v>
      </c>
      <c r="R25" s="156" t="s">
        <v>225</v>
      </c>
      <c r="S25" s="244"/>
      <c r="T25" s="226"/>
      <c r="U25" s="223"/>
      <c r="V25" s="158" t="s">
        <v>8</v>
      </c>
      <c r="W25" s="158" t="s">
        <v>9</v>
      </c>
      <c r="X25" s="158" t="s">
        <v>8</v>
      </c>
      <c r="Y25" s="158" t="s">
        <v>9</v>
      </c>
      <c r="Z25" s="158" t="s">
        <v>8</v>
      </c>
      <c r="AA25" s="158" t="s">
        <v>9</v>
      </c>
      <c r="AB25" s="158" t="s">
        <v>8</v>
      </c>
      <c r="AC25" s="158" t="s">
        <v>9</v>
      </c>
      <c r="AD25" s="158" t="s">
        <v>8</v>
      </c>
      <c r="AE25" s="158" t="s">
        <v>9</v>
      </c>
      <c r="AF25" s="223"/>
      <c r="AG25" s="155" t="s">
        <v>17</v>
      </c>
      <c r="AH25" s="156" t="s">
        <v>225</v>
      </c>
      <c r="AI25" s="156" t="s">
        <v>17</v>
      </c>
      <c r="AJ25" s="156" t="s">
        <v>225</v>
      </c>
      <c r="AK25" s="155" t="s">
        <v>17</v>
      </c>
      <c r="AL25" s="156" t="s">
        <v>225</v>
      </c>
      <c r="AM25" s="156" t="s">
        <v>17</v>
      </c>
      <c r="AN25" s="156" t="s">
        <v>15</v>
      </c>
    </row>
    <row r="26" spans="2:41" ht="30" customHeight="1">
      <c r="B26" s="106" t="s">
        <v>30</v>
      </c>
      <c r="C26" s="107" t="s">
        <v>31</v>
      </c>
      <c r="D26" s="108" t="s">
        <v>44</v>
      </c>
      <c r="E26" s="109" t="str">
        <f t="shared" ref="E26:E31" si="0">CONCATENATE(D26,"_")</f>
        <v>HFC32_</v>
      </c>
      <c r="F26" s="110">
        <v>45658</v>
      </c>
      <c r="G26" s="111" t="s">
        <v>92</v>
      </c>
      <c r="H26" s="112">
        <v>46022</v>
      </c>
      <c r="I26" s="106" t="s">
        <v>32</v>
      </c>
      <c r="J26" s="110">
        <v>45658</v>
      </c>
      <c r="K26" s="111" t="s">
        <v>92</v>
      </c>
      <c r="L26" s="112">
        <v>46022</v>
      </c>
      <c r="M26" s="113" t="s">
        <v>187</v>
      </c>
      <c r="N26" s="114">
        <v>100</v>
      </c>
      <c r="O26" s="115">
        <f>ROUND(N26*VLOOKUP($D:$D,選択肢!$D:$F,3,),0)</f>
        <v>67500</v>
      </c>
      <c r="P26" s="116">
        <v>0.1</v>
      </c>
      <c r="Q26" s="117">
        <f t="shared" ref="Q26:Q27" si="1">ROUND(N26*P26,0)</f>
        <v>10</v>
      </c>
      <c r="R26" s="118">
        <f>Q26*VLOOKUP($D:$D,選択肢!$D:$F,3,)</f>
        <v>6750</v>
      </c>
      <c r="S26" s="117">
        <f t="shared" ref="S26:S27" si="2">N26-Q26</f>
        <v>90</v>
      </c>
      <c r="T26" s="119">
        <f>VLOOKUP(D:D,選択肢!$D:$F,2,)</f>
        <v>0.94</v>
      </c>
      <c r="U26" s="120">
        <f>IF(ISERROR(MATCH($M26,選択肢!$B$9:$B$19,0)),0,1)</f>
        <v>1</v>
      </c>
      <c r="V26" s="120" t="str">
        <f>IF($U26=0,"",_xlfn.IFNA(VLOOKUP($M26,選択肢!$B$9:$I$19,4,),""))</f>
        <v>SiF4</v>
      </c>
      <c r="W26" s="121">
        <f>IF($U26=0,"",IFERROR($S26*$T26*(VLOOKUP($M26,選択肢!$B$9:$S$19,14,FALSE)/VLOOKUP($M26,選択肢!$B$9:$S$19,3,FALSE)),""))</f>
        <v>84.6</v>
      </c>
      <c r="X26" s="120" t="str">
        <f>IF($U26=0,"",_xlfn.IFNA(VLOOKUP($M26,選択肢!$B$9:$I$19,5,),""))</f>
        <v>HCN</v>
      </c>
      <c r="Y26" s="121">
        <f>IF($U26=0,"",IFERROR($S26*$T26*(VLOOKUP($M26,選択肢!$B$9:$S$19,15,FALSE)/VLOOKUP($M26,選択肢!$B$9:$S$19,3,FALSE)),""))</f>
        <v>14.642307692307691</v>
      </c>
      <c r="Z26" s="120" t="str">
        <f>IF($U26=0,"",_xlfn.IFNA(VLOOKUP($M26,選択肢!$B$9:$I$19,6,),""))</f>
        <v>NH3</v>
      </c>
      <c r="AA26" s="121">
        <f>IF($U26=0,"",IF(Z26="-","-",IFERROR($S26*$T26*(VLOOKUP($M26,選択肢!$B$9:$S$19,16,FALSE)/VLOOKUP($M26,選択肢!$B$9:$S$19,3,FALSE)),"要計算")))</f>
        <v>9.2192307692307693</v>
      </c>
      <c r="AB26" s="120" t="str">
        <f>IF($U26=0,"",_xlfn.IFNA(VLOOKUP($M26,選択肢!$B$9:$I$19,7,),""))</f>
        <v>CO</v>
      </c>
      <c r="AC26" s="121">
        <f>IF($U26=0,"",IF(AB26="-","-",IFERROR($S26*$T26*(VLOOKUP($M26,選択肢!$B$9:$S$19,17,FALSE)/VLOOKUP($M26,選択肢!$B$9:$S$19,3,FALSE)),"要計算")))</f>
        <v>30.369230769230768</v>
      </c>
      <c r="AD26" s="120" t="str">
        <f>IF($U26=0,"",_xlfn.IFNA(VLOOKUP($M26,選択肢!$B$9:$I$19,8,),""))</f>
        <v>H2O</v>
      </c>
      <c r="AE26" s="121">
        <f>IF($U26=0,"",IF(AD26="-","-",IFERROR($S26*$T26*(VLOOKUP($M26,選択肢!$B$9:$S$19,18,FALSE)/VLOOKUP($M26,選択肢!$B$9:$S$19,3,FALSE)),"要計算")))</f>
        <v>9.7615384615384606</v>
      </c>
      <c r="AF26" s="122">
        <v>0.9</v>
      </c>
      <c r="AG26" s="117">
        <f t="shared" ref="AG26:AG27" si="3">ROUND(S26*(1-T26)*(1-AF26),0)</f>
        <v>1</v>
      </c>
      <c r="AH26" s="115">
        <f>ROUND(AG26*VLOOKUP($D:$D,選択肢!$D:$F,3,),0)</f>
        <v>675</v>
      </c>
      <c r="AI26" s="123">
        <f t="shared" ref="AI26:AI27" si="4">S26*(1-T26)*(1-AF26)</f>
        <v>0.54000000000000037</v>
      </c>
      <c r="AJ26" s="123">
        <f>AG26*VLOOKUP($D:$D,選択肢!$D:$F,3,)</f>
        <v>675</v>
      </c>
      <c r="AK26" s="117">
        <f>IF(N26="","",N26-AG26)</f>
        <v>99</v>
      </c>
      <c r="AL26" s="115">
        <f>ROUND(AK26*VLOOKUP($D:$D,選択肢!$D:$F,3,),0)</f>
        <v>66825</v>
      </c>
      <c r="AM26" s="124">
        <f t="shared" ref="AM26:AM27" si="5">N26-AG26</f>
        <v>99</v>
      </c>
      <c r="AN26" s="125">
        <f>AK26*VLOOKUP($D:$D,選択肢!$D:$F,3,)</f>
        <v>66825</v>
      </c>
    </row>
    <row r="27" spans="2:41" ht="30" customHeight="1">
      <c r="B27" s="106" t="s">
        <v>30</v>
      </c>
      <c r="C27" s="107" t="s">
        <v>31</v>
      </c>
      <c r="D27" s="108" t="s">
        <v>46</v>
      </c>
      <c r="E27" s="109" t="str">
        <f t="shared" si="0"/>
        <v>HFC23_</v>
      </c>
      <c r="F27" s="110">
        <v>45658</v>
      </c>
      <c r="G27" s="111" t="s">
        <v>92</v>
      </c>
      <c r="H27" s="112">
        <v>46022</v>
      </c>
      <c r="I27" s="106" t="s">
        <v>40</v>
      </c>
      <c r="J27" s="110">
        <v>45658</v>
      </c>
      <c r="K27" s="111" t="s">
        <v>92</v>
      </c>
      <c r="L27" s="112">
        <v>46022</v>
      </c>
      <c r="M27" s="113" t="s">
        <v>149</v>
      </c>
      <c r="N27" s="114">
        <v>100</v>
      </c>
      <c r="O27" s="115">
        <f>ROUND(N27*VLOOKUP($D:$D,選択肢!$D:$F,3,),0)</f>
        <v>1480000</v>
      </c>
      <c r="P27" s="116">
        <v>0.1</v>
      </c>
      <c r="Q27" s="117">
        <f t="shared" si="1"/>
        <v>10</v>
      </c>
      <c r="R27" s="118">
        <f>Q27*VLOOKUP($D:$D,選択肢!$D:$F,3,)</f>
        <v>148000</v>
      </c>
      <c r="S27" s="117">
        <f t="shared" si="2"/>
        <v>90</v>
      </c>
      <c r="T27" s="119">
        <f>VLOOKUP(D:D,選択肢!$D:$F,2,)</f>
        <v>0.6</v>
      </c>
      <c r="U27" s="120">
        <f>IF(ISERROR(MATCH($M27,選択肢!$B$9:$B$19,0)),0,1)</f>
        <v>1</v>
      </c>
      <c r="V27" s="120" t="str">
        <f>IF($U27=0,"",_xlfn.IFNA(VLOOKUP($M27,選択肢!$B$9:$I$19,4,),""))</f>
        <v>CO2</v>
      </c>
      <c r="W27" s="121">
        <f>IF($U27=0,"",IFERROR($S27*$T27*(VLOOKUP($M27,選択肢!$B$9:$S$19,14,FALSE)/VLOOKUP($M27,選択肢!$B$9:$S$19,3,FALSE)),""))</f>
        <v>33.942857142857143</v>
      </c>
      <c r="X27" s="120" t="str">
        <f>IF($U27=0,"",_xlfn.IFNA(VLOOKUP($M27,選択肢!$B$9:$I$19,5,),""))</f>
        <v>SiF4</v>
      </c>
      <c r="Y27" s="121">
        <f>IF($U27=0,"",IFERROR($S27*$T27*(VLOOKUP($M27,選択肢!$B$9:$S$19,15,FALSE)/VLOOKUP($M27,選択肢!$B$9:$S$19,3,FALSE)),""))</f>
        <v>40.114285714285714</v>
      </c>
      <c r="Z27" s="120" t="str">
        <f>IF($U27=0,"",_xlfn.IFNA(VLOOKUP($M27,選択肢!$B$9:$I$19,6,),""))</f>
        <v>HF</v>
      </c>
      <c r="AA27" s="121">
        <f>IF($U27=0,"",IF(Z27="-","-",IFERROR($S27*$T27*(VLOOKUP($M27,選択肢!$B$9:$S$19,16,FALSE)/VLOOKUP($M27,選択肢!$B$9:$S$19,3,FALSE)),"要計算")))</f>
        <v>15.428571428571427</v>
      </c>
      <c r="AB27" s="120" t="str">
        <f>IF($U27=0,"",_xlfn.IFNA(VLOOKUP($M27,選択肢!$B$9:$I$19,7,),""))</f>
        <v>-</v>
      </c>
      <c r="AC27" s="121" t="str">
        <f>IF($U27=0,"",IF(AB27="-","-",IFERROR($S27*$T27*(VLOOKUP($M27,選択肢!$B$9:$S$19,17,FALSE)/VLOOKUP($M27,選択肢!$B$9:$S$19,3,FALSE)),"要計算")))</f>
        <v>-</v>
      </c>
      <c r="AD27" s="120" t="str">
        <f>IF($U27=0,"",_xlfn.IFNA(VLOOKUP($M27,選択肢!$B$9:$I$19,8,),""))</f>
        <v>-</v>
      </c>
      <c r="AE27" s="126" t="str">
        <f>IF($U27=0,"",IF(AD27="-","-",IFERROR($S27*$T27*(VLOOKUP($M27,選択肢!$B$9:$S$19,18,FALSE)/VLOOKUP($M27,選択肢!$B$9:$S$19,3,FALSE)),"要計算")))</f>
        <v>-</v>
      </c>
      <c r="AF27" s="122">
        <v>0.9</v>
      </c>
      <c r="AG27" s="117">
        <f t="shared" si="3"/>
        <v>4</v>
      </c>
      <c r="AH27" s="115">
        <f>ROUND(AG27*VLOOKUP($D:$D,選択肢!$D:$F,3,),0)</f>
        <v>59200</v>
      </c>
      <c r="AI27" s="123">
        <f t="shared" si="4"/>
        <v>3.5999999999999992</v>
      </c>
      <c r="AJ27" s="123">
        <f>AG27*VLOOKUP($D:$D,選択肢!$D:$F,3,)</f>
        <v>59200</v>
      </c>
      <c r="AK27" s="117">
        <f t="shared" ref="AK27:AK32" si="6">IF(N27="","",N27-AG27)</f>
        <v>96</v>
      </c>
      <c r="AL27" s="115">
        <f>ROUND(AK27*VLOOKUP($D:$D,選択肢!$D:$F,3,),0)</f>
        <v>1420800</v>
      </c>
      <c r="AM27" s="124">
        <f t="shared" si="5"/>
        <v>96</v>
      </c>
      <c r="AN27" s="125">
        <f>AK27*VLOOKUP($D:$D,選択肢!$D:$F,3,)</f>
        <v>1420800</v>
      </c>
    </row>
    <row r="28" spans="2:41" ht="34.5" customHeight="1">
      <c r="B28" s="108">
        <v>1</v>
      </c>
      <c r="C28" s="145" t="str">
        <f>IF(VLOOKUP($B28,別紙１!$C$47:$I$51,5,)&lt;&gt;0,VLOOKUP($B28,別紙１!$C$47:$I$51,5,),"")</f>
        <v/>
      </c>
      <c r="D28" s="127"/>
      <c r="E28" s="109" t="str">
        <f t="shared" si="0"/>
        <v>_</v>
      </c>
      <c r="F28" s="128"/>
      <c r="G28" s="150" t="s">
        <v>89</v>
      </c>
      <c r="H28" s="129"/>
      <c r="I28" s="130"/>
      <c r="J28" s="128"/>
      <c r="K28" s="150" t="s">
        <v>89</v>
      </c>
      <c r="L28" s="129"/>
      <c r="M28" s="131"/>
      <c r="N28" s="132"/>
      <c r="O28" s="133" t="str">
        <f>IF(N28="","",ROUND(N28*VLOOKUP($D:$D,選択肢!$D:$F,3,),0))</f>
        <v/>
      </c>
      <c r="P28" s="134"/>
      <c r="Q28" s="135" t="str">
        <f>IF(N28="","",ROUND(N28*P28,0))</f>
        <v/>
      </c>
      <c r="R28" s="136" t="str">
        <f>IF(N28="","",Q28*VLOOKUP($D:$D,選択肢!$D:$F,3,))</f>
        <v/>
      </c>
      <c r="S28" s="137" t="str">
        <f>IF($N28="","",N28-Q28)</f>
        <v/>
      </c>
      <c r="T28" s="138" t="str">
        <f>IF(N28="","",VLOOKUP(D:D,選択肢!$D:$F,2,))</f>
        <v/>
      </c>
      <c r="U28" s="139">
        <f>IF(ISERROR(MATCH($M28,選択肢!$B$9:$B$19,0)),0,1)</f>
        <v>0</v>
      </c>
      <c r="V28" s="147" t="str">
        <f>IF($U28=0,"",_xlfn.IFNA(VLOOKUP($M28,選択肢!$B$9:$I$19,4,),""))</f>
        <v/>
      </c>
      <c r="W28" s="148" t="str">
        <f>IF($U28=0,"",IFERROR($S28*$T28*(VLOOKUP($M28,選択肢!$B$9:$S$19,14,FALSE)/VLOOKUP($M28,選択肢!$B$9:$S$19,3,FALSE)),""))</f>
        <v/>
      </c>
      <c r="X28" s="147" t="str">
        <f>IF($U28=0,"",_xlfn.IFNA(VLOOKUP($M28,選択肢!$B$9:$I$19,5,),""))</f>
        <v/>
      </c>
      <c r="Y28" s="148" t="str">
        <f>IF($U28=0,"",IFERROR($S28*$T28*(VLOOKUP($M28,選択肢!$B$9:$S$19,15,FALSE)/VLOOKUP($M28,選択肢!$B$9:$S$19,3,FALSE)),""))</f>
        <v/>
      </c>
      <c r="Z28" s="147" t="str">
        <f>IF($U28=0,"",_xlfn.IFNA(VLOOKUP($M28,選択肢!$B$9:$I$19,6,),""))</f>
        <v/>
      </c>
      <c r="AA28" s="148" t="str">
        <f>IF($U28=0,"",IF(Z28="-","-",IFERROR($S28*$T28*(VLOOKUP($M28,選択肢!$B$9:$S$19,16,FALSE)/VLOOKUP($M28,選択肢!$B$9:$S$19,3,FALSE)),"要計算")))</f>
        <v/>
      </c>
      <c r="AB28" s="147" t="str">
        <f>IF($U28=0,"",_xlfn.IFNA(VLOOKUP($M28,選択肢!$B$9:$I$19,7,),""))</f>
        <v/>
      </c>
      <c r="AC28" s="148" t="str">
        <f>IF($U28=0,"",IF(AB28="-","-",IFERROR($S28*$T28*(VLOOKUP($M28,選択肢!$B$9:$S$19,17,FALSE)/VLOOKUP($M28,選択肢!$B$9:$S$19,3,FALSE)),"要計算")))</f>
        <v/>
      </c>
      <c r="AD28" s="147" t="str">
        <f>IF($U28=0,"",_xlfn.IFNA(VLOOKUP($M28,選択肢!$B$9:$I$19,8,),""))</f>
        <v/>
      </c>
      <c r="AE28" s="149" t="str">
        <f>IF($U28=0,"",IF(AD28="-","-",IFERROR($S28*$T28*(VLOOKUP($M28,選択肢!$B$9:$S$19,18,FALSE)/VLOOKUP($M28,選択肢!$B$9:$S$19,3,FALSE)),"要計算")))</f>
        <v/>
      </c>
      <c r="AF28" s="140"/>
      <c r="AG28" s="137" t="str">
        <f>IF(N28="","",ROUND(S28*(1-T28)*(1-AF28),0))</f>
        <v/>
      </c>
      <c r="AH28" s="133" t="str">
        <f>IF(N28="","",ROUND(AG28*VLOOKUP($D:$D,選択肢!$D:$F,3,),0))</f>
        <v/>
      </c>
      <c r="AI28" s="141" t="str">
        <f>IFERROR(S28*(1-T28)*(1-AF28),"")</f>
        <v/>
      </c>
      <c r="AJ28" s="141" t="str">
        <f>IFERROR(AG28*VLOOKUP($D:$D,選択肢!$D:$F,3,),"")</f>
        <v/>
      </c>
      <c r="AK28" s="137" t="str">
        <f t="shared" si="6"/>
        <v/>
      </c>
      <c r="AL28" s="133" t="str">
        <f>IF(N28="","",ROUND(AK28*VLOOKUP($D:$D,選択肢!$D:$F,3,),0))</f>
        <v/>
      </c>
      <c r="AM28" s="142" t="str">
        <f>IFERROR(N28-AG28,"")</f>
        <v/>
      </c>
      <c r="AN28" s="143" t="str">
        <f>IFERROR(AK28*VLOOKUP($D:$D,選択肢!$D:$F,3,),"")</f>
        <v/>
      </c>
      <c r="AO28" s="94" t="str">
        <f>IFERROR(IF(N28=AG28+AK28,"OK!!","再計算"),"")</f>
        <v/>
      </c>
    </row>
    <row r="29" spans="2:41" ht="34.5" customHeight="1">
      <c r="B29" s="108">
        <v>2</v>
      </c>
      <c r="C29" s="145" t="str">
        <f>IF(VLOOKUP($B29,別紙１!$C$47:$I$51,5,)&lt;&gt;0,VLOOKUP($B29,別紙１!$C$47:$I$51,5,),"")</f>
        <v/>
      </c>
      <c r="D29" s="127"/>
      <c r="E29" s="109" t="str">
        <f t="shared" si="0"/>
        <v>_</v>
      </c>
      <c r="F29" s="128"/>
      <c r="G29" s="150" t="s">
        <v>89</v>
      </c>
      <c r="H29" s="129"/>
      <c r="I29" s="130"/>
      <c r="J29" s="128"/>
      <c r="K29" s="150" t="s">
        <v>89</v>
      </c>
      <c r="L29" s="129"/>
      <c r="M29" s="131"/>
      <c r="N29" s="132"/>
      <c r="O29" s="133" t="str">
        <f>IF(N29="","",ROUND(N29*VLOOKUP($D:$D,選択肢!$D:$F,3,),0))</f>
        <v/>
      </c>
      <c r="P29" s="134"/>
      <c r="Q29" s="135" t="str">
        <f t="shared" ref="Q29:Q32" si="7">IF(N29="","",ROUND(N29*P29,0))</f>
        <v/>
      </c>
      <c r="R29" s="136" t="str">
        <f>IF(N29="","",Q29*VLOOKUP($D:$D,選択肢!$D:$F,3,))</f>
        <v/>
      </c>
      <c r="S29" s="137" t="str">
        <f t="shared" ref="S29:S32" si="8">IF($N29="","",N29-Q29)</f>
        <v/>
      </c>
      <c r="T29" s="138" t="str">
        <f>IF(N29="","",VLOOKUP(D:D,選択肢!$D:$F,2,))</f>
        <v/>
      </c>
      <c r="U29" s="139">
        <f>IF(ISERROR(MATCH($M29,選択肢!$B$9:$B$19,0)),0,1)</f>
        <v>0</v>
      </c>
      <c r="V29" s="147" t="str">
        <f>IF($U29=0,"",_xlfn.IFNA(VLOOKUP($M29,選択肢!$B$9:$I$19,4,),""))</f>
        <v/>
      </c>
      <c r="W29" s="148" t="str">
        <f>IF($U29=0,"",IFERROR($S29*$T29*(VLOOKUP($M29,選択肢!$B$9:$S$19,14,FALSE)/VLOOKUP($M29,選択肢!$B$9:$S$19,3,FALSE)),""))</f>
        <v/>
      </c>
      <c r="X29" s="147" t="str">
        <f>IF($U29=0,"",_xlfn.IFNA(VLOOKUP($M29,選択肢!$B$9:$I$19,5,),""))</f>
        <v/>
      </c>
      <c r="Y29" s="148" t="str">
        <f>IF($U29=0,"",IFERROR($S29*$T29*(VLOOKUP($M29,選択肢!$B$9:$S$19,15,FALSE)/VLOOKUP($M29,選択肢!$B$9:$S$19,3,FALSE)),""))</f>
        <v/>
      </c>
      <c r="Z29" s="147" t="str">
        <f>IF($U29=0,"",_xlfn.IFNA(VLOOKUP($M29,選択肢!$B$9:$I$19,6,),""))</f>
        <v/>
      </c>
      <c r="AA29" s="148" t="str">
        <f>IF($U29=0,"",IF(Z29="-","-",IFERROR($S29*$T29*(VLOOKUP($M29,選択肢!$B$9:$S$19,16,FALSE)/VLOOKUP($M29,選択肢!$B$9:$S$19,3,FALSE)),"要計算")))</f>
        <v/>
      </c>
      <c r="AB29" s="147" t="str">
        <f>IF($U29=0,"",_xlfn.IFNA(VLOOKUP($M29,選択肢!$B$9:$I$19,7,),""))</f>
        <v/>
      </c>
      <c r="AC29" s="148" t="str">
        <f>IF($U29=0,"",IF(AB29="-","-",IFERROR($S29*$T29*(VLOOKUP($M29,選択肢!$B$9:$S$19,17,FALSE)/VLOOKUP($M29,選択肢!$B$9:$S$19,3,FALSE)),"要計算")))</f>
        <v/>
      </c>
      <c r="AD29" s="147" t="str">
        <f>IF($U29=0,"",_xlfn.IFNA(VLOOKUP($M29,選択肢!$B$9:$I$19,8,),""))</f>
        <v/>
      </c>
      <c r="AE29" s="149" t="str">
        <f>IF($U29=0,"",IF(AD29="-","-",IFERROR($S29*$T29*(VLOOKUP($M29,選択肢!$B$9:$S$19,18,FALSE)/VLOOKUP($M29,選択肢!$B$9:$S$19,3,FALSE)),"要計算")))</f>
        <v/>
      </c>
      <c r="AF29" s="140"/>
      <c r="AG29" s="137" t="str">
        <f t="shared" ref="AG29:AG32" si="9">IF(N29="","",ROUND(S29*(1-T29)*(1-AF29),0))</f>
        <v/>
      </c>
      <c r="AH29" s="133" t="str">
        <f>IF(N29="","",ROUND(AG29*VLOOKUP($D:$D,選択肢!$D:$F,3,),0))</f>
        <v/>
      </c>
      <c r="AI29" s="141" t="str">
        <f>IFERROR(S29*(1-T29)*(1-AF29),"")</f>
        <v/>
      </c>
      <c r="AJ29" s="141" t="str">
        <f>IFERROR(AG29*VLOOKUP($D:$D,選択肢!$D:$F,3,),"")</f>
        <v/>
      </c>
      <c r="AK29" s="137" t="str">
        <f t="shared" si="6"/>
        <v/>
      </c>
      <c r="AL29" s="133" t="str">
        <f>IF(N29="","",ROUND(AK29*VLOOKUP($D:$D,選択肢!$D:$F,3,),0))</f>
        <v/>
      </c>
      <c r="AM29" s="142" t="str">
        <f t="shared" ref="AM29:AM32" si="10">IFERROR(N29-AG29,"")</f>
        <v/>
      </c>
      <c r="AN29" s="143" t="str">
        <f>IFERROR(AK29*VLOOKUP($D:$D,選択肢!$D:$F,3,),"")</f>
        <v/>
      </c>
      <c r="AO29" s="94" t="str">
        <f t="shared" ref="AO29:AO32" si="11">IFERROR(IF(N29=AG29+AK29,"OK!!","再計算"),"")</f>
        <v/>
      </c>
    </row>
    <row r="30" spans="2:41" ht="34.5" customHeight="1">
      <c r="B30" s="108">
        <v>3</v>
      </c>
      <c r="C30" s="145" t="str">
        <f>IF(VLOOKUP($B30,別紙１!$C$47:$I$51,5,)&lt;&gt;0,VLOOKUP($B30,別紙１!$C$47:$I$51,5,),"")</f>
        <v/>
      </c>
      <c r="D30" s="127"/>
      <c r="E30" s="109" t="str">
        <f t="shared" si="0"/>
        <v>_</v>
      </c>
      <c r="F30" s="128"/>
      <c r="G30" s="150" t="s">
        <v>89</v>
      </c>
      <c r="H30" s="129"/>
      <c r="I30" s="130"/>
      <c r="J30" s="128"/>
      <c r="K30" s="150" t="s">
        <v>89</v>
      </c>
      <c r="L30" s="129"/>
      <c r="M30" s="144"/>
      <c r="N30" s="132"/>
      <c r="O30" s="133" t="str">
        <f>IF(N30="","",ROUND(N30*VLOOKUP($D:$D,選択肢!$D:$F,3,),0))</f>
        <v/>
      </c>
      <c r="P30" s="134"/>
      <c r="Q30" s="135" t="str">
        <f t="shared" si="7"/>
        <v/>
      </c>
      <c r="R30" s="136" t="str">
        <f>IF(N30="","",Q30*VLOOKUP($D:$D,選択肢!$D:$F,3,))</f>
        <v/>
      </c>
      <c r="S30" s="137" t="str">
        <f t="shared" si="8"/>
        <v/>
      </c>
      <c r="T30" s="138" t="str">
        <f>IF(N30="","",VLOOKUP(D:D,選択肢!$D:$F,2,))</f>
        <v/>
      </c>
      <c r="U30" s="139">
        <f>IF(ISERROR(MATCH($M30,選択肢!$B$9:$B$19,0)),0,1)</f>
        <v>0</v>
      </c>
      <c r="V30" s="147" t="str">
        <f>IF($U30=0,"",_xlfn.IFNA(VLOOKUP($M30,選択肢!$B$9:$I$19,4,),""))</f>
        <v/>
      </c>
      <c r="W30" s="148" t="str">
        <f>IF($U30=0,"",IFERROR($S30*$T30*(VLOOKUP($M30,選択肢!$B$9:$S$19,14,FALSE)/VLOOKUP($M30,選択肢!$B$9:$S$19,3,FALSE)),""))</f>
        <v/>
      </c>
      <c r="X30" s="147" t="str">
        <f>IF($U30=0,"",_xlfn.IFNA(VLOOKUP($M30,選択肢!$B$9:$I$19,5,),""))</f>
        <v/>
      </c>
      <c r="Y30" s="148" t="str">
        <f>IF($U30=0,"",IFERROR($S30*$T30*(VLOOKUP($M30,選択肢!$B$9:$S$19,15,FALSE)/VLOOKUP($M30,選択肢!$B$9:$S$19,3,FALSE)),""))</f>
        <v/>
      </c>
      <c r="Z30" s="147" t="str">
        <f>IF($U30=0,"",_xlfn.IFNA(VLOOKUP($M30,選択肢!$B$9:$I$19,6,),""))</f>
        <v/>
      </c>
      <c r="AA30" s="148" t="str">
        <f>IF($U30=0,"",IF(Z30="-","-",IFERROR($S30*$T30*(VLOOKUP($M30,選択肢!$B$9:$S$19,16,FALSE)/VLOOKUP($M30,選択肢!$B$9:$S$19,3,FALSE)),"要計算")))</f>
        <v/>
      </c>
      <c r="AB30" s="147" t="str">
        <f>IF($U30=0,"",_xlfn.IFNA(VLOOKUP($M30,選択肢!$B$9:$I$19,7,),""))</f>
        <v/>
      </c>
      <c r="AC30" s="148" t="str">
        <f>IF($U30=0,"",IF(AB30="-","-",IFERROR($S30*$T30*(VLOOKUP($M30,選択肢!$B$9:$S$19,17,FALSE)/VLOOKUP($M30,選択肢!$B$9:$S$19,3,FALSE)),"要計算")))</f>
        <v/>
      </c>
      <c r="AD30" s="147" t="str">
        <f>IF($U30=0,"",_xlfn.IFNA(VLOOKUP($M30,選択肢!$B$9:$I$19,8,),""))</f>
        <v/>
      </c>
      <c r="AE30" s="149" t="str">
        <f>IF($U30=0,"",IF(AD30="-","-",IFERROR($S30*$T30*(VLOOKUP($M30,選択肢!$B$9:$S$19,18,FALSE)/VLOOKUP($M30,選択肢!$B$9:$S$19,3,FALSE)),"要計算")))</f>
        <v/>
      </c>
      <c r="AF30" s="140"/>
      <c r="AG30" s="137" t="str">
        <f t="shared" si="9"/>
        <v/>
      </c>
      <c r="AH30" s="133" t="str">
        <f>IF(N30="","",ROUND(AG30*VLOOKUP($D:$D,選択肢!$D:$F,3,),0))</f>
        <v/>
      </c>
      <c r="AI30" s="141" t="str">
        <f t="shared" ref="AI30:AI32" si="12">IFERROR(S30*(1-T30)*(1-AF30),"")</f>
        <v/>
      </c>
      <c r="AJ30" s="141" t="str">
        <f>IFERROR(AG30*VLOOKUP($D:$D,選択肢!$D:$F,3,),"")</f>
        <v/>
      </c>
      <c r="AK30" s="137" t="str">
        <f t="shared" si="6"/>
        <v/>
      </c>
      <c r="AL30" s="133" t="str">
        <f>IF(N30="","",ROUND(AK30*VLOOKUP($D:$D,選択肢!$D:$F,3,),0))</f>
        <v/>
      </c>
      <c r="AM30" s="142" t="str">
        <f t="shared" si="10"/>
        <v/>
      </c>
      <c r="AN30" s="143" t="str">
        <f>IFERROR(AK30*VLOOKUP($D:$D,選択肢!$D:$F,3,),"")</f>
        <v/>
      </c>
      <c r="AO30" s="94" t="str">
        <f t="shared" si="11"/>
        <v/>
      </c>
    </row>
    <row r="31" spans="2:41" ht="34.5" customHeight="1">
      <c r="B31" s="108">
        <v>4</v>
      </c>
      <c r="C31" s="145" t="str">
        <f>IF(VLOOKUP($B31,別紙１!$C$47:$I$51,5,)&lt;&gt;0,VLOOKUP($B31,別紙１!$C$47:$I$51,5,),"")</f>
        <v/>
      </c>
      <c r="D31" s="127"/>
      <c r="E31" s="109" t="str">
        <f t="shared" si="0"/>
        <v>_</v>
      </c>
      <c r="F31" s="128"/>
      <c r="G31" s="150" t="s">
        <v>89</v>
      </c>
      <c r="H31" s="129"/>
      <c r="I31" s="130"/>
      <c r="J31" s="128"/>
      <c r="K31" s="150" t="s">
        <v>89</v>
      </c>
      <c r="L31" s="129"/>
      <c r="M31" s="131"/>
      <c r="N31" s="132"/>
      <c r="O31" s="133" t="str">
        <f>IF(N31="","",ROUND(N31*VLOOKUP($D:$D,選択肢!$D:$F,3,),0))</f>
        <v/>
      </c>
      <c r="P31" s="134"/>
      <c r="Q31" s="135" t="str">
        <f t="shared" si="7"/>
        <v/>
      </c>
      <c r="R31" s="136" t="str">
        <f>IF(N31="","",Q31*VLOOKUP($D:$D,選択肢!$D:$F,3,))</f>
        <v/>
      </c>
      <c r="S31" s="137" t="str">
        <f t="shared" si="8"/>
        <v/>
      </c>
      <c r="T31" s="138" t="str">
        <f>IF(N31="","",VLOOKUP(D:D,選択肢!$D:$F,2,))</f>
        <v/>
      </c>
      <c r="U31" s="139">
        <f>IF(ISERROR(MATCH($M31,選択肢!$B$9:$B$19,0)),0,1)</f>
        <v>0</v>
      </c>
      <c r="V31" s="147" t="str">
        <f>IF($U31=0,"",_xlfn.IFNA(VLOOKUP($M31,選択肢!$B$9:$I$19,4,),""))</f>
        <v/>
      </c>
      <c r="W31" s="148" t="str">
        <f>IF($U31=0,"",IFERROR($S31*$T31*(VLOOKUP($M31,選択肢!$B$9:$S$19,14,FALSE)/VLOOKUP($M31,選択肢!$B$9:$S$19,3,FALSE)),""))</f>
        <v/>
      </c>
      <c r="X31" s="147" t="str">
        <f>IF($U31=0,"",_xlfn.IFNA(VLOOKUP($M31,選択肢!$B$9:$I$19,5,),""))</f>
        <v/>
      </c>
      <c r="Y31" s="148" t="str">
        <f>IF($U31=0,"",IFERROR($S31*$T31*(VLOOKUP($M31,選択肢!$B$9:$S$19,15,FALSE)/VLOOKUP($M31,選択肢!$B$9:$S$19,3,FALSE)),""))</f>
        <v/>
      </c>
      <c r="Z31" s="147" t="str">
        <f>IF($U31=0,"",_xlfn.IFNA(VLOOKUP($M31,選択肢!$B$9:$I$19,6,),""))</f>
        <v/>
      </c>
      <c r="AA31" s="148" t="str">
        <f>IF($U31=0,"",IF(Z31="-","-",IFERROR($S31*$T31*(VLOOKUP($M31,選択肢!$B$9:$S$19,16,FALSE)/VLOOKUP($M31,選択肢!$B$9:$S$19,3,FALSE)),"要計算")))</f>
        <v/>
      </c>
      <c r="AB31" s="147" t="str">
        <f>IF($U31=0,"",_xlfn.IFNA(VLOOKUP($M31,選択肢!$B$9:$I$19,7,),""))</f>
        <v/>
      </c>
      <c r="AC31" s="148" t="str">
        <f>IF($U31=0,"",IF(AB31="-","-",IFERROR($S31*$T31*(VLOOKUP($M31,選択肢!$B$9:$S$19,17,FALSE)/VLOOKUP($M31,選択肢!$B$9:$S$19,3,FALSE)),"要計算")))</f>
        <v/>
      </c>
      <c r="AD31" s="147" t="str">
        <f>IF($U31=0,"",_xlfn.IFNA(VLOOKUP($M31,選択肢!$B$9:$I$19,8,),""))</f>
        <v/>
      </c>
      <c r="AE31" s="149" t="str">
        <f>IF($U31=0,"",IF(AD31="-","-",IFERROR($S31*$T31*(VLOOKUP($M31,選択肢!$B$9:$S$19,18,FALSE)/VLOOKUP($M31,選択肢!$B$9:$S$19,3,FALSE)),"要計算")))</f>
        <v/>
      </c>
      <c r="AF31" s="140"/>
      <c r="AG31" s="137" t="str">
        <f t="shared" si="9"/>
        <v/>
      </c>
      <c r="AH31" s="133" t="str">
        <f>IF(N31="","",ROUND(AG31*VLOOKUP($D:$D,選択肢!$D:$F,3,),0))</f>
        <v/>
      </c>
      <c r="AI31" s="141" t="str">
        <f t="shared" si="12"/>
        <v/>
      </c>
      <c r="AJ31" s="141" t="str">
        <f>IFERROR(AG31*VLOOKUP($D:$D,選択肢!$D:$F,3,),"")</f>
        <v/>
      </c>
      <c r="AK31" s="137" t="str">
        <f t="shared" si="6"/>
        <v/>
      </c>
      <c r="AL31" s="133" t="str">
        <f>IF(N31="","",ROUND(AK31*VLOOKUP($D:$D,選択肢!$D:$F,3,),0))</f>
        <v/>
      </c>
      <c r="AM31" s="142" t="str">
        <f t="shared" si="10"/>
        <v/>
      </c>
      <c r="AN31" s="143" t="str">
        <f>IFERROR(AK31*VLOOKUP($D:$D,選択肢!$D:$F,3,),"")</f>
        <v/>
      </c>
      <c r="AO31" s="94" t="str">
        <f t="shared" si="11"/>
        <v/>
      </c>
    </row>
    <row r="32" spans="2:41" ht="34.5" customHeight="1">
      <c r="B32" s="108">
        <v>5</v>
      </c>
      <c r="C32" s="145" t="str">
        <f>IF(VLOOKUP($B32,別紙１!$C$47:$I$51,5,)&lt;&gt;0,VLOOKUP($B32,別紙１!$C$47:$I$51,5,),"")</f>
        <v/>
      </c>
      <c r="D32" s="127"/>
      <c r="E32" s="109" t="str">
        <f>CONCATENATE(D32,"_")</f>
        <v>_</v>
      </c>
      <c r="F32" s="128"/>
      <c r="G32" s="150" t="s">
        <v>89</v>
      </c>
      <c r="H32" s="129"/>
      <c r="I32" s="130"/>
      <c r="J32" s="128"/>
      <c r="K32" s="150" t="s">
        <v>89</v>
      </c>
      <c r="L32" s="129"/>
      <c r="M32" s="144"/>
      <c r="N32" s="132"/>
      <c r="O32" s="133" t="str">
        <f>IF(N32="","",ROUND(N32*VLOOKUP($D:$D,選択肢!$D:$F,3,),0))</f>
        <v/>
      </c>
      <c r="P32" s="134"/>
      <c r="Q32" s="135" t="str">
        <f t="shared" si="7"/>
        <v/>
      </c>
      <c r="R32" s="136" t="str">
        <f>IF(N32="","",Q32*VLOOKUP($D:$D,選択肢!$D:$F,3,))</f>
        <v/>
      </c>
      <c r="S32" s="137" t="str">
        <f t="shared" si="8"/>
        <v/>
      </c>
      <c r="T32" s="138" t="str">
        <f>IF(N32="","",VLOOKUP(D:D,選択肢!$D:$F,2,))</f>
        <v/>
      </c>
      <c r="U32" s="139">
        <f>IF(ISERROR(MATCH($M32,選択肢!$B$9:$B$19,0)),0,1)</f>
        <v>0</v>
      </c>
      <c r="V32" s="147" t="str">
        <f>IF($U32=0,"",_xlfn.IFNA(VLOOKUP($M32,選択肢!$B$9:$I$19,4,),""))</f>
        <v/>
      </c>
      <c r="W32" s="148" t="str">
        <f>IF($U32=0,"",IFERROR($S32*$T32*(VLOOKUP($M32,選択肢!$B$9:$S$19,14,FALSE)/VLOOKUP($M32,選択肢!$B$9:$S$19,3,FALSE)),""))</f>
        <v/>
      </c>
      <c r="X32" s="147" t="str">
        <f>IF($U32=0,"",_xlfn.IFNA(VLOOKUP($M32,選択肢!$B$9:$I$19,5,),""))</f>
        <v/>
      </c>
      <c r="Y32" s="148" t="str">
        <f>IF($U32=0,"",IFERROR($S32*$T32*(VLOOKUP($M32,選択肢!$B$9:$S$19,15,FALSE)/VLOOKUP($M32,選択肢!$B$9:$S$19,3,FALSE)),""))</f>
        <v/>
      </c>
      <c r="Z32" s="147" t="str">
        <f>IF($U32=0,"",_xlfn.IFNA(VLOOKUP($M32,選択肢!$B$9:$I$19,6,),""))</f>
        <v/>
      </c>
      <c r="AA32" s="148" t="str">
        <f>IF($U32=0,"",IF(Z32="-","-",IFERROR($S32*$T32*(VLOOKUP($M32,選択肢!$B$9:$S$19,16,FALSE)/VLOOKUP($M32,選択肢!$B$9:$S$19,3,FALSE)),"要計算")))</f>
        <v/>
      </c>
      <c r="AB32" s="147" t="str">
        <f>IF($U32=0,"",_xlfn.IFNA(VLOOKUP($M32,選択肢!$B$9:$I$19,7,),""))</f>
        <v/>
      </c>
      <c r="AC32" s="148" t="str">
        <f>IF($U32=0,"",IF(AB32="-","-",IFERROR($S32*$T32*(VLOOKUP($M32,選択肢!$B$9:$S$19,17,FALSE)/VLOOKUP($M32,選択肢!$B$9:$S$19,3,FALSE)),"要計算")))</f>
        <v/>
      </c>
      <c r="AD32" s="147" t="str">
        <f>IF($U32=0,"",_xlfn.IFNA(VLOOKUP($M32,選択肢!$B$9:$I$19,8,),""))</f>
        <v/>
      </c>
      <c r="AE32" s="149" t="str">
        <f>IF($U32=0,"",IF(AD32="-","-",IFERROR($S32*$T32*(VLOOKUP($M32,選択肢!$B$9:$S$19,18,FALSE)/VLOOKUP($M32,選択肢!$B$9:$S$19,3,FALSE)),"要計算")))</f>
        <v/>
      </c>
      <c r="AF32" s="140"/>
      <c r="AG32" s="137" t="str">
        <f t="shared" si="9"/>
        <v/>
      </c>
      <c r="AH32" s="133" t="str">
        <f>IF(N32="","",ROUND(AG32*VLOOKUP($D:$D,選択肢!$D:$F,3,),0))</f>
        <v/>
      </c>
      <c r="AI32" s="141" t="str">
        <f t="shared" si="12"/>
        <v/>
      </c>
      <c r="AJ32" s="141" t="str">
        <f>IFERROR(AG32*VLOOKUP($D:$D,選択肢!$D:$F,3,),"")</f>
        <v/>
      </c>
      <c r="AK32" s="137" t="str">
        <f t="shared" si="6"/>
        <v/>
      </c>
      <c r="AL32" s="133" t="str">
        <f>IF(N32="","",ROUND(AK32*VLOOKUP($D:$D,選択肢!$D:$F,3,),0))</f>
        <v/>
      </c>
      <c r="AM32" s="142" t="str">
        <f t="shared" si="10"/>
        <v/>
      </c>
      <c r="AN32" s="143" t="str">
        <f>IFERROR(AK32*VLOOKUP($D:$D,選択肢!$D:$F,3,),"")</f>
        <v/>
      </c>
      <c r="AO32" s="94" t="str">
        <f t="shared" si="11"/>
        <v/>
      </c>
    </row>
    <row r="33" spans="2:40">
      <c r="B33" s="36"/>
      <c r="C33" s="36"/>
      <c r="D33" s="36"/>
      <c r="E33" s="36"/>
      <c r="F33" s="36"/>
      <c r="G33" s="36"/>
      <c r="H33" s="36"/>
      <c r="I33" s="36"/>
      <c r="J33" s="36"/>
      <c r="K33" s="36"/>
      <c r="L33" s="36"/>
      <c r="M33" s="37"/>
      <c r="N33" s="36"/>
      <c r="O33" s="36"/>
      <c r="Q33" s="36"/>
      <c r="R33" s="71"/>
      <c r="S33" s="36"/>
      <c r="T33" s="36"/>
      <c r="U33" s="36"/>
      <c r="V33" s="36"/>
      <c r="W33" s="36"/>
      <c r="X33" s="36"/>
      <c r="Y33" s="36"/>
      <c r="Z33" s="36"/>
      <c r="AA33" s="36"/>
      <c r="AB33" s="36"/>
      <c r="AC33" s="36"/>
      <c r="AD33" s="36"/>
      <c r="AE33" s="38"/>
      <c r="AG33" s="37"/>
      <c r="AH33" s="37"/>
      <c r="AI33" s="71" t="s">
        <v>139</v>
      </c>
      <c r="AJ33" s="71"/>
      <c r="AK33" s="71"/>
      <c r="AL33" s="71"/>
      <c r="AM33"/>
      <c r="AN33" s="37"/>
    </row>
    <row r="34" spans="2:40" s="11" customFormat="1">
      <c r="B34" s="39"/>
      <c r="C34" s="39"/>
      <c r="D34" s="40"/>
      <c r="E34" s="40"/>
      <c r="F34" s="40"/>
      <c r="G34" s="40"/>
      <c r="H34" s="40"/>
      <c r="I34" s="40"/>
      <c r="J34" s="40"/>
      <c r="K34" s="40"/>
      <c r="L34" s="40"/>
      <c r="M34" s="39"/>
      <c r="N34" s="40"/>
      <c r="O34" s="39"/>
      <c r="P34" s="39"/>
      <c r="Q34" s="39"/>
      <c r="R34" s="39"/>
      <c r="S34" s="40"/>
      <c r="T34" s="40"/>
      <c r="U34" s="40"/>
      <c r="V34" s="236"/>
      <c r="W34" s="236"/>
      <c r="X34" s="236"/>
      <c r="Y34" s="236"/>
      <c r="Z34" s="236"/>
      <c r="AA34" s="236"/>
      <c r="AB34" s="236"/>
      <c r="AC34" s="236"/>
      <c r="AD34" s="236"/>
      <c r="AE34" s="236"/>
      <c r="AF34" s="39"/>
      <c r="AG34" s="39"/>
      <c r="AH34" s="39"/>
      <c r="AI34" s="39"/>
      <c r="AJ34" s="39"/>
      <c r="AK34" s="39"/>
      <c r="AL34" s="39"/>
      <c r="AM34" s="39"/>
      <c r="AN34" s="39"/>
    </row>
    <row r="35" spans="2:40">
      <c r="B35" s="36"/>
      <c r="C35" s="36"/>
      <c r="D35" s="36"/>
      <c r="E35" s="36"/>
      <c r="F35" s="36"/>
      <c r="G35" s="36"/>
      <c r="H35" s="36"/>
      <c r="I35" s="36"/>
      <c r="J35" s="36"/>
      <c r="K35" s="36"/>
      <c r="L35" s="36"/>
      <c r="M35" s="37"/>
      <c r="N35" s="36"/>
      <c r="O35" s="36"/>
      <c r="P35" s="36"/>
      <c r="Q35" s="36"/>
      <c r="R35" s="37"/>
      <c r="S35" s="36"/>
      <c r="T35" s="36"/>
      <c r="U35" s="36"/>
      <c r="V35" s="36"/>
      <c r="W35" s="36"/>
      <c r="X35" s="36"/>
      <c r="Y35" s="36"/>
      <c r="Z35" s="36"/>
      <c r="AA35" s="36"/>
      <c r="AB35" s="36"/>
      <c r="AC35" s="36"/>
      <c r="AD35" s="36"/>
      <c r="AE35" s="36"/>
      <c r="AF35" s="36"/>
      <c r="AG35" s="37"/>
      <c r="AH35" s="37"/>
      <c r="AI35" s="37"/>
      <c r="AJ35" s="37"/>
      <c r="AK35" s="37"/>
      <c r="AL35" s="37"/>
      <c r="AM35" s="37"/>
      <c r="AN35" s="37"/>
    </row>
    <row r="36" spans="2:40" ht="21">
      <c r="B36" s="41" t="s">
        <v>96</v>
      </c>
      <c r="C36" s="42"/>
      <c r="D36" s="36"/>
      <c r="E36" s="36"/>
      <c r="F36" s="36"/>
      <c r="G36" s="36"/>
      <c r="H36" s="36"/>
      <c r="I36" s="36"/>
      <c r="J36" s="36"/>
      <c r="K36" s="36"/>
      <c r="L36" s="36"/>
      <c r="M36" s="37"/>
      <c r="N36" s="36"/>
      <c r="O36" s="36"/>
      <c r="P36" s="36"/>
      <c r="Q36" s="36"/>
      <c r="R36" s="37"/>
      <c r="S36" s="36"/>
      <c r="T36" s="36"/>
      <c r="U36" s="36"/>
      <c r="V36" s="36"/>
      <c r="W36" s="36"/>
      <c r="X36" s="36"/>
      <c r="Y36" s="36"/>
      <c r="Z36" s="36"/>
      <c r="AA36" s="36"/>
      <c r="AB36" s="36"/>
      <c r="AC36" s="36"/>
      <c r="AD36" s="36"/>
      <c r="AE36" s="36"/>
      <c r="AF36" s="36"/>
      <c r="AG36" s="37"/>
      <c r="AH36" s="37"/>
      <c r="AI36" s="37"/>
      <c r="AJ36" s="37"/>
      <c r="AK36" s="37"/>
      <c r="AL36" s="37"/>
      <c r="AM36" s="37"/>
      <c r="AN36" s="37"/>
    </row>
    <row r="37" spans="2:40" ht="21">
      <c r="B37" s="43"/>
      <c r="C37" s="44" t="s">
        <v>98</v>
      </c>
      <c r="D37" s="36"/>
      <c r="E37" s="36"/>
      <c r="F37" s="36"/>
      <c r="G37" s="36"/>
      <c r="H37" s="36"/>
      <c r="I37" s="36"/>
      <c r="J37" s="36"/>
      <c r="K37" s="36"/>
      <c r="L37" s="36"/>
      <c r="M37" s="37"/>
      <c r="N37" s="36"/>
      <c r="O37" s="36"/>
      <c r="P37" s="36"/>
      <c r="Q37" s="36"/>
      <c r="R37" s="37"/>
      <c r="S37" s="36"/>
      <c r="T37" s="36"/>
      <c r="U37" s="36"/>
      <c r="V37" s="36"/>
      <c r="W37" s="36"/>
      <c r="X37" s="36"/>
      <c r="Y37" s="36"/>
      <c r="Z37" s="36"/>
      <c r="AA37" s="36"/>
      <c r="AB37" s="36"/>
      <c r="AC37" s="36"/>
      <c r="AD37" s="36"/>
      <c r="AE37" s="36"/>
      <c r="AF37" s="36"/>
      <c r="AG37" s="37"/>
      <c r="AH37" s="37"/>
      <c r="AI37" s="37"/>
      <c r="AJ37" s="37"/>
      <c r="AK37" s="37"/>
      <c r="AL37" s="37"/>
      <c r="AM37" s="37"/>
      <c r="AN37" s="37"/>
    </row>
    <row r="38" spans="2:40" ht="21">
      <c r="B38" s="43"/>
      <c r="C38" s="44" t="s">
        <v>185</v>
      </c>
      <c r="D38" s="36"/>
      <c r="E38" s="36"/>
      <c r="F38" s="36"/>
      <c r="G38" s="36"/>
      <c r="H38" s="36"/>
      <c r="I38" s="36"/>
      <c r="J38" s="36"/>
      <c r="K38" s="36"/>
      <c r="L38" s="36"/>
      <c r="M38" s="37"/>
      <c r="N38" s="36"/>
      <c r="O38" s="36"/>
      <c r="P38" s="36"/>
      <c r="Q38" s="36"/>
      <c r="R38" s="37"/>
      <c r="S38" s="36"/>
      <c r="T38" s="36"/>
      <c r="U38" s="36"/>
      <c r="V38" s="36"/>
      <c r="W38" s="36"/>
      <c r="X38" s="36"/>
      <c r="Y38" s="36"/>
      <c r="Z38" s="36"/>
      <c r="AA38" s="36"/>
      <c r="AB38" s="36"/>
      <c r="AC38" s="36"/>
      <c r="AD38" s="36"/>
      <c r="AE38" s="36"/>
      <c r="AF38" s="36"/>
      <c r="AG38" s="37"/>
      <c r="AH38" s="37"/>
      <c r="AI38" s="37"/>
      <c r="AJ38" s="37"/>
      <c r="AK38" s="37"/>
      <c r="AL38" s="37"/>
      <c r="AM38" s="37"/>
      <c r="AN38" s="37"/>
    </row>
    <row r="39" spans="2:40" ht="21">
      <c r="B39" s="43"/>
      <c r="C39" s="44" t="s">
        <v>127</v>
      </c>
      <c r="D39" s="36"/>
      <c r="E39" s="36"/>
      <c r="F39" s="36"/>
      <c r="G39" s="36"/>
      <c r="H39" s="36"/>
      <c r="I39" s="36"/>
      <c r="J39" s="36"/>
      <c r="K39" s="36"/>
      <c r="L39" s="36"/>
      <c r="M39" s="37"/>
      <c r="N39" s="36"/>
      <c r="O39" s="36"/>
      <c r="P39" s="36"/>
      <c r="Q39" s="36"/>
      <c r="R39" s="37"/>
      <c r="S39" s="36"/>
      <c r="T39" s="36"/>
      <c r="U39" s="36"/>
      <c r="V39" s="36"/>
      <c r="W39" s="36"/>
      <c r="X39" s="36"/>
      <c r="Y39" s="36"/>
      <c r="Z39" s="36"/>
      <c r="AA39" s="36"/>
      <c r="AB39" s="36"/>
      <c r="AC39" s="36"/>
      <c r="AD39" s="36"/>
      <c r="AE39" s="36"/>
      <c r="AF39" s="36"/>
      <c r="AG39" s="37"/>
      <c r="AH39" s="37"/>
      <c r="AI39" s="37"/>
      <c r="AJ39" s="37"/>
      <c r="AK39" s="37"/>
      <c r="AL39" s="37"/>
      <c r="AM39" s="37"/>
      <c r="AN39" s="37"/>
    </row>
    <row r="40" spans="2:40" ht="21">
      <c r="B40" s="43"/>
      <c r="C40" s="44" t="s">
        <v>128</v>
      </c>
      <c r="D40" s="36"/>
      <c r="E40" s="36"/>
      <c r="F40" s="36"/>
      <c r="G40" s="36"/>
      <c r="H40" s="36"/>
      <c r="I40" s="36"/>
      <c r="J40" s="36"/>
      <c r="K40" s="36"/>
      <c r="L40" s="36"/>
      <c r="M40" s="37"/>
      <c r="N40" s="36"/>
      <c r="O40" s="36"/>
      <c r="P40" s="36"/>
      <c r="Q40" s="36"/>
      <c r="R40" s="37"/>
      <c r="S40" s="36"/>
      <c r="T40" s="36"/>
      <c r="U40" s="36"/>
      <c r="V40" s="36"/>
      <c r="W40" s="36"/>
      <c r="X40" s="36"/>
      <c r="Y40" s="36"/>
      <c r="Z40" s="36"/>
      <c r="AA40" s="36"/>
      <c r="AB40" s="36"/>
      <c r="AC40" s="36"/>
      <c r="AD40" s="36"/>
      <c r="AE40" s="36"/>
      <c r="AF40" s="36"/>
      <c r="AG40" s="37"/>
      <c r="AH40" s="37"/>
      <c r="AI40" s="37"/>
      <c r="AJ40" s="37"/>
      <c r="AK40" s="37"/>
      <c r="AL40" s="37"/>
      <c r="AM40" s="37"/>
      <c r="AN40" s="37"/>
    </row>
    <row r="41" spans="2:40" ht="21">
      <c r="B41" s="43"/>
      <c r="C41" s="44" t="s">
        <v>191</v>
      </c>
      <c r="D41" s="36"/>
      <c r="E41" s="36"/>
      <c r="F41" s="36"/>
      <c r="G41" s="36"/>
      <c r="H41" s="36"/>
      <c r="I41" s="36"/>
      <c r="J41" s="36"/>
      <c r="K41" s="36"/>
      <c r="L41" s="36"/>
      <c r="M41" s="37"/>
      <c r="N41" s="36"/>
      <c r="O41" s="36"/>
      <c r="P41" s="36"/>
      <c r="Q41" s="36"/>
      <c r="R41" s="37"/>
      <c r="S41" s="36"/>
      <c r="T41" s="36"/>
      <c r="U41" s="36"/>
      <c r="V41" s="36"/>
      <c r="W41" s="36"/>
      <c r="X41" s="36"/>
      <c r="Y41" s="36"/>
      <c r="Z41" s="36"/>
      <c r="AA41" s="36"/>
      <c r="AB41" s="36"/>
      <c r="AC41" s="36"/>
      <c r="AD41" s="36"/>
      <c r="AE41" s="36"/>
      <c r="AF41" s="36"/>
      <c r="AG41" s="37"/>
      <c r="AH41" s="37"/>
      <c r="AI41" s="37"/>
      <c r="AJ41" s="37"/>
      <c r="AK41" s="37"/>
      <c r="AL41" s="37"/>
      <c r="AM41" s="37"/>
      <c r="AN41" s="37"/>
    </row>
    <row r="42" spans="2:40">
      <c r="B42" s="36"/>
      <c r="C42" s="36"/>
      <c r="D42" s="36"/>
      <c r="E42" s="36"/>
      <c r="F42" s="36"/>
      <c r="G42" s="36"/>
      <c r="H42" s="36"/>
      <c r="I42" s="36"/>
      <c r="J42" s="36"/>
      <c r="K42" s="36"/>
      <c r="L42" s="36"/>
      <c r="M42" s="37"/>
      <c r="N42" s="36"/>
      <c r="O42" s="36"/>
      <c r="P42" s="36"/>
      <c r="Q42" s="36"/>
      <c r="R42" s="37"/>
      <c r="S42" s="36"/>
      <c r="T42" s="36"/>
      <c r="U42" s="36"/>
      <c r="V42" s="36"/>
      <c r="W42" s="36"/>
      <c r="X42" s="36"/>
      <c r="Y42" s="36"/>
      <c r="Z42" s="36"/>
      <c r="AA42" s="36"/>
      <c r="AB42" s="36"/>
      <c r="AC42" s="36"/>
      <c r="AD42" s="36"/>
      <c r="AE42" s="36"/>
      <c r="AF42" s="36"/>
      <c r="AG42" s="37"/>
      <c r="AH42" s="37"/>
      <c r="AI42" s="37"/>
      <c r="AJ42" s="37"/>
      <c r="AK42" s="37"/>
      <c r="AL42" s="37"/>
      <c r="AM42" s="37"/>
      <c r="AN42" s="37"/>
    </row>
  </sheetData>
  <sheetProtection algorithmName="SHA-512" hashValue="TXi/l7hGRt77HeUMNe8/DyPGzXKBtpYvzbZSOahy+kFXrUdgRO7hJyPW11ITwsbf1RytBRh5EUh1nepK7Zd5jA==" saltValue="j9iUxvGsCzmUJTaW8w96zA==" spinCount="100000" sheet="1" objects="1" scenarios="1" formatCells="0" insertRows="0" deleteRows="0"/>
  <mergeCells count="27">
    <mergeCell ref="F23:H24"/>
    <mergeCell ref="J23:L24"/>
    <mergeCell ref="E23:E25"/>
    <mergeCell ref="B2:M2"/>
    <mergeCell ref="V34:AE34"/>
    <mergeCell ref="C23:C25"/>
    <mergeCell ref="F22:H22"/>
    <mergeCell ref="J22:L22"/>
    <mergeCell ref="S22:T22"/>
    <mergeCell ref="V22:AE22"/>
    <mergeCell ref="N24:O24"/>
    <mergeCell ref="B23:B25"/>
    <mergeCell ref="S24:S25"/>
    <mergeCell ref="T24:T25"/>
    <mergeCell ref="V24:AE24"/>
    <mergeCell ref="D23:D25"/>
    <mergeCell ref="I23:I25"/>
    <mergeCell ref="M23:M25"/>
    <mergeCell ref="P24:Q24"/>
    <mergeCell ref="AI24:AJ24"/>
    <mergeCell ref="AM24:AN24"/>
    <mergeCell ref="N23:AN23"/>
    <mergeCell ref="AG22:AN22"/>
    <mergeCell ref="U24:U25"/>
    <mergeCell ref="AK24:AL24"/>
    <mergeCell ref="AG24:AH24"/>
    <mergeCell ref="AF24:AF25"/>
  </mergeCells>
  <phoneticPr fontId="1"/>
  <conditionalFormatting sqref="V28:AE32">
    <cfRule type="cellIs" dxfId="2" priority="88" operator="equal">
      <formula>"要計算"</formula>
    </cfRule>
    <cfRule type="expression" dxfId="1" priority="89">
      <formula>$U28&lt;&gt;0</formula>
    </cfRule>
    <cfRule type="expression" dxfId="0" priority="90">
      <formula>$U28&lt;&gt;1</formula>
    </cfRule>
  </conditionalFormatting>
  <dataValidations count="6">
    <dataValidation allowBlank="1" showInputMessage="1" sqref="AE26 V26:AD32" xr:uid="{00000000-0002-0000-0200-000000000000}"/>
    <dataValidation type="custom" allowBlank="1" showInputMessage="1" showErrorMessage="1" error="小数点第一位までの値を記入してください。" sqref="N28:N32" xr:uid="{00000000-0002-0000-0200-000001000000}">
      <formula1>N28*10=INT(N28*10)</formula1>
    </dataValidation>
    <dataValidation type="list" allowBlank="1" showInputMessage="1" sqref="M26:M27 M29:M32" xr:uid="{00000000-0002-0000-0200-000002000000}">
      <formula1>INDIRECT($E26)</formula1>
    </dataValidation>
    <dataValidation type="list" allowBlank="1" showInputMessage="1" promptTitle="リスト" prompt="選択してください" sqref="M28" xr:uid="{E419C069-D13D-45C8-91DA-82DD9E94038A}">
      <formula1>INDIRECT($E28)</formula1>
    </dataValidation>
    <dataValidation operator="greaterThanOrEqual" allowBlank="1" showInputMessage="1" showErrorMessage="1" prompt="yyyy/mm/dd 形式で入力" sqref="H28:H32 L28:L32" xr:uid="{D655D5D3-B7F5-484E-BDD1-693B646790F8}"/>
    <dataValidation allowBlank="1" showInputMessage="1" showErrorMessage="1" prompt="yyyy/mm/dd 形式で入力" sqref="F28:F32 J28:J32" xr:uid="{AC6CE163-11D5-4A4D-A7D8-79112C2A4B51}"/>
  </dataValidations>
  <pageMargins left="0.7" right="0.7" top="0.75" bottom="0.75" header="0.3" footer="0.3"/>
  <pageSetup paperSize="8" scale="54" orientation="landscape" r:id="rId1"/>
  <ignoredErrors>
    <ignoredError sqref="C28:C32 O28:O32 Q29:AL32 Q28:AE28 AG28:AL28"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5128" r:id="rId4" name="Check Box 8">
              <controlPr defaultSize="0" autoFill="0" autoLine="0" autoPict="0">
                <anchor moveWithCells="1">
                  <from>
                    <xdr:col>1</xdr:col>
                    <xdr:colOff>133350</xdr:colOff>
                    <xdr:row>36</xdr:row>
                    <xdr:rowOff>19050</xdr:rowOff>
                  </from>
                  <to>
                    <xdr:col>2</xdr:col>
                    <xdr:colOff>76200</xdr:colOff>
                    <xdr:row>36</xdr:row>
                    <xdr:rowOff>257175</xdr:rowOff>
                  </to>
                </anchor>
              </controlPr>
            </control>
          </mc:Choice>
        </mc:AlternateContent>
        <mc:AlternateContent xmlns:mc="http://schemas.openxmlformats.org/markup-compatibility/2006">
          <mc:Choice Requires="x14">
            <control shapeId="5129" r:id="rId5" name="Check Box 9">
              <controlPr defaultSize="0" autoFill="0" autoLine="0" autoPict="0">
                <anchor moveWithCells="1">
                  <from>
                    <xdr:col>1</xdr:col>
                    <xdr:colOff>133350</xdr:colOff>
                    <xdr:row>37</xdr:row>
                    <xdr:rowOff>19050</xdr:rowOff>
                  </from>
                  <to>
                    <xdr:col>2</xdr:col>
                    <xdr:colOff>76200</xdr:colOff>
                    <xdr:row>37</xdr:row>
                    <xdr:rowOff>257175</xdr:rowOff>
                  </to>
                </anchor>
              </controlPr>
            </control>
          </mc:Choice>
        </mc:AlternateContent>
        <mc:AlternateContent xmlns:mc="http://schemas.openxmlformats.org/markup-compatibility/2006">
          <mc:Choice Requires="x14">
            <control shapeId="5130" r:id="rId6" name="Check Box 10">
              <controlPr defaultSize="0" autoFill="0" autoLine="0" autoPict="0">
                <anchor moveWithCells="1">
                  <from>
                    <xdr:col>1</xdr:col>
                    <xdr:colOff>133350</xdr:colOff>
                    <xdr:row>38</xdr:row>
                    <xdr:rowOff>19050</xdr:rowOff>
                  </from>
                  <to>
                    <xdr:col>2</xdr:col>
                    <xdr:colOff>76200</xdr:colOff>
                    <xdr:row>38</xdr:row>
                    <xdr:rowOff>257175</xdr:rowOff>
                  </to>
                </anchor>
              </controlPr>
            </control>
          </mc:Choice>
        </mc:AlternateContent>
        <mc:AlternateContent xmlns:mc="http://schemas.openxmlformats.org/markup-compatibility/2006">
          <mc:Choice Requires="x14">
            <control shapeId="5131" r:id="rId7" name="Check Box 11">
              <controlPr defaultSize="0" autoFill="0" autoLine="0" autoPict="0">
                <anchor moveWithCells="1">
                  <from>
                    <xdr:col>1</xdr:col>
                    <xdr:colOff>133350</xdr:colOff>
                    <xdr:row>39</xdr:row>
                    <xdr:rowOff>19050</xdr:rowOff>
                  </from>
                  <to>
                    <xdr:col>2</xdr:col>
                    <xdr:colOff>76200</xdr:colOff>
                    <xdr:row>39</xdr:row>
                    <xdr:rowOff>257175</xdr:rowOff>
                  </to>
                </anchor>
              </controlPr>
            </control>
          </mc:Choice>
        </mc:AlternateContent>
        <mc:AlternateContent xmlns:mc="http://schemas.openxmlformats.org/markup-compatibility/2006">
          <mc:Choice Requires="x14">
            <control shapeId="5132" r:id="rId8" name="Check Box 12">
              <controlPr defaultSize="0" autoFill="0" autoLine="0" autoPict="0">
                <anchor moveWithCells="1">
                  <from>
                    <xdr:col>1</xdr:col>
                    <xdr:colOff>133350</xdr:colOff>
                    <xdr:row>40</xdr:row>
                    <xdr:rowOff>19050</xdr:rowOff>
                  </from>
                  <to>
                    <xdr:col>2</xdr:col>
                    <xdr:colOff>76200</xdr:colOff>
                    <xdr:row>40</xdr:row>
                    <xdr:rowOff>257175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xr:uid="{00000000-0002-0000-0200-000003000000}">
          <x14:formula1>
            <xm:f>選択肢!$A$2:$A$4</xm:f>
          </x14:formula1>
          <xm:sqref>P26:P27</xm:sqref>
        </x14:dataValidation>
        <x14:dataValidation type="list" allowBlank="1" showInputMessage="1" xr:uid="{00000000-0002-0000-0200-000004000000}">
          <x14:formula1>
            <xm:f>選択肢!$B$2:$B$4</xm:f>
          </x14:formula1>
          <xm:sqref>AF26:AF27</xm:sqref>
        </x14:dataValidation>
        <x14:dataValidation type="list" allowBlank="1" showInputMessage="1" xr:uid="{00000000-0002-0000-0200-000005000000}">
          <x14:formula1>
            <xm:f>選択肢!$D$2:$D$4</xm:f>
          </x14:formula1>
          <xm:sqref>D26:D27 D29:D32</xm:sqref>
        </x14:dataValidation>
        <x14:dataValidation type="list" allowBlank="1" showInputMessage="1" xr:uid="{CDC81FAB-0793-4662-B1DE-2CCDEE85824A}">
          <x14:formula1>
            <xm:f>選択肢!$D$2:$D$5</xm:f>
          </x14:formula1>
          <xm:sqref>D28</xm:sqref>
        </x14:dataValidation>
        <x14:dataValidation type="list" allowBlank="1" showInputMessage="1" prompt="選択してください" xr:uid="{642A8FC7-DF31-43C0-9427-986780F20E72}">
          <x14:formula1>
            <xm:f>選択肢!$A$2:$A$4</xm:f>
          </x14:formula1>
          <xm:sqref>P28:P32</xm:sqref>
        </x14:dataValidation>
        <x14:dataValidation type="list" allowBlank="1" showInputMessage="1" prompt="選択してください" xr:uid="{E08BCFEB-9F5C-40F0-94F3-4F2A878E58F0}">
          <x14:formula1>
            <xm:f>選択肢!$B$2:$B$4</xm:f>
          </x14:formula1>
          <xm:sqref>AF28:AF32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W11"/>
  <sheetViews>
    <sheetView showGridLines="0" zoomScale="85" zoomScaleNormal="85" workbookViewId="0">
      <selection activeCell="X14" sqref="X14"/>
    </sheetView>
  </sheetViews>
  <sheetFormatPr defaultColWidth="8.75" defaultRowHeight="15.75"/>
  <cols>
    <col min="1" max="1" width="5.75" style="94" customWidth="1"/>
    <col min="2" max="2" width="18.875" style="94" customWidth="1"/>
    <col min="3" max="3" width="12.375" style="94" customWidth="1"/>
    <col min="4" max="4" width="31.625" style="94" customWidth="1"/>
    <col min="5" max="5" width="11.75" style="94" customWidth="1"/>
    <col min="6" max="6" width="16.25" style="94" customWidth="1"/>
    <col min="7" max="7" width="14.625" style="94" customWidth="1"/>
    <col min="8" max="8" width="14.25" style="94" customWidth="1"/>
    <col min="9" max="9" width="8.75" style="94"/>
    <col min="10" max="10" width="12.375" style="94" customWidth="1"/>
    <col min="11" max="13" width="12.125" style="94" hidden="1" customWidth="1"/>
    <col min="14" max="16" width="11.625" style="94" hidden="1" customWidth="1"/>
    <col min="17" max="17" width="6.5" style="94" hidden="1" customWidth="1"/>
    <col min="18" max="19" width="12.625" style="94" customWidth="1"/>
    <col min="20" max="21" width="12.25" style="94" customWidth="1"/>
    <col min="22" max="23" width="12.25" style="94" hidden="1" customWidth="1"/>
    <col min="24" max="16384" width="8.75" style="94"/>
  </cols>
  <sheetData>
    <row r="1" spans="2:23">
      <c r="B1" s="174" t="s">
        <v>166</v>
      </c>
      <c r="C1" s="174"/>
    </row>
    <row r="2" spans="2:23">
      <c r="B2" s="175"/>
      <c r="C2" s="175"/>
    </row>
    <row r="3" spans="2:23" ht="21">
      <c r="B3" s="176" t="s">
        <v>167</v>
      </c>
      <c r="C3" s="176"/>
    </row>
    <row r="4" spans="2:23">
      <c r="K4" s="177" t="s">
        <v>140</v>
      </c>
      <c r="L4" s="178"/>
      <c r="M4" s="178"/>
      <c r="N4" s="178"/>
      <c r="O4" s="178"/>
      <c r="P4" s="178"/>
      <c r="Q4" s="179"/>
      <c r="R4" s="192" t="s">
        <v>217</v>
      </c>
      <c r="S4" s="180"/>
      <c r="T4" s="180"/>
      <c r="U4" s="181"/>
      <c r="V4" s="180"/>
      <c r="W4" s="181"/>
    </row>
    <row r="5" spans="2:23">
      <c r="B5" s="247" t="s">
        <v>111</v>
      </c>
      <c r="C5" s="245" t="s">
        <v>112</v>
      </c>
      <c r="D5" s="247" t="s">
        <v>113</v>
      </c>
      <c r="E5" s="247" t="s">
        <v>114</v>
      </c>
      <c r="F5" s="245" t="s">
        <v>115</v>
      </c>
      <c r="G5" s="245" t="s">
        <v>116</v>
      </c>
      <c r="H5" s="245" t="s">
        <v>117</v>
      </c>
      <c r="I5" s="245" t="s">
        <v>119</v>
      </c>
      <c r="J5" s="245" t="s">
        <v>108</v>
      </c>
      <c r="K5" s="182" t="s">
        <v>109</v>
      </c>
      <c r="L5" s="183"/>
      <c r="M5" s="184" t="s">
        <v>110</v>
      </c>
      <c r="N5" s="185"/>
      <c r="O5" s="182" t="s">
        <v>213</v>
      </c>
      <c r="P5" s="186"/>
      <c r="R5" s="182" t="s">
        <v>222</v>
      </c>
      <c r="S5" s="183"/>
      <c r="T5" s="184" t="s">
        <v>223</v>
      </c>
      <c r="U5" s="183"/>
      <c r="V5" s="182" t="s">
        <v>224</v>
      </c>
      <c r="W5" s="185"/>
    </row>
    <row r="6" spans="2:23">
      <c r="B6" s="247"/>
      <c r="C6" s="245"/>
      <c r="D6" s="247"/>
      <c r="E6" s="247"/>
      <c r="F6" s="245"/>
      <c r="G6" s="245"/>
      <c r="H6" s="245"/>
      <c r="I6" s="245"/>
      <c r="J6" s="245"/>
      <c r="K6" s="187" t="s">
        <v>118</v>
      </c>
      <c r="L6" s="187" t="s">
        <v>221</v>
      </c>
      <c r="M6" s="187" t="s">
        <v>118</v>
      </c>
      <c r="N6" s="187" t="s">
        <v>221</v>
      </c>
      <c r="O6" s="187" t="s">
        <v>118</v>
      </c>
      <c r="P6" s="187" t="s">
        <v>221</v>
      </c>
      <c r="R6" s="187" t="s">
        <v>235</v>
      </c>
      <c r="S6" s="187" t="s">
        <v>221</v>
      </c>
      <c r="T6" s="187" t="s">
        <v>235</v>
      </c>
      <c r="U6" s="187" t="s">
        <v>221</v>
      </c>
      <c r="V6" s="187" t="s">
        <v>118</v>
      </c>
      <c r="W6" s="187" t="s">
        <v>221</v>
      </c>
    </row>
    <row r="7" spans="2:23">
      <c r="B7" s="246" t="str">
        <f>別紙１!$J$20</f>
        <v>経産化学株式会社</v>
      </c>
      <c r="C7" s="246" t="str">
        <f>別紙１!$J$23</f>
        <v>111-1111</v>
      </c>
      <c r="D7" s="246" t="str">
        <f>別紙１!$J$24</f>
        <v>東京都千代田区霞が関１丁目３－１</v>
      </c>
      <c r="E7" s="246" t="str">
        <f>別紙１!$J$22</f>
        <v>経産　太郎</v>
      </c>
      <c r="F7" s="246" t="str">
        <f>別紙１!$J$21</f>
        <v>代表取締役社長</v>
      </c>
      <c r="G7" s="246" t="str">
        <f>別紙１!$J$30</f>
        <v>03-1234-5678</v>
      </c>
      <c r="H7" s="246" t="str">
        <f>別紙１!$J$29</f>
        <v>産業　二郎</v>
      </c>
      <c r="I7" s="108" t="str">
        <f>_xlfn.IFNA(VLOOKUP(Q7,別紙２!$D$28:$D$32,1,0),"")</f>
        <v/>
      </c>
      <c r="J7" s="190" t="str">
        <f>IF($I7="","",SUMIF(別紙２!$D$28:$D$32,$I7,別紙２!$N$28:$N$32))</f>
        <v/>
      </c>
      <c r="K7" s="188">
        <f>_xlfn.IFNA(SUMIF(別紙２!$D$28:$D$32,$I7,別紙２!$AM$28:$AM$32),"")</f>
        <v>0</v>
      </c>
      <c r="L7" s="189">
        <f>_xlfn.IFNA(SUMIF(別紙２!$D$28:$D$32,$I7,別紙２!$AN$28:$AN$32),"")</f>
        <v>0</v>
      </c>
      <c r="M7" s="188">
        <f>_xlfn.IFNA(SUMIF(別紙２!$D$28:$D$32,$I7,別紙２!$AI$28:$AI$32),"")</f>
        <v>0</v>
      </c>
      <c r="N7" s="189">
        <f>_xlfn.IFNA(SUMIF(別紙２!$D$28:$D$32,$I7,別紙２!$AJ$28:$AJ$32),"")</f>
        <v>0</v>
      </c>
      <c r="O7" s="188">
        <f>_xlfn.IFNA(SUMIF(別紙２!$D$28:$D$32,$I7,別紙２!$Q$28:$Q$32),"")</f>
        <v>0</v>
      </c>
      <c r="P7" s="188">
        <f>_xlfn.IFNA(SUMIF(別紙２!$D$28:$D$32,$I7,別紙２!$R$28:$R$32),"")</f>
        <v>0</v>
      </c>
      <c r="Q7" s="94" t="s">
        <v>46</v>
      </c>
      <c r="R7" s="190" t="str">
        <f>IF($I7="","",SUMIF(別紙２!$D$28:$D$32,$I7,別紙２!$AK$28:$AK$32))</f>
        <v/>
      </c>
      <c r="S7" s="191" t="str">
        <f>IF($I7="","",SUMIF(別紙２!$D$28:$D$32,$I7,別紙２!$AL$28:$AL$32))</f>
        <v/>
      </c>
      <c r="T7" s="190" t="str">
        <f>IF($I7="","",SUMIF(別紙２!$D$28:$D$32,$I7,別紙２!$AG$28:$AG$32))</f>
        <v/>
      </c>
      <c r="U7" s="191" t="str">
        <f>IF($I7="","",(SUMIF(別紙２!$D$28:$D$32,$I7,別紙２!$AH$28:$AH$32)))</f>
        <v/>
      </c>
      <c r="V7" s="190">
        <f>_xlfn.IFNA(SUMIF(別紙２!$D$28:$D$32,$I7,別紙２!$Q$28:$Q$32),"")</f>
        <v>0</v>
      </c>
      <c r="W7" s="190">
        <f>_xlfn.IFNA(SUMIF(別紙２!$D$28:$D$32,$I7,別紙２!$R$28:$R$32),"")</f>
        <v>0</v>
      </c>
    </row>
    <row r="8" spans="2:23">
      <c r="B8" s="246"/>
      <c r="C8" s="246"/>
      <c r="D8" s="246"/>
      <c r="E8" s="246"/>
      <c r="F8" s="246"/>
      <c r="G8" s="246"/>
      <c r="H8" s="246"/>
      <c r="I8" s="108" t="str">
        <f>_xlfn.IFNA(VLOOKUP(Q8,別紙２!$D$28:$D$32,1,0),"")</f>
        <v/>
      </c>
      <c r="J8" s="190" t="str">
        <f>IF($I8="","",SUMIF(別紙２!$D$28:$D$32,$I8,別紙２!$N$28:$N$32))</f>
        <v/>
      </c>
      <c r="K8" s="188">
        <f>_xlfn.IFNA(SUMIF(別紙２!$D$28:$D$32,$I8,別紙２!$AM$28:$AM$32),"")</f>
        <v>0</v>
      </c>
      <c r="L8" s="189">
        <f>_xlfn.IFNA(SUMIF(別紙２!$D$28:$D$32,$I8,別紙２!$AN$28:$AN$32),"")</f>
        <v>0</v>
      </c>
      <c r="M8" s="188">
        <f>_xlfn.IFNA(SUMIF(別紙２!$D$28:$D$32,$I8,別紙２!$AI$28:$AI$32),"")</f>
        <v>0</v>
      </c>
      <c r="N8" s="189">
        <f>_xlfn.IFNA(SUMIF(別紙２!$D$28:$D$32,$I8,別紙２!$AJ$28:$AJ$32),"")</f>
        <v>0</v>
      </c>
      <c r="O8" s="188">
        <f>_xlfn.IFNA(SUMIF(別紙２!$D$28:$D$32,$I8,別紙２!$Q$28:$Q$32),"")</f>
        <v>0</v>
      </c>
      <c r="P8" s="188">
        <f>_xlfn.IFNA(SUMIF(別紙２!$D$28:$D$32,$I8,別紙２!$R$28:$R$32),"")</f>
        <v>0</v>
      </c>
      <c r="Q8" s="94" t="s">
        <v>236</v>
      </c>
      <c r="R8" s="190" t="str">
        <f>IF($I8="","",SUMIF(別紙２!$D$28:$D$32,$I8,別紙２!$AK$28:$AK$32))</f>
        <v/>
      </c>
      <c r="S8" s="191" t="str">
        <f>IF($I8="","",SUMIF(別紙２!$D$28:$D$32,$I8,別紙２!$AL$28:$AL$32))</f>
        <v/>
      </c>
      <c r="T8" s="190" t="str">
        <f>IF($I8="","",SUMIF(別紙２!$D$28:$D$32,$I8,別紙２!$AG$28:$AG$32))</f>
        <v/>
      </c>
      <c r="U8" s="191" t="str">
        <f>IF($I8="","",(SUMIF(別紙２!$D$28:$D$32,$I8,別紙２!$AH$28:$AH$32)))</f>
        <v/>
      </c>
      <c r="V8" s="190">
        <f>_xlfn.IFNA(SUMIF(別紙２!$D$28:$D$32,$I8,別紙２!$Q$28:$Q$32),"")</f>
        <v>0</v>
      </c>
      <c r="W8" s="190">
        <f>_xlfn.IFNA(SUMIF(別紙２!$D$28:$D$32,$I8,別紙２!$R$28:$R$32),"")</f>
        <v>0</v>
      </c>
    </row>
    <row r="9" spans="2:23">
      <c r="B9" s="246"/>
      <c r="C9" s="246"/>
      <c r="D9" s="246"/>
      <c r="E9" s="246"/>
      <c r="F9" s="246"/>
      <c r="G9" s="246"/>
      <c r="H9" s="246"/>
      <c r="I9" s="108" t="str">
        <f>_xlfn.IFNA(VLOOKUP(Q9,別紙２!$D$28:$D$32,1,0),"")</f>
        <v/>
      </c>
      <c r="J9" s="190" t="str">
        <f>IF($I9="","",SUMIF(別紙２!$D$28:$D$32,$I9,別紙２!$N$28:$N$32))</f>
        <v/>
      </c>
      <c r="K9" s="188">
        <f>_xlfn.IFNA(SUMIF(別紙２!$D$28:$D$32,$I9,別紙２!$AM$28:$AM$32),"")</f>
        <v>0</v>
      </c>
      <c r="L9" s="189">
        <f>_xlfn.IFNA(SUMIF(別紙２!$D$28:$D$32,$I9,別紙２!$AN$28:$AN$32),"")</f>
        <v>0</v>
      </c>
      <c r="M9" s="188">
        <f>_xlfn.IFNA(SUMIF(別紙２!$D$28:$D$32,$I9,別紙２!$AI$28:$AI$32),"")</f>
        <v>0</v>
      </c>
      <c r="N9" s="189">
        <f>_xlfn.IFNA(SUMIF(別紙２!$D$28:$D$32,$I9,別紙２!$AJ$28:$AJ$32),"")</f>
        <v>0</v>
      </c>
      <c r="O9" s="188">
        <f>_xlfn.IFNA(SUMIF(別紙２!$D$28:$D$32,$I9,別紙２!$Q$28:$Q$32),"")</f>
        <v>0</v>
      </c>
      <c r="P9" s="188">
        <f>_xlfn.IFNA(SUMIF(別紙２!$D$28:$D$32,$I9,別紙２!$R$28:$R$32),"")</f>
        <v>0</v>
      </c>
      <c r="Q9" s="94" t="s">
        <v>237</v>
      </c>
      <c r="R9" s="190" t="str">
        <f>IF($I9="","",SUMIF(別紙２!$D$28:$D$32,$I9,別紙２!$AK$28:$AK$32))</f>
        <v/>
      </c>
      <c r="S9" s="191" t="str">
        <f>IF($I9="","",SUMIF(別紙２!$D$28:$D$32,$I9,別紙２!$AL$28:$AL$32))</f>
        <v/>
      </c>
      <c r="T9" s="190" t="str">
        <f>IF($I9="","",SUMIF(別紙２!$D$28:$D$32,$I9,別紙２!$AG$28:$AG$32))</f>
        <v/>
      </c>
      <c r="U9" s="191" t="str">
        <f>IF($I9="","",(SUMIF(別紙２!$D$28:$D$32,$I9,別紙２!$AH$28:$AH$32)))</f>
        <v/>
      </c>
      <c r="V9" s="190">
        <f>_xlfn.IFNA(SUMIF(別紙２!$D$28:$D$32,$I9,別紙２!$Q$28:$Q$32),"")</f>
        <v>0</v>
      </c>
      <c r="W9" s="190">
        <f>_xlfn.IFNA(SUMIF(別紙２!$D$28:$D$32,$I9,別紙２!$R$28:$R$32),"")</f>
        <v>0</v>
      </c>
    </row>
    <row r="11" spans="2:23">
      <c r="B11" s="94" t="s">
        <v>186</v>
      </c>
    </row>
  </sheetData>
  <sheetProtection algorithmName="SHA-512" hashValue="MX9IE5BgM4uQ7W6GKjfR7CL/c/sEw/iMmJuBr5g51uBiLm6v6J1tA+wuWPnWt14Pi72MIROMBayH8wHcnaXxWw==" saltValue="F8sSl6Hixki3A5MGVA8elQ==" spinCount="100000" sheet="1" selectLockedCells="1"/>
  <mergeCells count="16">
    <mergeCell ref="J5:J6"/>
    <mergeCell ref="B7:B9"/>
    <mergeCell ref="I5:I6"/>
    <mergeCell ref="H7:H9"/>
    <mergeCell ref="G7:G9"/>
    <mergeCell ref="F7:F9"/>
    <mergeCell ref="E7:E9"/>
    <mergeCell ref="D7:D9"/>
    <mergeCell ref="B5:B6"/>
    <mergeCell ref="C5:C6"/>
    <mergeCell ref="D5:D6"/>
    <mergeCell ref="E5:E6"/>
    <mergeCell ref="F5:F6"/>
    <mergeCell ref="G5:G6"/>
    <mergeCell ref="H5:H6"/>
    <mergeCell ref="C7:C9"/>
  </mergeCells>
  <phoneticPr fontId="5"/>
  <pageMargins left="0.7" right="0.7" top="0.75" bottom="0.75" header="0.3" footer="0.3"/>
  <pageSetup paperSize="9" scale="68"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J20"/>
  <sheetViews>
    <sheetView showGridLines="0" view="pageBreakPreview" zoomScaleNormal="100" zoomScaleSheetLayoutView="100" workbookViewId="0"/>
  </sheetViews>
  <sheetFormatPr defaultColWidth="8.875" defaultRowHeight="13.5"/>
  <sheetData>
    <row r="2" spans="1:10">
      <c r="A2" s="75" t="s">
        <v>177</v>
      </c>
    </row>
    <row r="3" spans="1:10">
      <c r="A3" s="75"/>
    </row>
    <row r="4" spans="1:10">
      <c r="A4" t="s">
        <v>178</v>
      </c>
    </row>
    <row r="9" spans="1:10">
      <c r="J9" t="s">
        <v>179</v>
      </c>
    </row>
    <row r="16" spans="1:10">
      <c r="B16" s="248"/>
      <c r="C16" s="248"/>
      <c r="D16" s="248"/>
    </row>
    <row r="20" spans="1:1">
      <c r="A20" s="76" t="s">
        <v>180</v>
      </c>
    </row>
  </sheetData>
  <mergeCells count="1">
    <mergeCell ref="B16:D16"/>
  </mergeCells>
  <phoneticPr fontId="1"/>
  <pageMargins left="0.7" right="0.2"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S37"/>
  <sheetViews>
    <sheetView workbookViewId="0">
      <selection activeCell="A2" sqref="A2"/>
    </sheetView>
  </sheetViews>
  <sheetFormatPr defaultColWidth="8.75" defaultRowHeight="15.75"/>
  <cols>
    <col min="1" max="1" width="13.625" style="94" customWidth="1"/>
    <col min="2" max="2" width="57.375" style="94" customWidth="1"/>
    <col min="3" max="3" width="8.375" style="94" customWidth="1"/>
    <col min="4" max="4" width="10" style="94" customWidth="1"/>
    <col min="5" max="6" width="11.25" style="94" customWidth="1"/>
    <col min="7" max="7" width="6.625" style="94" customWidth="1"/>
    <col min="8" max="8" width="7.375" style="94" customWidth="1"/>
    <col min="9" max="9" width="8.75" style="94"/>
    <col min="10" max="14" width="9" style="94" customWidth="1"/>
    <col min="15" max="16384" width="8.75" style="94"/>
  </cols>
  <sheetData>
    <row r="1" spans="1:19" s="96" customFormat="1" ht="47.25">
      <c r="A1" s="159" t="s">
        <v>27</v>
      </c>
      <c r="B1" s="159" t="s">
        <v>239</v>
      </c>
      <c r="D1" s="159" t="s">
        <v>62</v>
      </c>
      <c r="E1" s="159" t="s">
        <v>240</v>
      </c>
      <c r="F1" s="159" t="s">
        <v>18</v>
      </c>
    </row>
    <row r="2" spans="1:19">
      <c r="A2" s="108"/>
      <c r="B2" s="108"/>
      <c r="D2" s="160" t="s">
        <v>44</v>
      </c>
      <c r="E2" s="108">
        <f>1-0.06</f>
        <v>0.94</v>
      </c>
      <c r="F2" s="108">
        <v>675</v>
      </c>
    </row>
    <row r="3" spans="1:19">
      <c r="A3" s="161">
        <v>0.1</v>
      </c>
      <c r="B3" s="161">
        <v>0.9</v>
      </c>
      <c r="D3" s="160" t="s">
        <v>45</v>
      </c>
      <c r="E3" s="108">
        <f>1-0.4</f>
        <v>0.6</v>
      </c>
      <c r="F3" s="108">
        <v>92</v>
      </c>
    </row>
    <row r="4" spans="1:19">
      <c r="A4" s="161" t="s">
        <v>214</v>
      </c>
      <c r="B4" s="161" t="s">
        <v>142</v>
      </c>
      <c r="D4" s="160" t="s">
        <v>46</v>
      </c>
      <c r="E4" s="108">
        <f>1-0.4</f>
        <v>0.6</v>
      </c>
      <c r="F4" s="108">
        <v>14800</v>
      </c>
    </row>
    <row r="5" spans="1:19">
      <c r="A5" s="108"/>
      <c r="B5" s="161"/>
      <c r="D5" s="160"/>
      <c r="E5" s="108"/>
      <c r="F5" s="108"/>
    </row>
    <row r="7" spans="1:19">
      <c r="A7" s="94" t="s">
        <v>38</v>
      </c>
      <c r="D7" s="94">
        <v>3</v>
      </c>
      <c r="E7" s="94">
        <v>4</v>
      </c>
      <c r="F7" s="94">
        <v>5</v>
      </c>
      <c r="G7" s="94">
        <v>6</v>
      </c>
      <c r="H7" s="94">
        <v>7</v>
      </c>
      <c r="I7" s="94">
        <v>8</v>
      </c>
      <c r="J7" s="94">
        <v>9</v>
      </c>
      <c r="K7" s="94">
        <v>10</v>
      </c>
      <c r="L7" s="94">
        <v>11</v>
      </c>
      <c r="M7" s="94">
        <v>12</v>
      </c>
      <c r="N7" s="94">
        <v>13</v>
      </c>
      <c r="O7" s="94">
        <v>14</v>
      </c>
      <c r="P7" s="94">
        <v>15</v>
      </c>
      <c r="Q7" s="94">
        <v>16</v>
      </c>
      <c r="R7" s="94">
        <v>17</v>
      </c>
      <c r="S7" s="94">
        <v>18</v>
      </c>
    </row>
    <row r="8" spans="1:19" ht="31.5">
      <c r="A8" s="162" t="s">
        <v>41</v>
      </c>
      <c r="B8" s="162" t="s">
        <v>42</v>
      </c>
      <c r="C8" s="159" t="s">
        <v>137</v>
      </c>
      <c r="D8" s="159" t="s">
        <v>138</v>
      </c>
      <c r="E8" s="249" t="s">
        <v>55</v>
      </c>
      <c r="F8" s="250"/>
      <c r="G8" s="250"/>
      <c r="H8" s="250"/>
      <c r="I8" s="251"/>
      <c r="J8" s="249" t="s">
        <v>58</v>
      </c>
      <c r="K8" s="250"/>
      <c r="L8" s="250"/>
      <c r="M8" s="250"/>
      <c r="N8" s="251"/>
      <c r="O8" s="249" t="s">
        <v>61</v>
      </c>
      <c r="P8" s="250"/>
      <c r="Q8" s="250"/>
      <c r="R8" s="250"/>
      <c r="S8" s="251"/>
    </row>
    <row r="9" spans="1:19" ht="17.25">
      <c r="A9" s="160" t="s">
        <v>144</v>
      </c>
      <c r="B9" s="163" t="s">
        <v>226</v>
      </c>
      <c r="C9" s="108">
        <v>2</v>
      </c>
      <c r="D9" s="108">
        <f>70*C9</f>
        <v>140</v>
      </c>
      <c r="E9" s="164" t="s">
        <v>219</v>
      </c>
      <c r="F9" s="164" t="s">
        <v>228</v>
      </c>
      <c r="G9" s="165" t="s">
        <v>147</v>
      </c>
      <c r="H9" s="165" t="s">
        <v>148</v>
      </c>
      <c r="I9" s="166" t="s">
        <v>148</v>
      </c>
      <c r="J9" s="164">
        <v>2</v>
      </c>
      <c r="K9" s="165">
        <v>1</v>
      </c>
      <c r="L9" s="165">
        <v>2</v>
      </c>
      <c r="M9" s="165">
        <v>0</v>
      </c>
      <c r="N9" s="166">
        <v>0</v>
      </c>
      <c r="O9" s="164">
        <f t="shared" ref="O9:S9" si="0">IFERROR(VLOOKUP(E9,$A$22:$B$36,2,FALSE)*J9,"")</f>
        <v>88</v>
      </c>
      <c r="P9" s="165">
        <f t="shared" si="0"/>
        <v>104</v>
      </c>
      <c r="Q9" s="165">
        <f t="shared" si="0"/>
        <v>40</v>
      </c>
      <c r="R9" s="165" t="str">
        <f t="shared" si="0"/>
        <v/>
      </c>
      <c r="S9" s="166" t="str">
        <f t="shared" si="0"/>
        <v/>
      </c>
    </row>
    <row r="10" spans="1:19" ht="17.25">
      <c r="A10" s="160" t="s">
        <v>144</v>
      </c>
      <c r="B10" s="167" t="s">
        <v>227</v>
      </c>
      <c r="C10" s="168">
        <v>6</v>
      </c>
      <c r="D10" s="168">
        <v>420</v>
      </c>
      <c r="E10" s="169" t="s">
        <v>219</v>
      </c>
      <c r="F10" s="169" t="s">
        <v>228</v>
      </c>
      <c r="G10" s="170" t="s">
        <v>201</v>
      </c>
      <c r="H10" s="170" t="s">
        <v>231</v>
      </c>
      <c r="I10" s="171" t="s">
        <v>148</v>
      </c>
      <c r="J10" s="169">
        <v>6</v>
      </c>
      <c r="K10" s="170">
        <v>3</v>
      </c>
      <c r="L10" s="170">
        <v>6</v>
      </c>
      <c r="M10" s="170">
        <v>2</v>
      </c>
      <c r="N10" s="171">
        <v>0</v>
      </c>
      <c r="O10" s="169">
        <v>264</v>
      </c>
      <c r="P10" s="170">
        <v>312</v>
      </c>
      <c r="Q10" s="170">
        <v>120</v>
      </c>
      <c r="R10" s="170">
        <v>56</v>
      </c>
      <c r="S10" s="171" t="s">
        <v>202</v>
      </c>
    </row>
    <row r="11" spans="1:19" ht="17.25">
      <c r="A11" s="160" t="s">
        <v>146</v>
      </c>
      <c r="B11" s="163" t="s">
        <v>234</v>
      </c>
      <c r="C11" s="108">
        <v>6</v>
      </c>
      <c r="D11" s="108">
        <f>52*C11</f>
        <v>312</v>
      </c>
      <c r="E11" s="164" t="s">
        <v>228</v>
      </c>
      <c r="F11" s="165" t="s">
        <v>150</v>
      </c>
      <c r="G11" s="165" t="s">
        <v>229</v>
      </c>
      <c r="H11" s="165" t="s">
        <v>57</v>
      </c>
      <c r="I11" s="165" t="s">
        <v>230</v>
      </c>
      <c r="J11" s="164">
        <v>3</v>
      </c>
      <c r="K11" s="165">
        <v>2</v>
      </c>
      <c r="L11" s="165">
        <v>2</v>
      </c>
      <c r="M11" s="165">
        <v>4</v>
      </c>
      <c r="N11" s="166">
        <v>2</v>
      </c>
      <c r="O11" s="164">
        <f>IFERROR(VLOOKUP(E11,$A$22:$B$36,2,FALSE)*J11,"")</f>
        <v>312</v>
      </c>
      <c r="P11" s="165">
        <f>IFERROR(VLOOKUP(F11,$A$22:$B$36,2,FALSE)*K11,"")</f>
        <v>54</v>
      </c>
      <c r="Q11" s="165">
        <f>IFERROR(VLOOKUP(G11,$A$22:$B$36,2,FALSE)*L11,"")</f>
        <v>34</v>
      </c>
      <c r="R11" s="165">
        <f t="shared" ref="R11:S11" si="1">IFERROR(VLOOKUP(H11,$A$22:$B$36,2,FALSE)*M11,"")</f>
        <v>112</v>
      </c>
      <c r="S11" s="166">
        <f t="shared" si="1"/>
        <v>36</v>
      </c>
    </row>
    <row r="12" spans="1:19" ht="17.25">
      <c r="A12" s="160" t="s">
        <v>146</v>
      </c>
      <c r="B12" s="168" t="s">
        <v>233</v>
      </c>
      <c r="C12" s="168">
        <v>2</v>
      </c>
      <c r="D12" s="168">
        <v>104</v>
      </c>
      <c r="E12" s="169" t="s">
        <v>228</v>
      </c>
      <c r="F12" s="169" t="s">
        <v>219</v>
      </c>
      <c r="G12" s="170" t="s">
        <v>230</v>
      </c>
      <c r="H12" s="170" t="s">
        <v>148</v>
      </c>
      <c r="I12" s="171" t="s">
        <v>148</v>
      </c>
      <c r="J12" s="169">
        <v>1</v>
      </c>
      <c r="K12" s="170">
        <v>2</v>
      </c>
      <c r="L12" s="170">
        <v>2</v>
      </c>
      <c r="M12" s="170">
        <v>0</v>
      </c>
      <c r="N12" s="171">
        <v>0</v>
      </c>
      <c r="O12" s="169">
        <v>104</v>
      </c>
      <c r="P12" s="170">
        <v>88</v>
      </c>
      <c r="Q12" s="170">
        <v>36</v>
      </c>
      <c r="R12" s="170" t="s">
        <v>202</v>
      </c>
      <c r="S12" s="171" t="s">
        <v>202</v>
      </c>
    </row>
    <row r="13" spans="1:19" ht="17.25">
      <c r="A13" s="160" t="s">
        <v>145</v>
      </c>
      <c r="B13" s="163" t="s">
        <v>232</v>
      </c>
      <c r="C13" s="108">
        <v>4</v>
      </c>
      <c r="D13" s="108">
        <f>34*C13</f>
        <v>136</v>
      </c>
      <c r="E13" s="164" t="s">
        <v>219</v>
      </c>
      <c r="F13" s="164" t="s">
        <v>228</v>
      </c>
      <c r="G13" s="165" t="s">
        <v>230</v>
      </c>
      <c r="H13" s="165" t="s">
        <v>148</v>
      </c>
      <c r="I13" s="166" t="s">
        <v>148</v>
      </c>
      <c r="J13" s="164">
        <v>4</v>
      </c>
      <c r="K13" s="165">
        <v>1</v>
      </c>
      <c r="L13" s="165">
        <v>6</v>
      </c>
      <c r="M13" s="165">
        <v>0</v>
      </c>
      <c r="N13" s="166">
        <v>0</v>
      </c>
      <c r="O13" s="164">
        <f t="shared" ref="O13:S13" si="2">IFERROR(VLOOKUP(E13,$A$22:$B$36,2,FALSE)*J13,"")</f>
        <v>176</v>
      </c>
      <c r="P13" s="165">
        <f t="shared" si="2"/>
        <v>104</v>
      </c>
      <c r="Q13" s="165">
        <f t="shared" si="2"/>
        <v>108</v>
      </c>
      <c r="R13" s="165" t="str">
        <f t="shared" si="2"/>
        <v/>
      </c>
      <c r="S13" s="166" t="str">
        <f t="shared" si="2"/>
        <v/>
      </c>
    </row>
    <row r="14" spans="1:19">
      <c r="A14" s="160" t="s">
        <v>145</v>
      </c>
      <c r="B14" s="161"/>
      <c r="C14" s="108"/>
      <c r="D14" s="108"/>
      <c r="E14" s="164"/>
      <c r="F14" s="165"/>
      <c r="G14" s="165"/>
      <c r="H14" s="165"/>
      <c r="I14" s="166"/>
      <c r="J14" s="164"/>
      <c r="K14" s="165"/>
      <c r="L14" s="165"/>
      <c r="M14" s="165"/>
      <c r="N14" s="166"/>
      <c r="O14" s="164"/>
      <c r="P14" s="165"/>
      <c r="Q14" s="165"/>
      <c r="R14" s="165"/>
      <c r="S14" s="166"/>
    </row>
    <row r="15" spans="1:19">
      <c r="A15" s="160"/>
      <c r="B15" s="163"/>
      <c r="C15" s="108"/>
      <c r="D15" s="108"/>
      <c r="E15" s="164"/>
      <c r="F15" s="165"/>
      <c r="G15" s="165"/>
      <c r="H15" s="165"/>
      <c r="I15" s="166"/>
      <c r="J15" s="164"/>
      <c r="K15" s="165"/>
      <c r="L15" s="165"/>
      <c r="M15" s="165"/>
      <c r="N15" s="166"/>
      <c r="O15" s="164"/>
      <c r="P15" s="165"/>
      <c r="Q15" s="165"/>
      <c r="R15" s="165"/>
      <c r="S15" s="166"/>
    </row>
    <row r="16" spans="1:19">
      <c r="A16" s="160"/>
      <c r="B16" s="163"/>
      <c r="C16" s="108"/>
      <c r="D16" s="108"/>
      <c r="E16" s="164"/>
      <c r="F16" s="165"/>
      <c r="G16" s="165"/>
      <c r="H16" s="165"/>
      <c r="I16" s="166"/>
      <c r="J16" s="164"/>
      <c r="K16" s="165"/>
      <c r="L16" s="165"/>
      <c r="M16" s="165"/>
      <c r="N16" s="166"/>
      <c r="O16" s="164"/>
      <c r="P16" s="165"/>
      <c r="Q16" s="165"/>
      <c r="R16" s="165"/>
      <c r="S16" s="166"/>
    </row>
    <row r="17" spans="1:19">
      <c r="A17" s="160"/>
      <c r="B17" s="163"/>
      <c r="C17" s="108"/>
      <c r="D17" s="108"/>
      <c r="E17" s="164"/>
      <c r="F17" s="165"/>
      <c r="G17" s="165"/>
      <c r="H17" s="165"/>
      <c r="I17" s="166"/>
      <c r="J17" s="164"/>
      <c r="K17" s="165"/>
      <c r="L17" s="165"/>
      <c r="M17" s="165"/>
      <c r="N17" s="166"/>
      <c r="O17" s="164"/>
      <c r="P17" s="165"/>
      <c r="Q17" s="165"/>
      <c r="R17" s="165"/>
      <c r="S17" s="166"/>
    </row>
    <row r="18" spans="1:19">
      <c r="A18" s="160"/>
      <c r="B18" s="163"/>
      <c r="C18" s="108"/>
      <c r="D18" s="108"/>
      <c r="E18" s="164"/>
      <c r="F18" s="165"/>
      <c r="G18" s="165"/>
      <c r="H18" s="165"/>
      <c r="I18" s="166"/>
      <c r="J18" s="164"/>
      <c r="K18" s="165"/>
      <c r="L18" s="165"/>
      <c r="M18" s="165"/>
      <c r="N18" s="166"/>
      <c r="O18" s="164"/>
      <c r="P18" s="165"/>
      <c r="Q18" s="165"/>
      <c r="R18" s="165"/>
      <c r="S18" s="166"/>
    </row>
    <row r="19" spans="1:19">
      <c r="A19" s="160"/>
      <c r="B19" s="163"/>
      <c r="C19" s="108"/>
      <c r="D19" s="108"/>
      <c r="E19" s="164"/>
      <c r="F19" s="165"/>
      <c r="G19" s="165"/>
      <c r="H19" s="165"/>
      <c r="I19" s="166"/>
      <c r="J19" s="164"/>
      <c r="K19" s="165"/>
      <c r="L19" s="165"/>
      <c r="M19" s="165"/>
      <c r="N19" s="166"/>
      <c r="O19" s="164"/>
      <c r="P19" s="165"/>
      <c r="Q19" s="165"/>
      <c r="R19" s="165"/>
      <c r="S19" s="166"/>
    </row>
    <row r="21" spans="1:19">
      <c r="A21" s="159" t="s">
        <v>60</v>
      </c>
      <c r="B21" s="159" t="s">
        <v>33</v>
      </c>
    </row>
    <row r="22" spans="1:19">
      <c r="A22" s="108" t="s">
        <v>10</v>
      </c>
      <c r="B22" s="108">
        <v>104</v>
      </c>
    </row>
    <row r="23" spans="1:19">
      <c r="A23" s="108" t="s">
        <v>34</v>
      </c>
      <c r="B23" s="108">
        <v>20</v>
      </c>
    </row>
    <row r="24" spans="1:19">
      <c r="A24" s="108" t="s">
        <v>35</v>
      </c>
      <c r="B24" s="108">
        <v>44</v>
      </c>
    </row>
    <row r="25" spans="1:19">
      <c r="A25" s="108" t="s">
        <v>11</v>
      </c>
      <c r="B25" s="108">
        <v>18</v>
      </c>
    </row>
    <row r="26" spans="1:19">
      <c r="A26" s="108" t="s">
        <v>12</v>
      </c>
      <c r="B26" s="108">
        <v>2</v>
      </c>
    </row>
    <row r="27" spans="1:19">
      <c r="A27" s="108" t="s">
        <v>16</v>
      </c>
      <c r="B27" s="108">
        <v>38</v>
      </c>
    </row>
    <row r="28" spans="1:19">
      <c r="A28" s="108" t="s">
        <v>36</v>
      </c>
      <c r="B28" s="108">
        <v>13</v>
      </c>
    </row>
    <row r="29" spans="1:19">
      <c r="A29" s="108" t="s">
        <v>56</v>
      </c>
      <c r="B29" s="108">
        <v>27</v>
      </c>
    </row>
    <row r="30" spans="1:19">
      <c r="A30" s="108" t="s">
        <v>188</v>
      </c>
      <c r="B30" s="108">
        <v>17</v>
      </c>
    </row>
    <row r="31" spans="1:19">
      <c r="A31" s="108" t="s">
        <v>57</v>
      </c>
      <c r="B31" s="108">
        <v>28</v>
      </c>
    </row>
    <row r="32" spans="1:19">
      <c r="A32" s="108" t="s">
        <v>50</v>
      </c>
      <c r="B32" s="108">
        <v>12</v>
      </c>
    </row>
    <row r="33" spans="1:2">
      <c r="A33" s="108" t="s">
        <v>51</v>
      </c>
      <c r="B33" s="108" t="s">
        <v>59</v>
      </c>
    </row>
    <row r="34" spans="1:2">
      <c r="A34" s="108" t="s">
        <v>54</v>
      </c>
      <c r="B34" s="108" t="s">
        <v>59</v>
      </c>
    </row>
    <row r="35" spans="1:2">
      <c r="A35" s="108" t="s">
        <v>52</v>
      </c>
      <c r="B35" s="108">
        <v>30</v>
      </c>
    </row>
    <row r="36" spans="1:2">
      <c r="A36" s="108" t="s">
        <v>53</v>
      </c>
      <c r="B36" s="108">
        <v>16</v>
      </c>
    </row>
    <row r="37" spans="1:2">
      <c r="A37" s="108" t="s">
        <v>203</v>
      </c>
      <c r="B37" s="108">
        <v>28</v>
      </c>
    </row>
  </sheetData>
  <mergeCells count="3">
    <mergeCell ref="E8:I8"/>
    <mergeCell ref="J8:N8"/>
    <mergeCell ref="O8:S8"/>
  </mergeCells>
  <phoneticPr fontId="1"/>
  <pageMargins left="0.7" right="0.7" top="0.75" bottom="0.75" header="0.3" footer="0.3"/>
  <pageSetup paperSize="9" scale="6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B1:D10"/>
  <sheetViews>
    <sheetView workbookViewId="0">
      <selection activeCell="C10" sqref="C10"/>
    </sheetView>
  </sheetViews>
  <sheetFormatPr defaultColWidth="8.75" defaultRowHeight="15.75"/>
  <cols>
    <col min="1" max="1" width="3.5" style="94" customWidth="1"/>
    <col min="2" max="4" width="39.875" style="94" customWidth="1"/>
    <col min="5" max="16384" width="8.75" style="94"/>
  </cols>
  <sheetData>
    <row r="1" spans="2:4">
      <c r="B1" s="172" t="s">
        <v>47</v>
      </c>
      <c r="C1" s="172" t="s">
        <v>48</v>
      </c>
      <c r="D1" s="172" t="s">
        <v>49</v>
      </c>
    </row>
    <row r="2" spans="2:4">
      <c r="B2" s="108" t="s">
        <v>196</v>
      </c>
      <c r="C2" s="108" t="s">
        <v>196</v>
      </c>
      <c r="D2" s="108" t="s">
        <v>196</v>
      </c>
    </row>
    <row r="3" spans="2:4">
      <c r="B3" s="163" t="s">
        <v>187</v>
      </c>
      <c r="C3" s="163" t="s">
        <v>197</v>
      </c>
      <c r="D3" s="163" t="s">
        <v>149</v>
      </c>
    </row>
    <row r="4" spans="2:4">
      <c r="B4" s="161" t="s">
        <v>198</v>
      </c>
      <c r="C4" s="161" t="s">
        <v>199</v>
      </c>
      <c r="D4" s="161" t="s">
        <v>200</v>
      </c>
    </row>
    <row r="5" spans="2:4">
      <c r="B5" s="108" t="s">
        <v>199</v>
      </c>
      <c r="C5" s="108"/>
      <c r="D5" s="163" t="s">
        <v>199</v>
      </c>
    </row>
    <row r="6" spans="2:4">
      <c r="B6" s="108"/>
      <c r="C6" s="108"/>
      <c r="D6" s="163"/>
    </row>
    <row r="7" spans="2:4">
      <c r="B7" s="108"/>
      <c r="C7" s="108"/>
      <c r="D7" s="163"/>
    </row>
    <row r="8" spans="2:4">
      <c r="B8" s="108"/>
      <c r="C8" s="108"/>
      <c r="D8" s="163"/>
    </row>
    <row r="9" spans="2:4">
      <c r="B9" s="108"/>
      <c r="C9" s="108"/>
      <c r="D9" s="163"/>
    </row>
    <row r="10" spans="2:4">
      <c r="B10" s="108"/>
      <c r="C10" s="108"/>
      <c r="D10" s="163"/>
    </row>
  </sheetData>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表紙</vt:lpstr>
      <vt:lpstr>別紙１</vt:lpstr>
      <vt:lpstr>別紙２</vt:lpstr>
      <vt:lpstr>別添資料</vt:lpstr>
      <vt:lpstr>設備機能および構造</vt:lpstr>
      <vt:lpstr>選択肢</vt:lpstr>
      <vt:lpstr>選択肢2</vt:lpstr>
      <vt:lpstr>HFC23_</vt:lpstr>
      <vt:lpstr>HFC32_</vt:lpstr>
      <vt:lpstr>HFC41_</vt:lpstr>
      <vt:lpstr>設備機能および構造!Print_Area</vt:lpstr>
      <vt:lpstr>表紙!Print_Area</vt:lpstr>
      <vt:lpstr>別紙１!Print_Area</vt:lpstr>
      <vt:lpstr>別紙２!Print_Area</vt:lpstr>
      <vt:lpstr>別添資料!Print_Area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［別紙様式第２］原料使用の証明書（半導体_残ガス無し）</dc:title>
  <dc:creator/>
  <cp:lastModifiedBy>Windows ユーザー</cp:lastModifiedBy>
  <cp:lastPrinted>2022-09-30T03:16:23Z</cp:lastPrinted>
  <dcterms:created xsi:type="dcterms:W3CDTF">2019-05-17T03:10:35Z</dcterms:created>
  <dcterms:modified xsi:type="dcterms:W3CDTF">2024-09-10T02:21:32Z</dcterms:modified>
</cp:coreProperties>
</file>