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metijapan.sharepoint.com/sites/mROOM_240600040/Shared Documents/18_化学物質管理課/40_オゾン層保護等推進室/08_オゾン班/02_許認可手続き/13_内示申請/2026規制年度/申請様式/関連様式/"/>
    </mc:Choice>
  </mc:AlternateContent>
  <xr:revisionPtr revIDLastSave="17" documentId="13_ncr:1_{D863F9C4-A468-4D03-9AB6-C2F86FC3B787}" xr6:coauthVersionLast="47" xr6:coauthVersionMax="47" xr10:uidLastSave="{38713A77-D130-4A8D-9564-8CCED84B0E00}"/>
  <workbookProtection workbookAlgorithmName="SHA-512" workbookHashValue="B8fl4jcf1WeAYXbrQr/8UAfP1E34XXI8D9U5gpKJkxDrqxArClAq06D81GEX0fZ/Q1eWL0AAQvjKznCBWYThQw==" workbookSaltValue="af45ltRr/Jx1zC3cAyP01A==" workbookSpinCount="100000" lockStructure="1"/>
  <bookViews>
    <workbookView xWindow="-120" yWindow="-16320" windowWidth="29040" windowHeight="15720" xr2:uid="{00000000-000D-0000-FFFF-FFFF00000000}"/>
  </bookViews>
  <sheets>
    <sheet name="表紙" sheetId="3" r:id="rId1"/>
    <sheet name="別紙１" sheetId="4" r:id="rId2"/>
    <sheet name="別紙２" sheetId="6" r:id="rId3"/>
    <sheet name="別添資料" sheetId="8" r:id="rId4"/>
    <sheet name="設備機能および構造" sheetId="9"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表紙!$B$20:$H$31</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4">設備機能および構造!$A$1:$K$22</definedName>
    <definedName name="_xlnm.Print_Area" localSheetId="0">表紙!$B$1:$P$35</definedName>
    <definedName name="_xlnm.Print_Area" localSheetId="1">別紙１!$B$1:$Q$52</definedName>
    <definedName name="_xlnm.Print_Area" localSheetId="2">別紙２!$B$1:$AL$42</definedName>
    <definedName name="_xlnm.Print_Area" localSheetId="3">別添資料!$A$1:$W$12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8" l="1"/>
  <c r="T8" i="8"/>
  <c r="U8" i="8"/>
  <c r="V8" i="8"/>
  <c r="W8" i="8"/>
  <c r="S9" i="8"/>
  <c r="T9" i="8"/>
  <c r="U9" i="8"/>
  <c r="V9" i="8"/>
  <c r="W9" i="8"/>
  <c r="W7" i="8"/>
  <c r="V7" i="8"/>
  <c r="U7" i="8"/>
  <c r="T7" i="8"/>
  <c r="S7" i="8"/>
  <c r="R8" i="8"/>
  <c r="R9" i="8"/>
  <c r="R7" i="8"/>
  <c r="J8" i="8"/>
  <c r="J9" i="8"/>
  <c r="J7" i="8"/>
  <c r="AK32" i="6"/>
  <c r="AK31" i="6"/>
  <c r="AK30" i="6"/>
  <c r="AK29" i="6"/>
  <c r="R29" i="6" l="1"/>
  <c r="R30" i="6"/>
  <c r="R31" i="6"/>
  <c r="R32" i="6"/>
  <c r="R28" i="6"/>
  <c r="U26" i="6"/>
  <c r="Q29" i="6"/>
  <c r="Q30" i="6"/>
  <c r="Q31" i="6"/>
  <c r="Q32" i="6"/>
  <c r="Q28" i="6"/>
  <c r="AL30" i="6"/>
  <c r="AL31" i="6"/>
  <c r="AL32" i="6"/>
  <c r="AN30" i="6"/>
  <c r="AN31" i="6"/>
  <c r="AN32" i="6"/>
  <c r="AH30" i="6"/>
  <c r="AH31" i="6"/>
  <c r="AH32" i="6"/>
  <c r="AG30" i="6"/>
  <c r="AG31" i="6"/>
  <c r="AG32" i="6"/>
  <c r="T29" i="6"/>
  <c r="AI29" i="6" s="1"/>
  <c r="T30" i="6"/>
  <c r="AI30" i="6" s="1"/>
  <c r="T31" i="6"/>
  <c r="AI31" i="6" s="1"/>
  <c r="T32" i="6"/>
  <c r="AI32" i="6" s="1"/>
  <c r="T28" i="6"/>
  <c r="S30" i="6"/>
  <c r="S31" i="6"/>
  <c r="S32" i="6"/>
  <c r="O29" i="6"/>
  <c r="O30" i="6"/>
  <c r="O31" i="6"/>
  <c r="O32" i="6"/>
  <c r="O28" i="6"/>
  <c r="U28" i="6"/>
  <c r="AO30" i="6" l="1"/>
  <c r="AM30" i="6"/>
  <c r="AJ32" i="6"/>
  <c r="AM32" i="6"/>
  <c r="AO31" i="6"/>
  <c r="AM31" i="6"/>
  <c r="AJ30" i="6"/>
  <c r="AJ31" i="6"/>
  <c r="AO32" i="6"/>
  <c r="S29" i="6"/>
  <c r="AG29" i="6" l="1"/>
  <c r="AM29" i="6" s="1"/>
  <c r="AN29" i="6" l="1"/>
  <c r="AJ29" i="6"/>
  <c r="AL29" i="6"/>
  <c r="AH29" i="6"/>
  <c r="AO29" i="6"/>
  <c r="S28" i="6" l="1"/>
  <c r="AI28" i="6" s="1"/>
  <c r="S25" i="4"/>
  <c r="AG28" i="6" l="1"/>
  <c r="Q11" i="5"/>
  <c r="P11" i="5"/>
  <c r="O11" i="5"/>
  <c r="AK28" i="6" l="1"/>
  <c r="AM28" i="6"/>
  <c r="AJ28" i="6"/>
  <c r="AH28" i="6"/>
  <c r="Q27" i="6"/>
  <c r="Q26" i="6"/>
  <c r="AL28" i="6" l="1"/>
  <c r="AN28" i="6"/>
  <c r="AO28" i="6"/>
  <c r="I9" i="8"/>
  <c r="I8" i="8"/>
  <c r="I7" i="8"/>
  <c r="J16" i="3"/>
  <c r="J13" i="3"/>
  <c r="O9" i="8" l="1"/>
  <c r="P9" i="8"/>
  <c r="O7" i="8"/>
  <c r="P7" i="8"/>
  <c r="O8" i="8"/>
  <c r="P8" i="8"/>
  <c r="R27" i="6"/>
  <c r="J14" i="3"/>
  <c r="S11" i="5" l="1"/>
  <c r="R11" i="5"/>
  <c r="D11" i="5"/>
  <c r="S13" i="5" l="1"/>
  <c r="R13" i="5"/>
  <c r="Q13" i="5"/>
  <c r="P13" i="5"/>
  <c r="O13" i="5"/>
  <c r="D13" i="5"/>
  <c r="S9" i="5"/>
  <c r="R9" i="5"/>
  <c r="Q9" i="5"/>
  <c r="P9" i="5"/>
  <c r="O9" i="5"/>
  <c r="D9" i="5"/>
  <c r="E28" i="6" l="1"/>
  <c r="E29" i="6"/>
  <c r="E30" i="6"/>
  <c r="E31" i="6"/>
  <c r="E32" i="6"/>
  <c r="E27" i="6" l="1"/>
  <c r="E26" i="6"/>
  <c r="C32" i="6" l="1"/>
  <c r="C31" i="6"/>
  <c r="C30" i="6"/>
  <c r="C29" i="6"/>
  <c r="C28" i="6"/>
  <c r="U32" i="6"/>
  <c r="U31" i="6"/>
  <c r="AE31" i="6" l="1"/>
  <c r="AC31" i="6"/>
  <c r="Z31" i="6"/>
  <c r="V31" i="6"/>
  <c r="AD31" i="6"/>
  <c r="AB31" i="6"/>
  <c r="X31" i="6"/>
  <c r="AB32" i="6"/>
  <c r="Z32" i="6"/>
  <c r="V32" i="6"/>
  <c r="X32" i="6"/>
  <c r="AD32" i="6"/>
  <c r="W32" i="6"/>
  <c r="AA32" i="6"/>
  <c r="Y32" i="6"/>
  <c r="AE32" i="6"/>
  <c r="AC32" i="6"/>
  <c r="Y31" i="6"/>
  <c r="AA31" i="6"/>
  <c r="W31" i="6"/>
  <c r="AB28" i="6" l="1"/>
  <c r="Z28" i="6"/>
  <c r="V28" i="6"/>
  <c r="AD28" i="6"/>
  <c r="X28" i="6"/>
  <c r="H7" i="8" l="1"/>
  <c r="G7" i="8"/>
  <c r="F7" i="8"/>
  <c r="E7" i="8"/>
  <c r="D7" i="8"/>
  <c r="C7" i="8"/>
  <c r="B7" i="8"/>
  <c r="N9" i="3" l="1"/>
  <c r="L9" i="3"/>
  <c r="J9" i="3"/>
  <c r="J15" i="3"/>
  <c r="J12" i="3"/>
  <c r="U29" i="6" l="1"/>
  <c r="U30" i="6"/>
  <c r="U27" i="6"/>
  <c r="V26" i="6"/>
  <c r="Z29" i="6" l="1"/>
  <c r="V29" i="6"/>
  <c r="AB29" i="6"/>
  <c r="AC29" i="6" s="1"/>
  <c r="X29" i="6"/>
  <c r="AD29" i="6"/>
  <c r="AE29" i="6" s="1"/>
  <c r="Z27" i="6"/>
  <c r="AB27" i="6"/>
  <c r="X27" i="6"/>
  <c r="V27" i="6"/>
  <c r="AD27" i="6"/>
  <c r="AD30" i="6"/>
  <c r="AB30" i="6"/>
  <c r="Z30" i="6"/>
  <c r="X30" i="6"/>
  <c r="V30" i="6"/>
  <c r="AE30" i="6"/>
  <c r="O26" i="6"/>
  <c r="O27" i="6"/>
  <c r="S27" i="6"/>
  <c r="Y30" i="6" l="1"/>
  <c r="AC30" i="6"/>
  <c r="W30" i="6"/>
  <c r="AA30" i="6"/>
  <c r="AE27" i="6"/>
  <c r="AC27" i="6"/>
  <c r="AD26" i="6"/>
  <c r="AB26" i="6"/>
  <c r="Z26" i="6"/>
  <c r="X26" i="6"/>
  <c r="E4" i="5"/>
  <c r="T27" i="6" s="1"/>
  <c r="Y27" i="6" s="1"/>
  <c r="E3" i="5"/>
  <c r="E2" i="5"/>
  <c r="T26" i="6" s="1"/>
  <c r="AI27" i="6" l="1"/>
  <c r="AA27" i="6"/>
  <c r="W27" i="6"/>
  <c r="AG27" i="6"/>
  <c r="AM27" i="6" l="1"/>
  <c r="AK27" i="6"/>
  <c r="AO27" i="6" s="1"/>
  <c r="AH27" i="6"/>
  <c r="AC28" i="6"/>
  <c r="AE28" i="6"/>
  <c r="AA28" i="6"/>
  <c r="Y28" i="6"/>
  <c r="W28" i="6"/>
  <c r="S26" i="6"/>
  <c r="AA26" i="6" s="1"/>
  <c r="R26" i="6"/>
  <c r="AJ27" i="6"/>
  <c r="W26" i="6" l="1"/>
  <c r="AI26" i="6"/>
  <c r="Y26" i="6"/>
  <c r="AC26" i="6"/>
  <c r="AG26" i="6"/>
  <c r="AE26" i="6"/>
  <c r="W29" i="6"/>
  <c r="Y29" i="6"/>
  <c r="AA29" i="6"/>
  <c r="M8" i="8"/>
  <c r="AL27" i="6"/>
  <c r="AN27" i="6"/>
  <c r="AH26" i="6" l="1"/>
  <c r="AK26" i="6"/>
  <c r="AO26" i="6" s="1"/>
  <c r="AM26" i="6"/>
  <c r="AJ26" i="6"/>
  <c r="M7" i="8"/>
  <c r="M9" i="8"/>
  <c r="K8" i="8"/>
  <c r="N9" i="8"/>
  <c r="AN26" i="6" l="1"/>
  <c r="AL26" i="6"/>
  <c r="N7" i="8"/>
  <c r="N8" i="8"/>
  <c r="K7" i="8"/>
  <c r="K9" i="8"/>
  <c r="L7" i="8" l="1"/>
  <c r="L9" i="8"/>
  <c r="L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MHIR</author>
  </authors>
  <commentList>
    <comment ref="T24" authorId="0" shapeId="0" xr:uid="{00000000-0006-0000-0200-000001000000}">
      <text>
        <r>
          <rPr>
            <b/>
            <sz val="9"/>
            <color indexed="81"/>
            <rFont val="MS P ゴシック"/>
            <family val="3"/>
            <charset val="128"/>
          </rPr>
          <t>2006年版IPCCガイドラインに基づく。
（※ガイドライン掲載の数値は、排出係数であるため、1から引いた値が収率となる）</t>
        </r>
      </text>
    </comment>
    <comment ref="AF24" authorId="0" shapeId="0" xr:uid="{00000000-0006-0000-0200-000002000000}">
      <text>
        <r>
          <rPr>
            <b/>
            <sz val="9"/>
            <color indexed="81"/>
            <rFont val="MS P ゴシック"/>
            <family val="3"/>
            <charset val="128"/>
          </rPr>
          <t>IPCCガイドラインに基づく。</t>
        </r>
      </text>
    </comment>
    <comment ref="P25" authorId="0" shapeId="0" xr:uid="{00000000-0006-0000-0200-000003000000}">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<sst xmlns="http://schemas.openxmlformats.org/spreadsheetml/2006/main" count="350" uniqueCount="241">
  <si>
    <t>エッチング装置一式</t>
    <rPh sb="5" eb="7">
      <t>ソウチ</t>
    </rPh>
    <rPh sb="7" eb="9">
      <t>イッシキ</t>
    </rPh>
    <phoneticPr fontId="1"/>
  </si>
  <si>
    <t>特定物質の種類
（選択）</t>
    <rPh sb="0" eb="2">
      <t>トクテイ</t>
    </rPh>
    <rPh sb="2" eb="4">
      <t>ブッシツ</t>
    </rPh>
    <rPh sb="5" eb="7">
      <t>シュルイ</t>
    </rPh>
    <rPh sb="9" eb="11">
      <t>センタク</t>
    </rPh>
    <phoneticPr fontId="1"/>
  </si>
  <si>
    <t>入荷年月日
（記入）</t>
    <rPh sb="0" eb="2">
      <t>ニュウカ</t>
    </rPh>
    <rPh sb="2" eb="5">
      <t>ネンガッピ</t>
    </rPh>
    <rPh sb="7" eb="9">
      <t>キニュウ</t>
    </rPh>
    <phoneticPr fontId="1"/>
  </si>
  <si>
    <t>使用年月日
（記入）</t>
    <rPh sb="0" eb="2">
      <t>シヨウ</t>
    </rPh>
    <rPh sb="2" eb="5">
      <t>ネンガッピ</t>
    </rPh>
    <rPh sb="7" eb="9">
      <t>キニュウ</t>
    </rPh>
    <phoneticPr fontId="1"/>
  </si>
  <si>
    <t>供給量(kg)</t>
    <rPh sb="0" eb="2">
      <t>キョウキュウ</t>
    </rPh>
    <rPh sb="2" eb="3">
      <t>リョウ</t>
    </rPh>
    <phoneticPr fontId="1"/>
  </si>
  <si>
    <t>生成量（kg)</t>
    <rPh sb="0" eb="2">
      <t>セイセイ</t>
    </rPh>
    <rPh sb="2" eb="3">
      <t>リョウ</t>
    </rPh>
    <phoneticPr fontId="1"/>
  </si>
  <si>
    <t>入荷数量(kg)</t>
    <rPh sb="0" eb="2">
      <t>ニュウカ</t>
    </rPh>
    <rPh sb="2" eb="4">
      <t>スウリョウ</t>
    </rPh>
    <phoneticPr fontId="1"/>
  </si>
  <si>
    <t>反応の収率（%)</t>
    <rPh sb="0" eb="2">
      <t>ハンノウ</t>
    </rPh>
    <rPh sb="3" eb="5">
      <t>シュウリツ</t>
    </rPh>
    <phoneticPr fontId="1"/>
  </si>
  <si>
    <t>生成物</t>
    <rPh sb="0" eb="3">
      <t>セイセイブツ</t>
    </rPh>
    <phoneticPr fontId="1"/>
  </si>
  <si>
    <t>数量(kg)</t>
    <rPh sb="0" eb="1">
      <t>スウ</t>
    </rPh>
    <rPh sb="1" eb="2">
      <t>リョウ</t>
    </rPh>
    <phoneticPr fontId="1"/>
  </si>
  <si>
    <t>SiF4</t>
    <phoneticPr fontId="1"/>
  </si>
  <si>
    <t>H2O</t>
    <phoneticPr fontId="1"/>
  </si>
  <si>
    <t>H2</t>
    <phoneticPr fontId="1"/>
  </si>
  <si>
    <t>未反応特定物質の除害率(%)</t>
    <rPh sb="0" eb="3">
      <t>ミハンノウ</t>
    </rPh>
    <rPh sb="3" eb="5">
      <t>トクテイ</t>
    </rPh>
    <rPh sb="5" eb="7">
      <t>ブッシツ</t>
    </rPh>
    <rPh sb="8" eb="9">
      <t>ジョ</t>
    </rPh>
    <rPh sb="9" eb="10">
      <t>ガイ</t>
    </rPh>
    <rPh sb="10" eb="11">
      <t>リツ</t>
    </rPh>
    <phoneticPr fontId="1"/>
  </si>
  <si>
    <t>原料として使用する特定物質等の数量(kg)</t>
    <rPh sb="0" eb="2">
      <t>ゲンリョウ</t>
    </rPh>
    <rPh sb="5" eb="7">
      <t>シヨウ</t>
    </rPh>
    <rPh sb="9" eb="11">
      <t>トクテイ</t>
    </rPh>
    <rPh sb="11" eb="13">
      <t>ブッシツ</t>
    </rPh>
    <rPh sb="13" eb="14">
      <t>ナド</t>
    </rPh>
    <rPh sb="15" eb="17">
      <t>スウリョウ</t>
    </rPh>
    <phoneticPr fontId="1"/>
  </si>
  <si>
    <t>CO2（kg）</t>
  </si>
  <si>
    <t>F2</t>
    <phoneticPr fontId="1"/>
  </si>
  <si>
    <t>有姿（kg)</t>
  </si>
  <si>
    <t>GWP</t>
    <phoneticPr fontId="1"/>
  </si>
  <si>
    <t>装置名</t>
    <rPh sb="0" eb="2">
      <t>ソウチ</t>
    </rPh>
    <rPh sb="2" eb="3">
      <t>メイ</t>
    </rPh>
    <phoneticPr fontId="1"/>
  </si>
  <si>
    <t>○○事業所
□□事業所</t>
    <rPh sb="2" eb="4">
      <t>ジギョウ</t>
    </rPh>
    <rPh sb="4" eb="5">
      <t>ショ</t>
    </rPh>
    <phoneticPr fontId="1"/>
  </si>
  <si>
    <t>○○県○市○1-2-3
□□県□市□4-5-6</t>
    <rPh sb="2" eb="3">
      <t>ケン</t>
    </rPh>
    <rPh sb="4" eb="5">
      <t>シ</t>
    </rPh>
    <rPh sb="16" eb="17">
      <t>シ</t>
    </rPh>
    <phoneticPr fontId="1"/>
  </si>
  <si>
    <t>構造番号</t>
    <rPh sb="0" eb="2">
      <t>コウゾウ</t>
    </rPh>
    <rPh sb="2" eb="4">
      <t>バンゴウ</t>
    </rPh>
    <phoneticPr fontId="1"/>
  </si>
  <si>
    <t>設備番号</t>
    <rPh sb="0" eb="2">
      <t>セツビ</t>
    </rPh>
    <rPh sb="2" eb="4">
      <t>バンゴウ</t>
    </rPh>
    <phoneticPr fontId="1"/>
  </si>
  <si>
    <t>対応する構造の番号</t>
    <rPh sb="0" eb="2">
      <t>タイオウ</t>
    </rPh>
    <rPh sb="4" eb="6">
      <t>コウゾウ</t>
    </rPh>
    <rPh sb="7" eb="9">
      <t>バンゴウ</t>
    </rPh>
    <phoneticPr fontId="1"/>
  </si>
  <si>
    <t>設備番号</t>
    <rPh sb="0" eb="2">
      <t>セツビ</t>
    </rPh>
    <rPh sb="2" eb="4">
      <t>バンゴウ</t>
    </rPh>
    <phoneticPr fontId="1"/>
  </si>
  <si>
    <t>数量</t>
    <rPh sb="0" eb="2">
      <t>スウリョウ</t>
    </rPh>
    <phoneticPr fontId="1"/>
  </si>
  <si>
    <t>残ガスの割合</t>
    <rPh sb="0" eb="1">
      <t>ザン</t>
    </rPh>
    <rPh sb="4" eb="6">
      <t>ワリアイ</t>
    </rPh>
    <phoneticPr fontId="1"/>
  </si>
  <si>
    <t>割合（％）</t>
    <rPh sb="0" eb="2">
      <t>ワリアイ</t>
    </rPh>
    <phoneticPr fontId="1"/>
  </si>
  <si>
    <t>量(kg)</t>
  </si>
  <si>
    <t>記入例</t>
    <rPh sb="0" eb="2">
      <t>キニュウ</t>
    </rPh>
    <rPh sb="2" eb="3">
      <t>レイ</t>
    </rPh>
    <phoneticPr fontId="1"/>
  </si>
  <si>
    <t>エッチング装置一式</t>
  </si>
  <si>
    <t>経産化学株式会社</t>
    <rPh sb="0" eb="4">
      <t>キョウサンカガク</t>
    </rPh>
    <rPh sb="4" eb="8">
      <t>カブシキガイシャ</t>
    </rPh>
    <phoneticPr fontId="1"/>
  </si>
  <si>
    <t>分子量g/mol</t>
    <rPh sb="0" eb="3">
      <t>ブンシリョウ</t>
    </rPh>
    <phoneticPr fontId="1"/>
  </si>
  <si>
    <t>HF</t>
    <phoneticPr fontId="1"/>
  </si>
  <si>
    <t>CO2</t>
    <phoneticPr fontId="1"/>
  </si>
  <si>
    <t>CH</t>
    <phoneticPr fontId="1"/>
  </si>
  <si>
    <t>記載例</t>
    <rPh sb="0" eb="2">
      <t>キサイ</t>
    </rPh>
    <rPh sb="2" eb="3">
      <t>レイ</t>
    </rPh>
    <phoneticPr fontId="1"/>
  </si>
  <si>
    <t>反応式一覧</t>
    <rPh sb="0" eb="2">
      <t>ハンノウ</t>
    </rPh>
    <rPh sb="2" eb="3">
      <t>シキ</t>
    </rPh>
    <rPh sb="3" eb="5">
      <t>イチラン</t>
    </rPh>
    <phoneticPr fontId="1"/>
  </si>
  <si>
    <t>1:反応式をリストから選択
0:反応式を手入力</t>
    <rPh sb="2" eb="4">
      <t>ハンノウ</t>
    </rPh>
    <rPh sb="4" eb="5">
      <t>シキ</t>
    </rPh>
    <rPh sb="11" eb="13">
      <t>センタク</t>
    </rPh>
    <rPh sb="20" eb="21">
      <t>テ</t>
    </rPh>
    <rPh sb="21" eb="23">
      <t>ニュウリョク</t>
    </rPh>
    <phoneticPr fontId="1"/>
  </si>
  <si>
    <t>METIケミカル株式会社</t>
    <rPh sb="8" eb="12">
      <t>カブシキガイシャ</t>
    </rPh>
    <phoneticPr fontId="1"/>
  </si>
  <si>
    <t>特定物質</t>
    <rPh sb="0" eb="2">
      <t>トクテイ</t>
    </rPh>
    <rPh sb="2" eb="4">
      <t>ブッシツ</t>
    </rPh>
    <phoneticPr fontId="1"/>
  </si>
  <si>
    <t>反応式</t>
    <rPh sb="0" eb="2">
      <t>ハンノウ</t>
    </rPh>
    <rPh sb="2" eb="3">
      <t>シキ</t>
    </rPh>
    <phoneticPr fontId="1"/>
  </si>
  <si>
    <t>反応式
（選択、または記入）</t>
    <rPh sb="0" eb="2">
      <t>ハンノウ</t>
    </rPh>
    <rPh sb="2" eb="3">
      <t>シキ</t>
    </rPh>
    <rPh sb="5" eb="7">
      <t>センタク</t>
    </rPh>
    <rPh sb="11" eb="13">
      <t>キニュウ</t>
    </rPh>
    <phoneticPr fontId="1"/>
  </si>
  <si>
    <t>HFC32</t>
  </si>
  <si>
    <t>HFC41</t>
  </si>
  <si>
    <t>HFC23</t>
  </si>
  <si>
    <t>HFC32</t>
    <phoneticPr fontId="1"/>
  </si>
  <si>
    <t>HFC41</t>
    <phoneticPr fontId="1"/>
  </si>
  <si>
    <t>HFC23</t>
    <phoneticPr fontId="1"/>
  </si>
  <si>
    <t>C</t>
  </si>
  <si>
    <t>COx</t>
  </si>
  <si>
    <t>NO</t>
  </si>
  <si>
    <t>CH4</t>
  </si>
  <si>
    <t>SOx</t>
  </si>
  <si>
    <t>生成物</t>
    <rPh sb="0" eb="3">
      <t>セイセイブツ</t>
    </rPh>
    <phoneticPr fontId="1"/>
  </si>
  <si>
    <t>HCN</t>
    <phoneticPr fontId="1"/>
  </si>
  <si>
    <t>CO</t>
    <phoneticPr fontId="1"/>
  </si>
  <si>
    <t>生成物のモル数</t>
    <rPh sb="0" eb="3">
      <t>セイセイブツ</t>
    </rPh>
    <rPh sb="6" eb="7">
      <t>スウ</t>
    </rPh>
    <phoneticPr fontId="1"/>
  </si>
  <si>
    <t>要計算</t>
    <rPh sb="0" eb="1">
      <t>ヨウ</t>
    </rPh>
    <rPh sb="1" eb="3">
      <t>ケイサン</t>
    </rPh>
    <phoneticPr fontId="1"/>
  </si>
  <si>
    <t>反応生成物</t>
    <rPh sb="0" eb="2">
      <t>ハンノウ</t>
    </rPh>
    <rPh sb="2" eb="5">
      <t>セイセイブツ</t>
    </rPh>
    <phoneticPr fontId="1"/>
  </si>
  <si>
    <t>生成物分子量（分子量/mol×生成物mol数）</t>
    <rPh sb="0" eb="3">
      <t>セイセイブツ</t>
    </rPh>
    <rPh sb="3" eb="6">
      <t>ブンシリョウ</t>
    </rPh>
    <rPh sb="7" eb="10">
      <t>ブンシリョウ</t>
    </rPh>
    <rPh sb="15" eb="18">
      <t>セイセイブツ</t>
    </rPh>
    <rPh sb="21" eb="22">
      <t>スウ</t>
    </rPh>
    <phoneticPr fontId="1"/>
  </si>
  <si>
    <t>物質</t>
    <rPh sb="0" eb="2">
      <t>ブッシツ</t>
    </rPh>
    <phoneticPr fontId="1"/>
  </si>
  <si>
    <t>記載例</t>
    <rPh sb="0" eb="2">
      <t>キサイ</t>
    </rPh>
    <rPh sb="2" eb="3">
      <t>レイ</t>
    </rPh>
    <phoneticPr fontId="1"/>
  </si>
  <si>
    <t>基本情報を記入してください。</t>
    <rPh sb="0" eb="2">
      <t>キホン</t>
    </rPh>
    <rPh sb="2" eb="4">
      <t>ジョウホウ</t>
    </rPh>
    <rPh sb="5" eb="7">
      <t>キニュウ</t>
    </rPh>
    <phoneticPr fontId="5"/>
  </si>
  <si>
    <t>年</t>
    <rPh sb="0" eb="1">
      <t>ネン</t>
    </rPh>
    <phoneticPr fontId="5"/>
  </si>
  <si>
    <t>月</t>
    <rPh sb="0" eb="1">
      <t>ガツ</t>
    </rPh>
    <phoneticPr fontId="5"/>
  </si>
  <si>
    <t>日</t>
    <rPh sb="0" eb="1">
      <t>ニチ</t>
    </rPh>
    <phoneticPr fontId="5"/>
  </si>
  <si>
    <t>　の部分は、テキスト入力してください。</t>
    <rPh sb="2" eb="4">
      <t>ブブン</t>
    </rPh>
    <rPh sb="10" eb="12">
      <t>ニュウリョク</t>
    </rPh>
    <phoneticPr fontId="1"/>
  </si>
  <si>
    <t>　の部分は、ドロップダウンリストから選択してください。</t>
    <rPh sb="2" eb="4">
      <t>ブブン</t>
    </rPh>
    <rPh sb="18" eb="20">
      <t>センタク</t>
    </rPh>
    <phoneticPr fontId="1"/>
  </si>
  <si>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1"/>
  </si>
  <si>
    <t>みどり</t>
    <phoneticPr fontId="1"/>
  </si>
  <si>
    <t>グレー</t>
    <phoneticPr fontId="1"/>
  </si>
  <si>
    <t>　ただし、内容を修正いただくことも可能です。</t>
    <rPh sb="5" eb="7">
      <t>ナイヨウ</t>
    </rPh>
    <rPh sb="8" eb="10">
      <t>シュウセイ</t>
    </rPh>
    <rPh sb="17" eb="19">
      <t>カノウ</t>
    </rPh>
    <phoneticPr fontId="1"/>
  </si>
  <si>
    <t>氏名又は名称</t>
    <phoneticPr fontId="1"/>
  </si>
  <si>
    <t>法人にあつては、代表者の氏名</t>
    <phoneticPr fontId="1"/>
  </si>
  <si>
    <t>住所</t>
    <phoneticPr fontId="1"/>
  </si>
  <si>
    <t>法人番号</t>
    <rPh sb="0" eb="2">
      <t>ホウジン</t>
    </rPh>
    <rPh sb="2" eb="4">
      <t>バンゴウ</t>
    </rPh>
    <phoneticPr fontId="1"/>
  </si>
  <si>
    <t>２．原料として使用する（した）者の氏名又は名称及び住所並びに法人にあってはその代表者の氏名を記入してください。</t>
    <rPh sb="46" eb="48">
      <t>キニュウ</t>
    </rPh>
    <phoneticPr fontId="1"/>
  </si>
  <si>
    <t>住所</t>
    <rPh sb="0" eb="2">
      <t>ジュウショ</t>
    </rPh>
    <phoneticPr fontId="1"/>
  </si>
  <si>
    <t>設備・構造の図</t>
    <rPh sb="0" eb="2">
      <t>セツビ</t>
    </rPh>
    <rPh sb="3" eb="5">
      <t>コウゾウ</t>
    </rPh>
    <rPh sb="6" eb="7">
      <t>ズ</t>
    </rPh>
    <phoneticPr fontId="1"/>
  </si>
  <si>
    <t>Ⅰ</t>
    <phoneticPr fontId="1"/>
  </si>
  <si>
    <t>Ⅱ</t>
    <phoneticPr fontId="1"/>
  </si>
  <si>
    <t>Ⅲ</t>
    <phoneticPr fontId="1"/>
  </si>
  <si>
    <t>使用に係る設備の機能</t>
    <rPh sb="0" eb="2">
      <t>シヨウ</t>
    </rPh>
    <rPh sb="3" eb="4">
      <t>カカ</t>
    </rPh>
    <rPh sb="5" eb="7">
      <t>セツビ</t>
    </rPh>
    <rPh sb="8" eb="10">
      <t>キノウ</t>
    </rPh>
    <phoneticPr fontId="1"/>
  </si>
  <si>
    <t>使用に係る設備</t>
    <rPh sb="0" eb="2">
      <t>シヨウ</t>
    </rPh>
    <rPh sb="3" eb="4">
      <t>カカ</t>
    </rPh>
    <rPh sb="5" eb="7">
      <t>セツビ</t>
    </rPh>
    <phoneticPr fontId="1"/>
  </si>
  <si>
    <t>経産化学株式会社</t>
    <rPh sb="0" eb="1">
      <t>キョウ</t>
    </rPh>
    <rPh sb="1" eb="2">
      <t>サン</t>
    </rPh>
    <rPh sb="2" eb="4">
      <t>カガク</t>
    </rPh>
    <rPh sb="4" eb="8">
      <t>カブシキガイシャ</t>
    </rPh>
    <phoneticPr fontId="1"/>
  </si>
  <si>
    <t>開始</t>
    <rPh sb="0" eb="2">
      <t>カイシ</t>
    </rPh>
    <phoneticPr fontId="1"/>
  </si>
  <si>
    <t>終了</t>
    <rPh sb="0" eb="2">
      <t>シュウリョウ</t>
    </rPh>
    <phoneticPr fontId="1"/>
  </si>
  <si>
    <t>～</t>
  </si>
  <si>
    <t>～</t>
    <phoneticPr fontId="1"/>
  </si>
  <si>
    <t>～</t>
    <phoneticPr fontId="1"/>
  </si>
  <si>
    <t>～</t>
    <phoneticPr fontId="1"/>
  </si>
  <si>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5"/>
  </si>
  <si>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5"/>
  </si>
  <si>
    <t>「使用され"る"」と表記されていることをご確認ください。</t>
    <rPh sb="1" eb="3">
      <t>シヨウ</t>
    </rPh>
    <rPh sb="10" eb="12">
      <t>ヒョウキ</t>
    </rPh>
    <rPh sb="21" eb="23">
      <t>カクニン</t>
    </rPh>
    <phoneticPr fontId="1"/>
  </si>
  <si>
    <t>（記入／提出用簡易チェックリスト）</t>
    <rPh sb="1" eb="3">
      <t>キニュウ</t>
    </rPh>
    <rPh sb="4" eb="6">
      <t>テイシュツ</t>
    </rPh>
    <rPh sb="6" eb="7">
      <t>ヨウ</t>
    </rPh>
    <rPh sb="7" eb="9">
      <t>カンイ</t>
    </rPh>
    <phoneticPr fontId="5"/>
  </si>
  <si>
    <t>オレンジ</t>
    <phoneticPr fontId="1"/>
  </si>
  <si>
    <t>報告内容は暦年（1月～12月）となっていますか。</t>
    <rPh sb="0" eb="2">
      <t>ホウコク</t>
    </rPh>
    <rPh sb="2" eb="4">
      <t>ナイヨウ</t>
    </rPh>
    <rPh sb="5" eb="7">
      <t>レキネン</t>
    </rPh>
    <rPh sb="9" eb="10">
      <t>ガツ</t>
    </rPh>
    <rPh sb="13" eb="14">
      <t>ガツ</t>
    </rPh>
    <phoneticPr fontId="5"/>
  </si>
  <si>
    <t>郵便番号</t>
    <rPh sb="0" eb="4">
      <t>ユウビンバンゴウ</t>
    </rPh>
    <phoneticPr fontId="1"/>
  </si>
  <si>
    <t>法人にあつては、代表者の役職</t>
    <rPh sb="12" eb="14">
      <t>ヤクショク</t>
    </rPh>
    <phoneticPr fontId="1"/>
  </si>
  <si>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1"/>
  </si>
  <si>
    <t>連絡先担当者の部署名</t>
    <rPh sb="0" eb="3">
      <t>レンラクサキ</t>
    </rPh>
    <rPh sb="3" eb="6">
      <t>タントウシャ</t>
    </rPh>
    <rPh sb="7" eb="9">
      <t>ブショ</t>
    </rPh>
    <rPh sb="9" eb="10">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</si>
  <si>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</si>
  <si>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</si>
  <si>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03-1234-5678</t>
    <phoneticPr fontId="1"/>
  </si>
  <si>
    <t>産業　二郎</t>
    <rPh sb="0" eb="2">
      <t>サンギョウ</t>
    </rPh>
    <rPh sb="3" eb="5">
      <t>ジロウ</t>
    </rPh>
    <phoneticPr fontId="1"/>
  </si>
  <si>
    <t>化学物質管理課</t>
    <rPh sb="0" eb="2">
      <t>カガク</t>
    </rPh>
    <rPh sb="2" eb="4">
      <t>ブッシツ</t>
    </rPh>
    <rPh sb="4" eb="6">
      <t>カンリ</t>
    </rPh>
    <rPh sb="6" eb="7">
      <t>カ</t>
    </rPh>
    <phoneticPr fontId="1"/>
  </si>
  <si>
    <t>入荷量(kg)</t>
    <rPh sb="0" eb="2">
      <t>ニュウカ</t>
    </rPh>
    <phoneticPr fontId="5"/>
  </si>
  <si>
    <t>原料用途使用量</t>
    <rPh sb="0" eb="2">
      <t>ゲンリョウ</t>
    </rPh>
    <rPh sb="2" eb="4">
      <t>ヨウト</t>
    </rPh>
    <rPh sb="4" eb="6">
      <t>シヨウ</t>
    </rPh>
    <rPh sb="6" eb="7">
      <t>リョウ</t>
    </rPh>
    <phoneticPr fontId="5"/>
  </si>
  <si>
    <t>予想排出量</t>
    <phoneticPr fontId="5"/>
  </si>
  <si>
    <t>会社名</t>
    <rPh sb="0" eb="3">
      <t>カイシャメイ</t>
    </rPh>
    <phoneticPr fontId="5"/>
  </si>
  <si>
    <t>郵便番号</t>
    <rPh sb="0" eb="4">
      <t>ユウビンバンゴウ</t>
    </rPh>
    <phoneticPr fontId="5"/>
  </si>
  <si>
    <t>住所</t>
    <rPh sb="0" eb="2">
      <t>ジュウショ</t>
    </rPh>
    <phoneticPr fontId="5"/>
  </si>
  <si>
    <t>代表者</t>
    <rPh sb="0" eb="3">
      <t>ダイヒョウシャ</t>
    </rPh>
    <phoneticPr fontId="5"/>
  </si>
  <si>
    <t>代表者肩書</t>
    <rPh sb="0" eb="3">
      <t>ダイヒョウシャ</t>
    </rPh>
    <rPh sb="3" eb="5">
      <t>カタガキ</t>
    </rPh>
    <phoneticPr fontId="5"/>
  </si>
  <si>
    <t>連絡先電話番号</t>
    <rPh sb="0" eb="3">
      <t>レンラクサキ</t>
    </rPh>
    <rPh sb="3" eb="5">
      <t>デンワ</t>
    </rPh>
    <rPh sb="5" eb="7">
      <t>バンゴウ</t>
    </rPh>
    <phoneticPr fontId="5"/>
  </si>
  <si>
    <t>担当者</t>
    <rPh sb="0" eb="3">
      <t>タントウシャ</t>
    </rPh>
    <phoneticPr fontId="5"/>
  </si>
  <si>
    <t>数量*1(kg)</t>
    <rPh sb="0" eb="2">
      <t>スウリョウ</t>
    </rPh>
    <phoneticPr fontId="5"/>
  </si>
  <si>
    <t>対象物質</t>
    <rPh sb="0" eb="2">
      <t>タイショウ</t>
    </rPh>
    <rPh sb="2" eb="4">
      <t>ブッシツ</t>
    </rPh>
    <phoneticPr fontId="1"/>
  </si>
  <si>
    <t>別紙1に入力ただいた内容が自動的に反映されます。</t>
    <rPh sb="0" eb="2">
      <t>ベッシ</t>
    </rPh>
    <rPh sb="4" eb="6">
      <t>ニュウリョク</t>
    </rPh>
    <rPh sb="10" eb="12">
      <t>ナイヨウ</t>
    </rPh>
    <rPh sb="13" eb="16">
      <t>ジドウテキ</t>
    </rPh>
    <rPh sb="17" eb="19">
      <t>ハンエイ</t>
    </rPh>
    <phoneticPr fontId="1"/>
  </si>
  <si>
    <t>代表取締役社長</t>
    <rPh sb="0" eb="2">
      <t>ダイヒョウ</t>
    </rPh>
    <rPh sb="2" eb="5">
      <t>トリシマリヤク</t>
    </rPh>
    <rPh sb="5" eb="7">
      <t>シャチョウ</t>
    </rPh>
    <phoneticPr fontId="1"/>
  </si>
  <si>
    <t>経産　太郎</t>
    <rPh sb="0" eb="1">
      <t>キョウ</t>
    </rPh>
    <rPh sb="1" eb="2">
      <t>サン</t>
    </rPh>
    <rPh sb="3" eb="5">
      <t>タロウ</t>
    </rPh>
    <phoneticPr fontId="1"/>
  </si>
  <si>
    <t>111-1111</t>
    <phoneticPr fontId="1"/>
  </si>
  <si>
    <t>東京都千代田区霞が関１丁目３－１</t>
    <rPh sb="0" eb="8">
      <t>トウキョウトチヨダクカスミ</t>
    </rPh>
    <rPh sb="9" eb="10">
      <t>セキ</t>
    </rPh>
    <rPh sb="11" eb="13">
      <t>チョウメ</t>
    </rPh>
    <phoneticPr fontId="1"/>
  </si>
  <si>
    <t>1234567891011</t>
    <phoneticPr fontId="1"/>
  </si>
  <si>
    <t>４．使用に係る設備及び貯蔵の場所、構造を記入してください。</t>
    <rPh sb="17" eb="19">
      <t>コウゾウ</t>
    </rPh>
    <rPh sb="20" eb="22">
      <t>キニュウ</t>
    </rPh>
    <phoneticPr fontId="1"/>
  </si>
  <si>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5"/>
  </si>
  <si>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5"/>
  </si>
  <si>
    <t>必須項目</t>
  </si>
  <si>
    <t>必須項目</t>
    <rPh sb="0" eb="2">
      <t>ヒッス</t>
    </rPh>
    <rPh sb="2" eb="4">
      <t>コウモク</t>
    </rPh>
    <phoneticPr fontId="1"/>
  </si>
  <si>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1"/>
  </si>
  <si>
    <r>
      <rPr>
        <sz val="16"/>
        <color rgb="FFFF0000"/>
        <rFont val="Meiryo UI"/>
        <family val="3"/>
        <charset val="128"/>
      </rPr>
      <t>項目３はは必須記入項目</t>
    </r>
    <r>
      <rPr>
        <sz val="16"/>
        <color rgb="FF0000FF"/>
        <rFont val="Meiryo UI"/>
        <family val="3"/>
        <charset val="128"/>
      </rPr>
      <t>です。全て記載していますか？
（連絡先担当者名、連絡先電話番号）</t>
    </r>
    <rPh sb="0" eb="2">
      <t>コウモク</t>
    </rPh>
    <rPh sb="14" eb="15">
      <t>スベ</t>
    </rPh>
    <rPh sb="16" eb="18">
      <t>キサイ</t>
    </rPh>
    <rPh sb="27" eb="30">
      <t>レンラクサキ</t>
    </rPh>
    <rPh sb="30" eb="33">
      <t>タントウシャ</t>
    </rPh>
    <rPh sb="33" eb="34">
      <t>メイ</t>
    </rPh>
    <rPh sb="35" eb="38">
      <t>レンラクサキ</t>
    </rPh>
    <rPh sb="38" eb="40">
      <t>デンワ</t>
    </rPh>
    <rPh sb="40" eb="42">
      <t>バンゴウ</t>
    </rPh>
    <phoneticPr fontId="1"/>
  </si>
  <si>
    <t>数式を任意記入の場合、必須項目</t>
    <rPh sb="0" eb="2">
      <t>スウシキ</t>
    </rPh>
    <rPh sb="3" eb="5">
      <t>ニンイ</t>
    </rPh>
    <rPh sb="5" eb="7">
      <t>キニュウ</t>
    </rPh>
    <rPh sb="8" eb="10">
      <t>バアイ</t>
    </rPh>
    <rPh sb="11" eb="13">
      <t>ヒッス</t>
    </rPh>
    <rPh sb="13" eb="15">
      <t>コウモク</t>
    </rPh>
    <phoneticPr fontId="1"/>
  </si>
  <si>
    <t>転記</t>
    <rPh sb="0" eb="2">
      <t>テンキ</t>
    </rPh>
    <phoneticPr fontId="1"/>
  </si>
  <si>
    <t>自動表示</t>
    <rPh sb="0" eb="2">
      <t>ジドウ</t>
    </rPh>
    <rPh sb="2" eb="4">
      <t>ヒョウジ</t>
    </rPh>
    <phoneticPr fontId="1"/>
  </si>
  <si>
    <t>記入</t>
    <rPh sb="0" eb="2">
      <t>キニュウ</t>
    </rPh>
    <phoneticPr fontId="1"/>
  </si>
  <si>
    <t>反応物のモル数</t>
    <rPh sb="0" eb="2">
      <t>ハンノウ</t>
    </rPh>
    <rPh sb="2" eb="3">
      <t>ブツ</t>
    </rPh>
    <rPh sb="6" eb="7">
      <t>カズ</t>
    </rPh>
    <phoneticPr fontId="1"/>
  </si>
  <si>
    <t>反応物の分子量</t>
    <rPh sb="0" eb="2">
      <t>ハンノウ</t>
    </rPh>
    <rPh sb="2" eb="3">
      <t>ブツ</t>
    </rPh>
    <rPh sb="4" eb="7">
      <t>ブンシリョウ</t>
    </rPh>
    <phoneticPr fontId="1"/>
  </si>
  <si>
    <t>★小数点以下2桁を四捨五入</t>
    <rPh sb="1" eb="4">
      <t>ショウスウテン</t>
    </rPh>
    <rPh sb="4" eb="6">
      <t>イカ</t>
    </rPh>
    <rPh sb="7" eb="8">
      <t>ケタ</t>
    </rPh>
    <rPh sb="9" eb="13">
      <t>シシャゴニュウ</t>
    </rPh>
    <phoneticPr fontId="1"/>
  </si>
  <si>
    <t>★小数点以下2桁を四捨五入</t>
    <phoneticPr fontId="5"/>
  </si>
  <si>
    <t>５．使用に係る設備の機能について記入してください。</t>
    <rPh sb="10" eb="12">
      <t>キノウ</t>
    </rPh>
    <rPh sb="16" eb="18">
      <t>キニュウ</t>
    </rPh>
    <phoneticPr fontId="1"/>
  </si>
  <si>
    <t>選択肢がない場合は量を入力</t>
    <rPh sb="0" eb="3">
      <t>センタクシ</t>
    </rPh>
    <rPh sb="6" eb="8">
      <t>バアイ</t>
    </rPh>
    <rPh sb="9" eb="10">
      <t>リョウ</t>
    </rPh>
    <rPh sb="11" eb="13">
      <t>ニュウリョク</t>
    </rPh>
    <phoneticPr fontId="1"/>
  </si>
  <si>
    <t>除害されずに大気放出される量(kg)</t>
    <rPh sb="0" eb="2">
      <t>ジョガイ</t>
    </rPh>
    <rPh sb="6" eb="8">
      <t>タイキ</t>
    </rPh>
    <rPh sb="8" eb="10">
      <t>ホウシュツ</t>
    </rPh>
    <rPh sb="13" eb="14">
      <t>リョウ</t>
    </rPh>
    <phoneticPr fontId="1"/>
  </si>
  <si>
    <t>HFC23</t>
    <phoneticPr fontId="1"/>
  </si>
  <si>
    <t>HFC41</t>
    <phoneticPr fontId="1"/>
  </si>
  <si>
    <t>HFC32</t>
    <phoneticPr fontId="1"/>
  </si>
  <si>
    <t>SiF4</t>
  </si>
  <si>
    <t>HF</t>
    <phoneticPr fontId="1"/>
  </si>
  <si>
    <t>-</t>
  </si>
  <si>
    <t>CO2</t>
    <phoneticPr fontId="1"/>
  </si>
  <si>
    <t>H2O</t>
    <phoneticPr fontId="1"/>
  </si>
  <si>
    <t>2CHF3+SiO2+O2 → 2CO2+SiF4+2HF</t>
  </si>
  <si>
    <t>HCN</t>
    <phoneticPr fontId="1"/>
  </si>
  <si>
    <t>　　</t>
    <phoneticPr fontId="1"/>
  </si>
  <si>
    <t>備　考</t>
  </si>
  <si>
    <r>
      <t>１　数量の単位は</t>
    </r>
    <r>
      <rPr>
        <sz val="10.5"/>
        <color theme="1"/>
        <rFont val="Century"/>
        <family val="1"/>
      </rPr>
      <t xml:space="preserve">kg </t>
    </r>
    <r>
      <rPr>
        <sz val="10.5"/>
        <color theme="1"/>
        <rFont val="ＭＳ 明朝"/>
        <family val="1"/>
        <charset val="128"/>
      </rPr>
      <t>とし、小数点第１位を四捨五入して記入すること。</t>
    </r>
  </si>
  <si>
    <t>２　別紙は、別紙の１中に記載される者ごとにそれぞれ作成し、その同意書を添付すること。</t>
  </si>
  <si>
    <t>別　紙</t>
  </si>
  <si>
    <t>１　原料として使用する者の氏名又は名称及び住所並びに法人にあっては、その代表者の氏名</t>
  </si>
  <si>
    <t>２　使用に係る設備及び貯蔵の場所</t>
  </si>
  <si>
    <t>３　使用に係る設備の機能及び構造</t>
  </si>
  <si>
    <t>４　使用する特定物質の種類及び使用予定年月</t>
  </si>
  <si>
    <t>５　使用する特定物質の入荷予定年月、入荷量及び入荷元</t>
  </si>
  <si>
    <t>６　使用に係る反応生成物の種類ごとの数量及びその化学反応式</t>
  </si>
  <si>
    <t>７　使用に係る反応の収率</t>
  </si>
  <si>
    <t>８　原料として使用した特定物質の数量</t>
  </si>
  <si>
    <t>　経済産業大臣 殿</t>
    <rPh sb="8" eb="9">
      <t>トノ</t>
    </rPh>
    <phoneticPr fontId="5"/>
  </si>
  <si>
    <t>［別紙様式第２］①④</t>
    <rPh sb="1" eb="3">
      <t>ベッシ</t>
    </rPh>
    <rPh sb="3" eb="5">
      <t>ヨウシキ</t>
    </rPh>
    <rPh sb="5" eb="6">
      <t>ダイ</t>
    </rPh>
    <phoneticPr fontId="1"/>
  </si>
  <si>
    <t>添付資料①</t>
    <rPh sb="0" eb="2">
      <t>テンプ</t>
    </rPh>
    <rPh sb="2" eb="4">
      <t>シリョウ</t>
    </rPh>
    <phoneticPr fontId="5"/>
  </si>
  <si>
    <t>使用先、入荷量、原料用途証明量、排出量</t>
    <rPh sb="0" eb="2">
      <t>シヨウ</t>
    </rPh>
    <rPh sb="2" eb="3">
      <t>サキ</t>
    </rPh>
    <rPh sb="4" eb="6">
      <t>ニュウカ</t>
    </rPh>
    <rPh sb="6" eb="7">
      <t>リョウ</t>
    </rPh>
    <rPh sb="7" eb="8">
      <t>テイリョウ</t>
    </rPh>
    <rPh sb="8" eb="10">
      <t>ゲンリョウ</t>
    </rPh>
    <rPh sb="10" eb="12">
      <t>ヨウト</t>
    </rPh>
    <rPh sb="12" eb="14">
      <t>ショウメイ</t>
    </rPh>
    <rPh sb="14" eb="15">
      <t>リョウ</t>
    </rPh>
    <rPh sb="16" eb="18">
      <t>ハイシュツ</t>
    </rPh>
    <rPh sb="18" eb="19">
      <t>リョウ</t>
    </rPh>
    <phoneticPr fontId="5"/>
  </si>
  <si>
    <t>　の部分は記入不要です（「おれんじ」もしくは「みどり」で記入・選択いただいた内容から、自動表示されます。）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</si>
  <si>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モントリオール議定書附属書に掲げる物質の使用用途証明書</t>
    <phoneticPr fontId="1"/>
  </si>
  <si>
    <t>当該物質以外の物質の製造工程において原料として使用される</t>
    <rPh sb="0" eb="2">
      <t>トウガイ</t>
    </rPh>
    <rPh sb="2" eb="4">
      <t>ブッシツ</t>
    </rPh>
    <rPh sb="4" eb="6">
      <t>イガイ</t>
    </rPh>
    <rPh sb="7" eb="9">
      <t>ブッシツ</t>
    </rPh>
    <rPh sb="10" eb="12">
      <t>セイゾウ</t>
    </rPh>
    <rPh sb="12" eb="14">
      <t>コウテイ</t>
    </rPh>
    <phoneticPr fontId="1"/>
  </si>
  <si>
    <t>１．届出日を記入してください。（例：2020年4月12日）</t>
    <rPh sb="2" eb="4">
      <t>トドケデ</t>
    </rPh>
    <rPh sb="4" eb="5">
      <t>ヒ</t>
    </rPh>
    <rPh sb="6" eb="8">
      <t>キニュウ</t>
    </rPh>
    <rPh sb="16" eb="17">
      <t>レイ</t>
    </rPh>
    <rPh sb="22" eb="23">
      <t>ネン</t>
    </rPh>
    <rPh sb="24" eb="25">
      <t>ガツ</t>
    </rPh>
    <rPh sb="27" eb="28">
      <t>ニチ</t>
    </rPh>
    <phoneticPr fontId="5"/>
  </si>
  <si>
    <t>オゾン法に基づく特定物質等の原料使用の証明書（別紙様式第2の別紙）（1/2）</t>
    <phoneticPr fontId="5"/>
  </si>
  <si>
    <t>本項目を入力いただくと、別紙様式第2の表紙に反映されます。</t>
    <rPh sb="12" eb="14">
      <t>ベッシ</t>
    </rPh>
    <rPh sb="16" eb="17">
      <t>ダイ</t>
    </rPh>
    <phoneticPr fontId="1"/>
  </si>
  <si>
    <t>また、別紙様式第2の別紙の記載項目「１ 原料として使用する（した）者の氏名又は名称及び住所並びに法人にあってはその代表者の氏名」に対応しています。</t>
    <rPh sb="3" eb="5">
      <t>ベッシ</t>
    </rPh>
    <rPh sb="5" eb="7">
      <t>ヨウシキ</t>
    </rPh>
    <rPh sb="7" eb="8">
      <t>ダイ</t>
    </rPh>
    <rPh sb="10" eb="12">
      <t>ベッシ</t>
    </rPh>
    <rPh sb="13" eb="15">
      <t>キサイ</t>
    </rPh>
    <rPh sb="15" eb="17">
      <t>コウモク</t>
    </rPh>
    <rPh sb="65" eb="67">
      <t>タイオウ</t>
    </rPh>
    <phoneticPr fontId="1"/>
  </si>
  <si>
    <t>別紙様式第2の別紙の記載項目「２　使用に係る設備及び貯蔵の場所」及び「３　使用に係る設備機能及び構造」に対応しています。</t>
    <rPh sb="0" eb="2">
      <t>ベッシ</t>
    </rPh>
    <rPh sb="4" eb="5">
      <t>ダイ</t>
    </rPh>
    <rPh sb="32" eb="33">
      <t>オヨ</t>
    </rPh>
    <rPh sb="52" eb="54">
      <t>タイオウ</t>
    </rPh>
    <phoneticPr fontId="1"/>
  </si>
  <si>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1"/>
  </si>
  <si>
    <t xml:space="preserve"> 別紙「設備機能および構造」</t>
    <phoneticPr fontId="1"/>
  </si>
  <si>
    <t>（例）</t>
    <rPh sb="1" eb="2">
      <t>レイ</t>
    </rPh>
    <phoneticPr fontId="1"/>
  </si>
  <si>
    <t>大気へ</t>
    <rPh sb="0" eb="2">
      <t>タイキ</t>
    </rPh>
    <phoneticPr fontId="1"/>
  </si>
  <si>
    <t>　※設備・構造について、別紙１に記載出来ない場合は同シートを活用ください。</t>
    <rPh sb="2" eb="4">
      <t>セツビ</t>
    </rPh>
    <rPh sb="5" eb="7">
      <t>コウゾウ</t>
    </rPh>
    <rPh sb="12" eb="14">
      <t>ベッシ</t>
    </rPh>
    <rPh sb="16" eb="18">
      <t>キサイ</t>
    </rPh>
    <rPh sb="18" eb="20">
      <t>デキ</t>
    </rPh>
    <rPh sb="22" eb="24">
      <t>バアイ</t>
    </rPh>
    <rPh sb="25" eb="26">
      <t>ドウ</t>
    </rPh>
    <rPh sb="30" eb="32">
      <t>カツヨウ</t>
    </rPh>
    <phoneticPr fontId="1"/>
  </si>
  <si>
    <t>オゾン法に基づく特定物質等の原料使用の証明書（別紙様式第2の別紙）（2/2）</t>
    <rPh sb="3" eb="4">
      <t>ホウ</t>
    </rPh>
    <rPh sb="5" eb="6">
      <t>モト</t>
    </rPh>
    <phoneticPr fontId="5"/>
  </si>
  <si>
    <t>別紙様式第2の別紙の以下記載項目に対応しています。</t>
    <rPh sb="0" eb="2">
      <t>ベッシ</t>
    </rPh>
    <rPh sb="4" eb="5">
      <t>ダイ</t>
    </rPh>
    <rPh sb="7" eb="9">
      <t>ベッシ</t>
    </rPh>
    <rPh sb="10" eb="12">
      <t>イカ</t>
    </rPh>
    <rPh sb="12" eb="14">
      <t>キサイ</t>
    </rPh>
    <rPh sb="14" eb="16">
      <t>コウモク</t>
    </rPh>
    <rPh sb="17" eb="19">
      <t>タイオウ</t>
    </rPh>
    <phoneticPr fontId="1"/>
  </si>
  <si>
    <t>６　使用に係る反応生成物の種類ごとの数量及びその化学反応式</t>
    <phoneticPr fontId="1"/>
  </si>
  <si>
    <t>７　使用に係る反応の収率及び未反応の特定物質等がある場合には除害装置等により当該特定物質等を除害した除害率</t>
    <phoneticPr fontId="1"/>
  </si>
  <si>
    <t>入荷年月日及び使用年月日は、正しく入力されていますか？</t>
    <rPh sb="0" eb="2">
      <t>ニュウカ</t>
    </rPh>
    <rPh sb="2" eb="5">
      <t>ネンガッピ</t>
    </rPh>
    <rPh sb="5" eb="6">
      <t>オヨ</t>
    </rPh>
    <rPh sb="7" eb="9">
      <t>シヨウ</t>
    </rPh>
    <rPh sb="9" eb="12">
      <t>ネンガッピ</t>
    </rPh>
    <rPh sb="14" eb="15">
      <t>タダ</t>
    </rPh>
    <rPh sb="17" eb="19">
      <t>ニュウリョク</t>
    </rPh>
    <phoneticPr fontId="5"/>
  </si>
  <si>
    <t>HFC41</t>
    <phoneticPr fontId="5"/>
  </si>
  <si>
    <t>HFC32</t>
    <phoneticPr fontId="5"/>
  </si>
  <si>
    <t>※添付資料①は申請書に添付してください。</t>
    <phoneticPr fontId="5"/>
  </si>
  <si>
    <t>6CH2F2+3O2+Si3N4 → 3SiF4+2HCN+2NH3+4CO+2H2O</t>
  </si>
  <si>
    <t>6CH2F2+3O2+Si3N4 → 3SiF4+2HCN+2NH3+4CO+2H2O</t>
    <phoneticPr fontId="1"/>
  </si>
  <si>
    <t>NH3</t>
    <phoneticPr fontId="1"/>
  </si>
  <si>
    <t>押印及び署名は不要です。</t>
    <rPh sb="0" eb="2">
      <t>オウイン</t>
    </rPh>
    <rPh sb="2" eb="3">
      <t>オヨ</t>
    </rPh>
    <rPh sb="4" eb="6">
      <t>ショメイ</t>
    </rPh>
    <rPh sb="7" eb="9">
      <t>フヨウ</t>
    </rPh>
    <phoneticPr fontId="1"/>
  </si>
  <si>
    <t>３　用紙の大きさは、Ａ４とすること。</t>
    <phoneticPr fontId="1"/>
  </si>
  <si>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phoneticPr fontId="5"/>
  </si>
  <si>
    <t xml:space="preserve">８　原料として使用した（する）特定物質等の数量及び未反応の特定物質等にあつてはその数量  </t>
    <phoneticPr fontId="1"/>
  </si>
  <si>
    <t xml:space="preserve"> *入荷数量が20kg以下の場合は全量を排出量としてもよい</t>
    <rPh sb="4" eb="5">
      <t>スウ</t>
    </rPh>
    <phoneticPr fontId="1"/>
  </si>
  <si>
    <t>４　使用した（する）特定物質等の種類及び使用した（する）年月日</t>
    <phoneticPr fontId="1"/>
  </si>
  <si>
    <t>５　使用した（する）特定物質等の入荷年月日、入荷数量及び入荷元</t>
    <phoneticPr fontId="1"/>
  </si>
  <si>
    <t>選択してください</t>
    <rPh sb="0" eb="2">
      <t>センタク</t>
    </rPh>
    <phoneticPr fontId="2"/>
  </si>
  <si>
    <t>4CH3F+SiO2+6O2 → 4CO2+SiF4+6H2O</t>
  </si>
  <si>
    <t>2CH2F2+SiO2+2O2 → SiF4+2CO2+2H2O</t>
  </si>
  <si>
    <t>上記以外の場合は式を入力</t>
    <rPh sb="0" eb="2">
      <t>ジョウキ</t>
    </rPh>
    <rPh sb="2" eb="4">
      <t>イガイ</t>
    </rPh>
    <rPh sb="5" eb="7">
      <t>バアイ</t>
    </rPh>
    <rPh sb="8" eb="9">
      <t>シキ</t>
    </rPh>
    <rPh sb="10" eb="12">
      <t>ニュウリョク</t>
    </rPh>
    <phoneticPr fontId="2"/>
  </si>
  <si>
    <t>6CHF3+Si3N4+6O2 → 6CO2+3SiF4+6HF+2N2</t>
  </si>
  <si>
    <t>CO2</t>
  </si>
  <si>
    <t>HF</t>
  </si>
  <si>
    <t>N2</t>
  </si>
  <si>
    <t/>
  </si>
  <si>
    <t>H2O</t>
  </si>
  <si>
    <t>N2</t>
    <phoneticPr fontId="1"/>
  </si>
  <si>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</si>
  <si>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４　使用する特定物質等の種類及び使用予定年月</t>
    <rPh sb="10" eb="11">
      <t>ナド</t>
    </rPh>
    <phoneticPr fontId="1"/>
  </si>
  <si>
    <t>５　使用する特定物質等の入荷予定年月、入荷量及び入荷元</t>
    <rPh sb="10" eb="11">
      <t>ナド</t>
    </rPh>
    <phoneticPr fontId="1"/>
  </si>
  <si>
    <t>８　原料として使用した特定物質等の数量</t>
    <rPh sb="15" eb="16">
      <t>ナド</t>
    </rPh>
    <phoneticPr fontId="1"/>
  </si>
  <si>
    <t>本「別紙2」は、別紙様式第2の別紙の以下記載項目に対応しています。</t>
    <rPh sb="0" eb="1">
      <t>ホン</t>
    </rPh>
    <rPh sb="2" eb="4">
      <t>ベッシ</t>
    </rPh>
    <rPh sb="8" eb="10">
      <t>ベッシ</t>
    </rPh>
    <rPh sb="12" eb="13">
      <t>ダイ</t>
    </rPh>
    <rPh sb="15" eb="17">
      <t>ベッシ</t>
    </rPh>
    <rPh sb="18" eb="20">
      <t>イカ</t>
    </rPh>
    <rPh sb="20" eb="22">
      <t>キサイ</t>
    </rPh>
    <rPh sb="22" eb="24">
      <t>コウモク</t>
    </rPh>
    <rPh sb="25" eb="27">
      <t>タイオウ</t>
    </rPh>
    <phoneticPr fontId="1"/>
  </si>
  <si>
    <r>
      <t xml:space="preserve">入荷元
（記入）
</t>
    </r>
    <r>
      <rPr>
        <u/>
        <sz val="10"/>
        <color theme="1"/>
        <rFont val="Meiryo UI"/>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1"/>
  </si>
  <si>
    <r>
      <t xml:space="preserve">残ガス
</t>
    </r>
    <r>
      <rPr>
        <sz val="9"/>
        <color theme="1"/>
        <rFont val="Meiryo UI"/>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1"/>
  </si>
  <si>
    <r>
      <t xml:space="preserve">有姿（kg)
</t>
    </r>
    <r>
      <rPr>
        <b/>
        <sz val="9"/>
        <color theme="1"/>
        <rFont val="Meiryo UI"/>
        <family val="3"/>
        <charset val="128"/>
      </rPr>
      <t>※整数</t>
    </r>
    <phoneticPr fontId="1"/>
  </si>
  <si>
    <t>非表示</t>
    <rPh sb="0" eb="3">
      <t>ヒヒョウジ</t>
    </rPh>
    <phoneticPr fontId="1"/>
  </si>
  <si>
    <t>残ガス（返却量）</t>
    <rPh sb="0" eb="1">
      <t>ザン</t>
    </rPh>
    <rPh sb="4" eb="6">
      <t>ヘンキャク</t>
    </rPh>
    <rPh sb="6" eb="7">
      <t>リョウ</t>
    </rPh>
    <phoneticPr fontId="5"/>
  </si>
  <si>
    <t>選択肢がない場合は右欄に量を入力</t>
  </si>
  <si>
    <t>　当該物質以外の物質の製造工程において原料として使用されることが確実であることを別紙の通り証明いたします。</t>
    <rPh sb="1" eb="3">
      <t>トウガイ</t>
    </rPh>
    <rPh sb="3" eb="5">
      <t>ブッシツ</t>
    </rPh>
    <rPh sb="5" eb="7">
      <t>イガイ</t>
    </rPh>
    <rPh sb="8" eb="10">
      <t>ブッシツ</t>
    </rPh>
    <rPh sb="11" eb="13">
      <t>セイゾウ</t>
    </rPh>
    <rPh sb="13" eb="15">
      <t>コウテイ</t>
    </rPh>
    <rPh sb="19" eb="21">
      <t>ゲンリョウ</t>
    </rPh>
    <rPh sb="24" eb="26">
      <t>シヨウ</t>
    </rPh>
    <rPh sb="32" eb="34">
      <t>カクジツ</t>
    </rPh>
    <rPh sb="40" eb="42">
      <t>ベッシ</t>
    </rPh>
    <rPh sb="43" eb="44">
      <t>トオ</t>
    </rPh>
    <rPh sb="45" eb="47">
      <t>ショウメイ</t>
    </rPh>
    <phoneticPr fontId="1"/>
  </si>
  <si>
    <r>
      <rPr>
        <sz val="11"/>
        <color rgb="FF00B0F0"/>
        <rFont val="Meiryo UI"/>
        <family val="3"/>
        <charset val="128"/>
      </rPr>
      <t>非表示</t>
    </r>
    <r>
      <rPr>
        <sz val="11"/>
        <color theme="1"/>
        <rFont val="Meiryo UI"/>
        <family val="3"/>
        <charset val="128"/>
      </rPr>
      <t>★除害されずに大気放出される量(kg)</t>
    </r>
    <rPh sb="0" eb="3">
      <t>ヒヒョウジ</t>
    </rPh>
    <rPh sb="10" eb="12">
      <t>タイキ</t>
    </rPh>
    <rPh sb="12" eb="14">
      <t>ホウシュツ</t>
    </rPh>
    <rPh sb="17" eb="18">
      <t>リョウ</t>
    </rPh>
    <phoneticPr fontId="1"/>
  </si>
  <si>
    <t>整数値</t>
    <phoneticPr fontId="5"/>
  </si>
  <si>
    <t>非表示★原料として使用する特定物質等の数量(kg)</t>
    <rPh sb="4" eb="6">
      <t>ゲンリョウ</t>
    </rPh>
    <rPh sb="9" eb="11">
      <t>シヨウ</t>
    </rPh>
    <rPh sb="13" eb="15">
      <t>トクテイ</t>
    </rPh>
    <rPh sb="15" eb="17">
      <t>ブッシツ</t>
    </rPh>
    <rPh sb="17" eb="18">
      <t>ナド</t>
    </rPh>
    <rPh sb="19" eb="21">
      <t>スウリョウ</t>
    </rPh>
    <phoneticPr fontId="1"/>
  </si>
  <si>
    <r>
      <t>4CH</t>
    </r>
    <r>
      <rPr>
        <vertAlign val="subscript"/>
        <sz val="11"/>
        <color theme="1"/>
        <rFont val="Meiryo UI"/>
        <family val="3"/>
        <charset val="128"/>
      </rPr>
      <t>3</t>
    </r>
    <r>
      <rPr>
        <sz val="11"/>
        <color theme="1"/>
        <rFont val="Meiryo UI"/>
        <family val="3"/>
        <charset val="128"/>
      </rPr>
      <t>F+SiO2+6O2 → 4CO2+SiF4+6H2O</t>
    </r>
    <phoneticPr fontId="1"/>
  </si>
  <si>
    <r>
      <t>CO</t>
    </r>
    <r>
      <rPr>
        <vertAlign val="subscript"/>
        <sz val="11"/>
        <color theme="1"/>
        <rFont val="Meiryo UI"/>
        <family val="3"/>
        <charset val="128"/>
      </rPr>
      <t>2</t>
    </r>
    <phoneticPr fontId="1"/>
  </si>
  <si>
    <r>
      <t>★残ガス　</t>
    </r>
    <r>
      <rPr>
        <sz val="9"/>
        <color theme="1"/>
        <rFont val="Meiryo UI"/>
        <family val="3"/>
        <charset val="128"/>
      </rPr>
      <t>※未使用で入荷元に返却される数量を記載</t>
    </r>
    <rPh sb="1" eb="2">
      <t>ザン</t>
    </rPh>
    <rPh sb="6" eb="9">
      <t>ミシヨウ</t>
    </rPh>
    <rPh sb="10" eb="11">
      <t>ニュウ</t>
    </rPh>
    <rPh sb="11" eb="12">
      <t>ニ</t>
    </rPh>
    <rPh sb="12" eb="13">
      <t>モト</t>
    </rPh>
    <rPh sb="14" eb="16">
      <t>ヘンキャク</t>
    </rPh>
    <rPh sb="19" eb="21">
      <t>スウリョウ</t>
    </rPh>
    <rPh sb="22" eb="24">
      <t>キサイ</t>
    </rPh>
    <phoneticPr fontId="1"/>
  </si>
  <si>
    <t>GWP換算kg</t>
    <rPh sb="3" eb="5">
      <t>カンザン</t>
    </rPh>
    <phoneticPr fontId="5"/>
  </si>
  <si>
    <t>　原料用途使用量</t>
    <rPh sb="1" eb="3">
      <t>ゲンリョウ</t>
    </rPh>
    <rPh sb="3" eb="5">
      <t>ヨウト</t>
    </rPh>
    <rPh sb="5" eb="7">
      <t>シヨウ</t>
    </rPh>
    <rPh sb="7" eb="8">
      <t>リョウ</t>
    </rPh>
    <phoneticPr fontId="5"/>
  </si>
  <si>
    <t>　　 予想排出量</t>
    <phoneticPr fontId="5"/>
  </si>
  <si>
    <t>　　　残ガス量</t>
    <rPh sb="3" eb="4">
      <t>ザン</t>
    </rPh>
    <rPh sb="6" eb="7">
      <t>リョウ</t>
    </rPh>
    <phoneticPr fontId="5"/>
  </si>
  <si>
    <t>数量(kg)</t>
    <rPh sb="0" eb="2">
      <t>スウリョウ</t>
    </rPh>
    <phoneticPr fontId="5"/>
  </si>
  <si>
    <t>設備・貯蔵の場所</t>
    <rPh sb="0" eb="2">
      <t>セツビ</t>
    </rPh>
    <rPh sb="3" eb="5">
      <t>チョゾウ</t>
    </rPh>
    <rPh sb="6" eb="8">
      <t>バショ</t>
    </rPh>
    <phoneticPr fontId="1"/>
  </si>
  <si>
    <t>除害率（IPCC table6.17(updated))</t>
    <rPh sb="0" eb="1">
      <t>ジョ</t>
    </rPh>
    <rPh sb="1" eb="2">
      <t>ガイ</t>
    </rPh>
    <rPh sb="2" eb="3">
      <t>リツ</t>
    </rPh>
    <phoneticPr fontId="1"/>
  </si>
  <si>
    <t>反応の収率（IPCC table6-3)</t>
    <rPh sb="0" eb="2">
      <t>ハンノウ</t>
    </rPh>
    <rPh sb="3" eb="5">
      <t>シュウリツ</t>
    </rPh>
    <phoneticPr fontId="1"/>
  </si>
  <si>
    <t>※同じ設備が異なる複数の事業所にある場合は、「設備・貯蔵の場所」及び「住所」はひとつの記入欄に併記いただいて結構です。</t>
    <rPh sb="1" eb="2">
      <t>オナ</t>
    </rPh>
    <rPh sb="3" eb="5">
      <t>セツビ</t>
    </rPh>
    <rPh sb="6" eb="7">
      <t>コト</t>
    </rPh>
    <rPh sb="9" eb="11">
      <t>フクスウ</t>
    </rPh>
    <rPh sb="12" eb="14">
      <t>ジギョウ</t>
    </rPh>
    <rPh sb="14" eb="15">
      <t>ショ</t>
    </rPh>
    <rPh sb="18" eb="20">
      <t>バアイ</t>
    </rPh>
    <rPh sb="23" eb="25">
      <t>セツビ</t>
    </rPh>
    <rPh sb="26" eb="28">
      <t>チョゾウ</t>
    </rPh>
    <rPh sb="29" eb="31">
      <t>バショ</t>
    </rPh>
    <rPh sb="32" eb="33">
      <t>オヨ</t>
    </rPh>
    <rPh sb="35" eb="37">
      <t>ジュウショ</t>
    </rPh>
    <rPh sb="43" eb="45">
      <t>キニュウ</t>
    </rPh>
    <rPh sb="45" eb="46">
      <t>ラン</t>
    </rPh>
    <rPh sb="47" eb="49">
      <t>ヘイキ</t>
    </rPh>
    <rPh sb="54" eb="56">
      <t>ケッコウ</t>
    </rPh>
    <phoneticPr fontId="1"/>
  </si>
  <si>
    <t>※設備・構造について、別紙１に記載出来ない場合は別添シート（設備機能及び構造）に記入してください。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</si>
</sst>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_);[Red]\(#,##0\)"/>
  </numFmts>
  <fonts count="43">
    <font>
      <sz val="11"/>
      <color theme="1"/>
      <name val="ＭＳ ゴシック"/>
      <family val="2"/>
      <charset val="128"/>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1"/>
      <name val="ＭＳ 明朝"/>
      <family val="1"/>
      <charset val="128"/>
    </font>
    <font>
      <sz val="11"/>
      <color theme="1"/>
      <name val="ＭＳ ゴシック"/>
      <family val="2"/>
      <charset val="128"/>
    </font>
    <font>
      <b/>
      <sz val="9"/>
      <color indexed="81"/>
      <name val="MS P ゴシック"/>
      <family val="3"/>
      <charset val="128"/>
    </font>
    <font>
      <sz val="11"/>
      <name val="Meiryo UI"/>
      <family val="3"/>
      <charset val="128"/>
    </font>
    <font>
      <sz val="10"/>
      <name val="Meiryo UI"/>
      <family val="3"/>
      <charset val="128"/>
    </font>
    <font>
      <b/>
      <sz val="16"/>
      <name val="Meiryo UI"/>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sz val="10.5"/>
      <color theme="1"/>
      <name val="Century"/>
      <family val="1"/>
    </font>
    <font>
      <sz val="10.5"/>
      <color theme="1"/>
      <name val="ＭＳ 明朝"/>
      <family val="1"/>
      <charset val="128"/>
    </font>
    <font>
      <u/>
      <sz val="11"/>
      <color theme="1"/>
      <name val="ＭＳ ゴシック"/>
      <family val="2"/>
      <charset val="128"/>
    </font>
    <font>
      <sz val="11"/>
      <color theme="1"/>
      <name val="Meiryo UI"/>
      <family val="3"/>
      <charset val="128"/>
    </font>
    <font>
      <b/>
      <sz val="11"/>
      <color theme="1"/>
      <name val="Meiryo UI"/>
      <family val="3"/>
      <charset val="128"/>
    </font>
    <font>
      <sz val="9"/>
      <name val="Meiryo UI"/>
      <family val="3"/>
      <charset val="128"/>
    </font>
    <font>
      <sz val="16"/>
      <color theme="1"/>
      <name val="Meiryo UI"/>
      <family val="3"/>
      <charset val="128"/>
    </font>
    <font>
      <sz val="11"/>
      <color rgb="FFFF0000"/>
      <name val="Meiryo UI"/>
      <family val="3"/>
      <charset val="128"/>
    </font>
    <font>
      <b/>
      <sz val="11"/>
      <color rgb="FFFF0000"/>
      <name val="Meiryo UI"/>
      <family val="3"/>
      <charset val="128"/>
    </font>
    <font>
      <u/>
      <sz val="10"/>
      <color theme="1"/>
      <name val="Meiryo UI"/>
      <family val="3"/>
      <charset val="128"/>
    </font>
    <font>
      <sz val="9"/>
      <color theme="1"/>
      <name val="Meiryo UI"/>
      <family val="3"/>
      <charset val="128"/>
    </font>
    <font>
      <b/>
      <sz val="9"/>
      <color theme="1"/>
      <name val="Meiryo UI"/>
      <family val="3"/>
      <charset val="128"/>
    </font>
    <font>
      <sz val="11"/>
      <color rgb="FF00B0F0"/>
      <name val="Meiryo UI"/>
      <family val="3"/>
      <charset val="128"/>
    </font>
    <font>
      <vertAlign val="subscript"/>
      <sz val="11"/>
      <color theme="1"/>
      <name val="Meiryo UI"/>
      <family val="3"/>
      <charset val="128"/>
    </font>
    <font>
      <b/>
      <u/>
      <sz val="16"/>
      <name val="Meiryo UI"/>
      <family val="3"/>
      <charset val="128"/>
    </font>
    <font>
      <sz val="11"/>
      <color theme="0" tint="-0.34998626667073579"/>
      <name val="Meiryo UI"/>
      <family val="3"/>
      <charset val="128"/>
    </font>
    <font>
      <sz val="12"/>
      <color theme="0" tint="-0.34998626667073579"/>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DDD9C4"/>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gradientFill degree="45">
        <stop position="0">
          <color theme="9" tint="0.80001220740379042"/>
        </stop>
        <stop position="1">
          <color theme="7" tint="0.80001220740379042"/>
        </stop>
      </gradientFill>
    </fill>
    <fill>
      <gradientFill degree="225">
        <stop position="0">
          <color theme="0" tint="-0.1490218817712943"/>
        </stop>
        <stop position="1">
          <color theme="7" tint="0.80001220740379042"/>
        </stop>
      </gradientFill>
    </fill>
    <fill>
      <patternFill patternType="solid">
        <fgColor rgb="FFEBE9D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3"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4" fillId="0" borderId="0" applyNumberFormat="0" applyFill="0" applyBorder="0" applyAlignment="0" applyProtection="0"/>
    <xf numFmtId="0" fontId="3" fillId="0" borderId="0">
      <alignment vertical="center"/>
    </xf>
  </cellStyleXfs>
  <cellXfs count="252">
    <xf numFmtId="0" fontId="0" fillId="0" borderId="0" xfId="0">
      <alignment vertical="center"/>
    </xf>
    <xf numFmtId="0" fontId="0" fillId="0" borderId="0" xfId="0" applyAlignment="1">
      <alignment vertical="center" wrapText="1"/>
    </xf>
    <xf numFmtId="0" fontId="4" fillId="0" borderId="0" xfId="1" applyFont="1" applyAlignment="1">
      <alignment vertical="center"/>
    </xf>
    <xf numFmtId="0" fontId="6" fillId="0" borderId="0" xfId="1" applyFont="1" applyAlignment="1">
      <alignment horizontal="left" vertical="center" indent="1"/>
    </xf>
    <xf numFmtId="0" fontId="3" fillId="0" borderId="0" xfId="1"/>
    <xf numFmtId="0" fontId="7" fillId="0" borderId="0" xfId="1" applyFont="1" applyAlignment="1">
      <alignment vertical="center"/>
    </xf>
    <xf numFmtId="0" fontId="4" fillId="0" borderId="0" xfId="1" applyFont="1"/>
    <xf numFmtId="0" fontId="6" fillId="0" borderId="0" xfId="1" applyFont="1" applyAlignment="1">
      <alignment vertical="center"/>
    </xf>
    <xf numFmtId="0" fontId="7" fillId="0" borderId="0" xfId="1" applyFont="1" applyAlignment="1">
      <alignment horizontal="left" vertical="center"/>
    </xf>
    <xf numFmtId="0" fontId="8" fillId="0" borderId="0" xfId="1" applyFont="1" applyAlignment="1">
      <alignment horizontal="left" vertical="center"/>
    </xf>
    <xf numFmtId="0" fontId="0" fillId="0" borderId="0" xfId="0" applyFill="1">
      <alignment vertical="center"/>
    </xf>
    <xf numFmtId="0" fontId="0" fillId="0" borderId="0" xfId="0" applyAlignment="1">
      <alignment vertical="top"/>
    </xf>
    <xf numFmtId="0" fontId="0" fillId="0" borderId="0" xfId="0" applyAlignment="1">
      <alignment horizontal="center" vertical="center"/>
    </xf>
    <xf numFmtId="0" fontId="11" fillId="0" borderId="0" xfId="0" applyFont="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1" applyFont="1" applyFill="1" applyBorder="1" applyAlignment="1">
      <alignment vertical="center"/>
    </xf>
    <xf numFmtId="0" fontId="17" fillId="0" borderId="9" xfId="0" applyFont="1" applyBorder="1" applyAlignment="1"/>
    <xf numFmtId="177" fontId="11" fillId="0" borderId="0" xfId="0" applyNumberFormat="1" applyFont="1" applyFill="1" applyBorder="1" applyAlignment="1"/>
    <xf numFmtId="0" fontId="18" fillId="0" borderId="0" xfId="1" applyFont="1"/>
    <xf numFmtId="0" fontId="18" fillId="0" borderId="0" xfId="1" applyFont="1" applyAlignment="1">
      <alignment vertical="center"/>
    </xf>
    <xf numFmtId="0" fontId="8" fillId="0" borderId="0" xfId="1" applyFont="1" applyAlignment="1">
      <alignment vertical="center"/>
    </xf>
    <xf numFmtId="177" fontId="8" fillId="0" borderId="0" xfId="0" applyNumberFormat="1" applyFont="1" applyFill="1" applyBorder="1" applyAlignment="1">
      <alignment horizontal="center" vertical="center"/>
    </xf>
    <xf numFmtId="0" fontId="8" fillId="0" borderId="0" xfId="1" applyFont="1" applyFill="1" applyAlignment="1">
      <alignment vertical="center"/>
    </xf>
    <xf numFmtId="0" fontId="8" fillId="0" borderId="0" xfId="1" applyFont="1" applyFill="1" applyAlignment="1">
      <alignment horizontal="left" vertical="center" indent="2"/>
    </xf>
    <xf numFmtId="0" fontId="18" fillId="0" borderId="0" xfId="1" applyFont="1" applyAlignment="1">
      <alignment horizontal="left" vertical="center" indent="3"/>
    </xf>
    <xf numFmtId="177" fontId="19" fillId="0" borderId="0" xfId="0" applyNumberFormat="1" applyFont="1" applyFill="1" applyBorder="1" applyAlignment="1"/>
    <xf numFmtId="0" fontId="20" fillId="0" borderId="0" xfId="0" applyFo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7" borderId="0" xfId="0" applyFill="1">
      <alignment vertical="center"/>
    </xf>
    <xf numFmtId="0" fontId="0" fillId="7" borderId="0" xfId="0" applyFill="1" applyAlignment="1">
      <alignment vertical="center" wrapText="1"/>
    </xf>
    <xf numFmtId="176" fontId="0" fillId="7" borderId="0" xfId="0" applyNumberFormat="1" applyFill="1">
      <alignment vertical="center"/>
    </xf>
    <xf numFmtId="0" fontId="0" fillId="7" borderId="0" xfId="0" applyFill="1" applyAlignment="1">
      <alignment vertical="top" wrapText="1"/>
    </xf>
    <xf numFmtId="0" fontId="0" fillId="7" borderId="0" xfId="0" applyFill="1" applyAlignment="1">
      <alignment vertical="top"/>
    </xf>
    <xf numFmtId="0" fontId="23" fillId="7" borderId="0" xfId="0" applyFont="1" applyFill="1" applyAlignment="1">
      <alignment horizontal="left"/>
    </xf>
    <xf numFmtId="0" fontId="24" fillId="7" borderId="0" xfId="0" applyFont="1" applyFill="1">
      <alignment vertical="center"/>
    </xf>
    <xf numFmtId="0" fontId="23" fillId="7" borderId="0" xfId="0" applyFont="1" applyFill="1" applyAlignment="1">
      <alignment horizontal="center" vertical="center"/>
    </xf>
    <xf numFmtId="0" fontId="23" fillId="7" borderId="0" xfId="0" applyFont="1" applyFill="1" applyAlignment="1">
      <alignment vertical="center"/>
    </xf>
    <xf numFmtId="0" fontId="7" fillId="7" borderId="0" xfId="1" applyFont="1" applyFill="1" applyBorder="1" applyAlignment="1">
      <alignment vertical="center"/>
    </xf>
    <xf numFmtId="0" fontId="11" fillId="7" borderId="0" xfId="0" applyFont="1" applyFill="1" applyAlignment="1"/>
    <xf numFmtId="0" fontId="16" fillId="7" borderId="8" xfId="0" applyFont="1" applyFill="1" applyBorder="1" applyAlignment="1">
      <alignment vertical="center"/>
    </xf>
    <xf numFmtId="0" fontId="17" fillId="7" borderId="9" xfId="0" applyFont="1" applyFill="1" applyBorder="1" applyAlignment="1"/>
    <xf numFmtId="0" fontId="11" fillId="7" borderId="0" xfId="0" applyFont="1" applyFill="1" applyBorder="1" applyAlignment="1">
      <alignment vertical="center"/>
    </xf>
    <xf numFmtId="0" fontId="17" fillId="7" borderId="0" xfId="0" applyFont="1" applyFill="1" applyBorder="1" applyAlignment="1"/>
    <xf numFmtId="0" fontId="16" fillId="7" borderId="0" xfId="0" applyFont="1" applyFill="1" applyBorder="1" applyAlignment="1">
      <alignment vertical="center"/>
    </xf>
    <xf numFmtId="49" fontId="0" fillId="7" borderId="0" xfId="0" applyNumberFormat="1" applyFill="1">
      <alignment vertical="center"/>
    </xf>
    <xf numFmtId="0" fontId="13" fillId="7" borderId="0" xfId="1" applyFont="1" applyFill="1" applyBorder="1" applyAlignment="1">
      <alignment vertical="center"/>
    </xf>
    <xf numFmtId="0" fontId="19" fillId="7" borderId="0" xfId="0" applyFont="1" applyFill="1" applyAlignment="1"/>
    <xf numFmtId="0" fontId="20" fillId="7" borderId="0" xfId="0" applyFont="1" applyFill="1">
      <alignment vertical="center"/>
    </xf>
    <xf numFmtId="0" fontId="19" fillId="7" borderId="0" xfId="1" applyFont="1" applyFill="1" applyAlignment="1">
      <alignment vertical="center"/>
    </xf>
    <xf numFmtId="0" fontId="21" fillId="7" borderId="0" xfId="1" applyFont="1" applyFill="1" applyAlignment="1">
      <alignment vertical="center"/>
    </xf>
    <xf numFmtId="0" fontId="20" fillId="7" borderId="0" xfId="0" applyFont="1" applyFill="1" applyAlignment="1">
      <alignment vertical="center" wrapText="1"/>
    </xf>
    <xf numFmtId="0" fontId="11" fillId="7" borderId="9" xfId="0" applyFont="1" applyFill="1" applyBorder="1" applyAlignment="1"/>
    <xf numFmtId="177" fontId="19" fillId="7" borderId="0" xfId="0" applyNumberFormat="1" applyFont="1" applyFill="1" applyBorder="1" applyAlignment="1"/>
    <xf numFmtId="0" fontId="20" fillId="7" borderId="0" xfId="0" applyFont="1" applyFill="1" applyAlignment="1">
      <alignment vertical="center"/>
    </xf>
    <xf numFmtId="0" fontId="20" fillId="7" borderId="0" xfId="0" applyFont="1" applyFill="1" applyBorder="1" applyAlignment="1">
      <alignment vertical="center" wrapText="1"/>
    </xf>
    <xf numFmtId="0" fontId="22" fillId="7" borderId="0" xfId="0" applyFont="1" applyFill="1" applyBorder="1" applyAlignment="1">
      <alignment vertical="center" wrapText="1"/>
    </xf>
    <xf numFmtId="0" fontId="11" fillId="7" borderId="0" xfId="0" applyFont="1" applyFill="1" applyBorder="1" applyAlignment="1"/>
    <xf numFmtId="0" fontId="12" fillId="7" borderId="0" xfId="0" applyFont="1" applyFill="1" applyAlignment="1">
      <alignment vertical="center"/>
    </xf>
    <xf numFmtId="0" fontId="11" fillId="7" borderId="0" xfId="0" applyFont="1" applyFill="1" applyAlignment="1">
      <alignment vertical="center"/>
    </xf>
    <xf numFmtId="0" fontId="15" fillId="7" borderId="0" xfId="4" applyFont="1" applyFill="1" applyAlignment="1">
      <alignment vertical="center"/>
    </xf>
    <xf numFmtId="0" fontId="0" fillId="7" borderId="0" xfId="0" applyFill="1" applyAlignment="1">
      <alignment vertical="center"/>
    </xf>
    <xf numFmtId="0" fontId="8" fillId="0" borderId="0" xfId="1" applyFont="1"/>
    <xf numFmtId="0" fontId="27" fillId="0" borderId="0" xfId="0" applyFont="1" applyAlignment="1">
      <alignment horizontal="left" vertical="center"/>
    </xf>
    <xf numFmtId="0" fontId="26" fillId="0" borderId="0" xfId="0" applyFont="1" applyAlignment="1">
      <alignment horizontal="left" vertical="center"/>
    </xf>
    <xf numFmtId="0" fontId="28" fillId="0" borderId="0" xfId="0" applyFont="1">
      <alignment vertical="center"/>
    </xf>
    <xf numFmtId="0" fontId="0" fillId="0" borderId="0" xfId="0" applyFont="1">
      <alignment vertical="center"/>
    </xf>
    <xf numFmtId="0" fontId="20" fillId="0" borderId="1" xfId="0" applyFont="1" applyBorder="1" applyAlignment="1">
      <alignment horizontal="center" vertical="center"/>
    </xf>
    <xf numFmtId="0" fontId="11" fillId="7" borderId="0" xfId="0" applyFont="1" applyFill="1">
      <alignment vertical="center"/>
    </xf>
    <xf numFmtId="0" fontId="17" fillId="7" borderId="0" xfId="0" applyFont="1" applyFill="1" applyAlignment="1"/>
    <xf numFmtId="0" fontId="12" fillId="7" borderId="0" xfId="0" applyFont="1" applyFill="1" applyAlignment="1"/>
    <xf numFmtId="0" fontId="19" fillId="8" borderId="6" xfId="1" applyFont="1" applyFill="1" applyBorder="1" applyAlignment="1">
      <alignment vertical="center"/>
    </xf>
    <xf numFmtId="0" fontId="19" fillId="8" borderId="7" xfId="1" applyFont="1" applyFill="1" applyBorder="1" applyAlignment="1">
      <alignment vertical="center"/>
    </xf>
    <xf numFmtId="0" fontId="19" fillId="8" borderId="5" xfId="1" applyFont="1" applyFill="1" applyBorder="1" applyAlignment="1">
      <alignment vertical="center"/>
    </xf>
    <xf numFmtId="0" fontId="20" fillId="8"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8" fillId="8" borderId="0" xfId="0" applyNumberFormat="1" applyFont="1" applyFill="1" applyBorder="1" applyAlignment="1">
      <alignment horizontal="center" vertical="center"/>
    </xf>
    <xf numFmtId="0" fontId="29" fillId="7" borderId="0" xfId="0" applyFont="1" applyFill="1" applyAlignment="1"/>
    <xf numFmtId="0" fontId="29" fillId="10" borderId="1" xfId="0" applyFont="1" applyFill="1" applyBorder="1" applyAlignment="1">
      <alignment horizontal="center"/>
    </xf>
    <xf numFmtId="0" fontId="30" fillId="7" borderId="0" xfId="0" applyFont="1" applyFill="1" applyAlignment="1"/>
    <xf numFmtId="0" fontId="17" fillId="7" borderId="0" xfId="0" applyFont="1" applyFill="1" applyAlignment="1">
      <alignment wrapText="1"/>
    </xf>
    <xf numFmtId="0" fontId="29" fillId="7" borderId="0" xfId="0" applyFont="1" applyFill="1" applyBorder="1" applyAlignment="1">
      <alignment horizontal="center"/>
    </xf>
    <xf numFmtId="0" fontId="31" fillId="7" borderId="0" xfId="0" applyFont="1" applyFill="1" applyAlignment="1">
      <alignment vertical="center" wrapText="1"/>
    </xf>
    <xf numFmtId="0" fontId="29" fillId="9" borderId="1" xfId="0" applyFont="1" applyFill="1" applyBorder="1" applyAlignment="1">
      <alignment horizontal="center"/>
    </xf>
    <xf numFmtId="0" fontId="29" fillId="8" borderId="1" xfId="0" applyFont="1" applyFill="1" applyBorder="1" applyAlignment="1">
      <alignment horizontal="center"/>
    </xf>
    <xf numFmtId="0" fontId="29" fillId="0" borderId="0" xfId="0" applyFont="1">
      <alignment vertical="center"/>
    </xf>
    <xf numFmtId="0" fontId="19" fillId="0" borderId="0" xfId="1" applyFont="1" applyAlignment="1">
      <alignment vertical="center"/>
    </xf>
    <xf numFmtId="0" fontId="29" fillId="0" borderId="0" xfId="0" applyFont="1" applyAlignment="1">
      <alignment vertical="center" wrapText="1"/>
    </xf>
    <xf numFmtId="0" fontId="29" fillId="7" borderId="0" xfId="0" applyFont="1" applyFill="1">
      <alignment vertical="center"/>
    </xf>
    <xf numFmtId="0" fontId="32" fillId="7" borderId="0" xfId="0" applyFont="1" applyFill="1">
      <alignment vertical="center"/>
    </xf>
    <xf numFmtId="0" fontId="33" fillId="7" borderId="0" xfId="0" applyFont="1" applyFill="1" applyBorder="1" applyAlignment="1">
      <alignment vertical="center"/>
    </xf>
    <xf numFmtId="0" fontId="34" fillId="7" borderId="0" xfId="0" applyFont="1" applyFill="1" applyBorder="1" applyAlignment="1"/>
    <xf numFmtId="0" fontId="33" fillId="7" borderId="0" xfId="0" applyFont="1" applyFill="1">
      <alignment vertical="center"/>
    </xf>
    <xf numFmtId="0" fontId="34" fillId="7" borderId="0" xfId="0" applyFont="1" applyFill="1" applyAlignment="1"/>
    <xf numFmtId="0" fontId="29" fillId="7" borderId="12" xfId="0" applyFont="1" applyFill="1" applyBorder="1" applyAlignment="1">
      <alignment vertical="center"/>
    </xf>
    <xf numFmtId="0" fontId="29" fillId="7" borderId="1" xfId="0" applyFont="1" applyFill="1" applyBorder="1" applyAlignment="1">
      <alignment horizontal="center" vertical="center"/>
    </xf>
    <xf numFmtId="0" fontId="33" fillId="7" borderId="1" xfId="0" applyFont="1" applyFill="1" applyBorder="1" applyAlignment="1">
      <alignment horizontal="center" vertical="center"/>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29" fillId="0" borderId="1" xfId="0" applyFont="1" applyBorder="1">
      <alignment vertical="center"/>
    </xf>
    <xf numFmtId="0" fontId="29" fillId="7" borderId="1" xfId="0" applyFont="1" applyFill="1" applyBorder="1">
      <alignment vertical="center"/>
    </xf>
    <xf numFmtId="14" fontId="33" fillId="0" borderId="16" xfId="0" applyNumberFormat="1" applyFont="1" applyBorder="1" applyAlignment="1">
      <alignment horizontal="center" vertical="center" wrapText="1"/>
    </xf>
    <xf numFmtId="0" fontId="33" fillId="0" borderId="17" xfId="0" applyFont="1" applyBorder="1" applyAlignment="1">
      <alignment horizontal="center" vertical="center" wrapText="1"/>
    </xf>
    <xf numFmtId="14" fontId="33" fillId="0" borderId="18" xfId="0" applyNumberFormat="1" applyFont="1" applyBorder="1" applyAlignment="1">
      <alignment horizontal="center" vertical="center" wrapText="1"/>
    </xf>
    <xf numFmtId="0" fontId="33" fillId="0" borderId="1" xfId="0" applyFont="1" applyFill="1" applyBorder="1" applyAlignment="1" applyProtection="1">
      <alignment vertical="center" wrapText="1"/>
      <protection locked="0"/>
    </xf>
    <xf numFmtId="181" fontId="33" fillId="0" borderId="1" xfId="0" applyNumberFormat="1" applyFont="1" applyBorder="1" applyAlignment="1">
      <alignment vertical="center" shrinkToFit="1"/>
    </xf>
    <xf numFmtId="182" fontId="33" fillId="0" borderId="1" xfId="3" applyNumberFormat="1" applyFont="1" applyFill="1" applyBorder="1" applyAlignment="1">
      <alignment vertical="center" shrinkToFit="1"/>
    </xf>
    <xf numFmtId="180" fontId="33" fillId="0" borderId="1" xfId="2" applyNumberFormat="1" applyFont="1" applyFill="1" applyBorder="1" applyAlignment="1">
      <alignment vertical="center" wrapText="1"/>
    </xf>
    <xf numFmtId="181" fontId="33" fillId="0" borderId="1" xfId="0" applyNumberFormat="1" applyFont="1" applyFill="1" applyBorder="1" applyAlignment="1">
      <alignment vertical="center" shrinkToFit="1"/>
    </xf>
    <xf numFmtId="178" fontId="33" fillId="0" borderId="1" xfId="3" applyNumberFormat="1" applyFont="1" applyFill="1" applyBorder="1">
      <alignment vertical="center"/>
    </xf>
    <xf numFmtId="9" fontId="33" fillId="0" borderId="1" xfId="2" applyFont="1" applyFill="1" applyBorder="1">
      <alignment vertical="center"/>
    </xf>
    <xf numFmtId="0" fontId="33" fillId="0" borderId="1" xfId="2" applyNumberFormat="1" applyFont="1" applyFill="1" applyBorder="1">
      <alignment vertical="center"/>
    </xf>
    <xf numFmtId="179" fontId="33" fillId="0" borderId="1" xfId="2" applyNumberFormat="1" applyFont="1" applyFill="1" applyBorder="1" applyAlignment="1">
      <alignment vertical="center" shrinkToFit="1"/>
    </xf>
    <xf numFmtId="180" fontId="33" fillId="0" borderId="1" xfId="2" applyNumberFormat="1" applyFont="1" applyFill="1" applyBorder="1" applyAlignment="1">
      <alignment vertical="center" shrinkToFit="1"/>
    </xf>
    <xf numFmtId="178" fontId="33" fillId="0" borderId="1" xfId="3" applyNumberFormat="1" applyFont="1" applyFill="1" applyBorder="1" applyAlignment="1">
      <alignment vertical="center" shrinkToFit="1"/>
    </xf>
    <xf numFmtId="179" fontId="33" fillId="0" borderId="1" xfId="0" applyNumberFormat="1" applyFont="1" applyFill="1" applyBorder="1" applyAlignment="1">
      <alignment vertical="center" wrapText="1"/>
    </xf>
    <xf numFmtId="179" fontId="33" fillId="0" borderId="1" xfId="3" applyNumberFormat="1" applyFont="1" applyFill="1" applyBorder="1">
      <alignment vertical="center"/>
    </xf>
    <xf numFmtId="179" fontId="33" fillId="0" borderId="1" xfId="0" applyNumberFormat="1" applyFont="1" applyFill="1" applyBorder="1" applyAlignment="1">
      <alignment vertical="center" shrinkToFit="1"/>
    </xf>
    <xf numFmtId="0" fontId="29" fillId="9" borderId="1" xfId="0" applyFont="1" applyFill="1" applyBorder="1" applyProtection="1">
      <alignment vertical="center"/>
      <protection locked="0"/>
    </xf>
    <xf numFmtId="14" fontId="11" fillId="10" borderId="16" xfId="0" applyNumberFormat="1" applyFont="1" applyFill="1" applyBorder="1" applyAlignment="1" applyProtection="1">
      <alignment horizontal="center" vertical="center" wrapText="1"/>
      <protection locked="0"/>
    </xf>
    <xf numFmtId="0" fontId="11" fillId="10" borderId="17" xfId="0" applyFont="1" applyFill="1" applyBorder="1" applyAlignment="1" applyProtection="1">
      <alignment horizontal="center" vertical="center" wrapText="1"/>
      <protection locked="0"/>
    </xf>
    <xf numFmtId="14" fontId="11" fillId="10" borderId="18" xfId="0" applyNumberFormat="1"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protection locked="0"/>
    </xf>
    <xf numFmtId="0" fontId="29" fillId="9" borderId="1" xfId="0" applyFont="1" applyFill="1" applyBorder="1" applyAlignment="1" applyProtection="1">
      <alignment vertical="center" wrapText="1"/>
      <protection locked="0"/>
    </xf>
    <xf numFmtId="181" fontId="29" fillId="10" borderId="1" xfId="0" applyNumberFormat="1" applyFont="1" applyFill="1" applyBorder="1" applyAlignment="1" applyProtection="1">
      <alignment vertical="center" shrinkToFit="1"/>
      <protection locked="0"/>
    </xf>
    <xf numFmtId="182" fontId="29" fillId="8" borderId="1" xfId="3" applyNumberFormat="1" applyFont="1" applyFill="1" applyBorder="1" applyAlignment="1" applyProtection="1">
      <alignment vertical="center" shrinkToFit="1"/>
      <protection locked="0"/>
    </xf>
    <xf numFmtId="180" fontId="29" fillId="9" borderId="1" xfId="2" applyNumberFormat="1" applyFont="1" applyFill="1" applyBorder="1" applyAlignment="1" applyProtection="1">
      <alignment vertical="center" wrapText="1"/>
      <protection locked="0"/>
    </xf>
    <xf numFmtId="181" fontId="29" fillId="11" borderId="1" xfId="0" applyNumberFormat="1" applyFont="1" applyFill="1" applyBorder="1" applyAlignment="1" applyProtection="1">
      <alignment vertical="center" shrinkToFit="1"/>
      <protection locked="0"/>
    </xf>
    <xf numFmtId="178" fontId="29" fillId="2" borderId="1" xfId="3" applyNumberFormat="1" applyFont="1" applyFill="1" applyBorder="1" applyProtection="1">
      <alignment vertical="center"/>
      <protection locked="0"/>
    </xf>
    <xf numFmtId="181" fontId="29" fillId="8" borderId="1" xfId="0" applyNumberFormat="1" applyFont="1" applyFill="1" applyBorder="1" applyAlignment="1" applyProtection="1">
      <alignment vertical="center" shrinkToFit="1"/>
      <protection locked="0"/>
    </xf>
    <xf numFmtId="9" fontId="29" fillId="8" borderId="1" xfId="2" applyFont="1" applyFill="1" applyBorder="1" applyProtection="1">
      <alignment vertical="center"/>
      <protection locked="0"/>
    </xf>
    <xf numFmtId="0" fontId="29" fillId="0" borderId="1" xfId="2" applyNumberFormat="1" applyFont="1" applyFill="1" applyBorder="1" applyProtection="1">
      <alignment vertical="center"/>
      <protection locked="0"/>
    </xf>
    <xf numFmtId="180" fontId="29" fillId="9" borderId="1" xfId="2" applyNumberFormat="1" applyFont="1" applyFill="1" applyBorder="1" applyAlignment="1" applyProtection="1">
      <alignment vertical="center" shrinkToFit="1"/>
      <protection locked="0"/>
    </xf>
    <xf numFmtId="178" fontId="29" fillId="8" borderId="1" xfId="3" applyNumberFormat="1" applyFont="1" applyFill="1" applyBorder="1" applyAlignment="1" applyProtection="1">
      <alignment vertical="center" shrinkToFit="1"/>
      <protection locked="0"/>
    </xf>
    <xf numFmtId="179" fontId="29" fillId="2" borderId="1" xfId="0" applyNumberFormat="1" applyFont="1" applyFill="1" applyBorder="1" applyAlignment="1" applyProtection="1">
      <alignment vertical="center" wrapText="1"/>
      <protection locked="0"/>
    </xf>
    <xf numFmtId="179" fontId="29" fillId="2" borderId="1" xfId="3" applyNumberFormat="1" applyFont="1" applyFill="1" applyBorder="1" applyProtection="1">
      <alignment vertical="center"/>
      <protection locked="0"/>
    </xf>
    <xf numFmtId="0" fontId="11" fillId="9" borderId="1" xfId="0" applyFont="1" applyFill="1" applyBorder="1" applyAlignment="1" applyProtection="1">
      <alignment vertical="center" wrapText="1"/>
      <protection locked="0"/>
    </xf>
    <xf numFmtId="0" fontId="29" fillId="8" borderId="1" xfId="0" applyFont="1" applyFill="1" applyBorder="1" applyAlignment="1" applyProtection="1">
      <alignment horizontal="center" vertical="center"/>
      <protection locked="0"/>
    </xf>
    <xf numFmtId="0" fontId="38" fillId="7" borderId="1" xfId="0" applyFont="1" applyFill="1" applyBorder="1" applyAlignment="1">
      <alignment horizontal="center" vertical="center"/>
    </xf>
    <xf numFmtId="0" fontId="11" fillId="12" borderId="1" xfId="2" applyNumberFormat="1" applyFont="1" applyFill="1" applyBorder="1" applyProtection="1">
      <alignment vertical="center"/>
      <protection locked="0"/>
    </xf>
    <xf numFmtId="179" fontId="11" fillId="12" borderId="1" xfId="2" applyNumberFormat="1" applyFont="1" applyFill="1" applyBorder="1" applyAlignment="1" applyProtection="1">
      <alignment vertical="center" shrinkToFit="1"/>
      <protection locked="0"/>
    </xf>
    <xf numFmtId="179" fontId="11" fillId="12" borderId="1" xfId="0" applyNumberFormat="1" applyFont="1" applyFill="1" applyBorder="1" applyAlignment="1" applyProtection="1">
      <alignment vertical="center" shrinkToFit="1"/>
      <protection locked="0"/>
    </xf>
    <xf numFmtId="0" fontId="11" fillId="10" borderId="19" xfId="0" applyFont="1" applyFill="1" applyBorder="1" applyAlignment="1" applyProtection="1">
      <alignment horizontal="center" vertical="center" wrapText="1"/>
      <protection locked="0"/>
    </xf>
    <xf numFmtId="0" fontId="29" fillId="13" borderId="5" xfId="0" applyFont="1" applyFill="1" applyBorder="1" applyAlignment="1">
      <alignment horizontal="center" vertical="center" wrapText="1"/>
    </xf>
    <xf numFmtId="0" fontId="29" fillId="13" borderId="16" xfId="0" applyFont="1" applyFill="1" applyBorder="1" applyAlignment="1">
      <alignment horizontal="center" vertical="center" wrapText="1"/>
    </xf>
    <xf numFmtId="0" fontId="29" fillId="13" borderId="17" xfId="0" applyFont="1" applyFill="1" applyBorder="1" applyAlignment="1">
      <alignment horizontal="center" vertical="center" wrapText="1"/>
    </xf>
    <xf numFmtId="0" fontId="29" fillId="13" borderId="18"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29" fillId="13" borderId="1" xfId="0" applyFont="1" applyFill="1" applyBorder="1" applyAlignment="1">
      <alignment horizontal="center" vertical="center" wrapText="1"/>
    </xf>
    <xf numFmtId="0" fontId="29" fillId="13" borderId="2" xfId="0" applyFont="1" applyFill="1" applyBorder="1" applyAlignment="1">
      <alignment horizontal="center" vertical="center" wrapText="1"/>
    </xf>
    <xf numFmtId="0" fontId="29" fillId="13" borderId="1" xfId="0" applyFont="1" applyFill="1" applyBorder="1" applyAlignment="1">
      <alignment horizontal="center" vertical="center"/>
    </xf>
    <xf numFmtId="0" fontId="29" fillId="2" borderId="1" xfId="0" applyFont="1" applyFill="1" applyBorder="1" applyAlignment="1">
      <alignment vertical="center" wrapText="1"/>
    </xf>
    <xf numFmtId="0" fontId="29" fillId="0" borderId="1" xfId="0" applyFont="1" applyFill="1" applyBorder="1" applyAlignment="1">
      <alignment vertical="center"/>
    </xf>
    <xf numFmtId="9" fontId="29" fillId="0" borderId="1" xfId="2" applyFont="1" applyBorder="1">
      <alignment vertical="center"/>
    </xf>
    <xf numFmtId="0" fontId="29" fillId="2" borderId="1" xfId="0" applyFont="1" applyFill="1" applyBorder="1">
      <alignment vertical="center"/>
    </xf>
    <xf numFmtId="0" fontId="29" fillId="0" borderId="1" xfId="0" applyFont="1" applyFill="1" applyBorder="1">
      <alignment vertical="center"/>
    </xf>
    <xf numFmtId="0" fontId="29" fillId="0" borderId="16" xfId="0" applyFont="1" applyBorder="1">
      <alignment vertical="center"/>
    </xf>
    <xf numFmtId="0" fontId="29" fillId="0" borderId="17" xfId="0" applyFont="1" applyBorder="1">
      <alignment vertical="center"/>
    </xf>
    <xf numFmtId="0" fontId="29" fillId="0" borderId="18" xfId="0" applyFont="1" applyBorder="1">
      <alignment vertical="center"/>
    </xf>
    <xf numFmtId="9" fontId="29" fillId="4" borderId="3" xfId="2" applyFont="1" applyFill="1" applyBorder="1">
      <alignment vertical="center"/>
    </xf>
    <xf numFmtId="0" fontId="29" fillId="4" borderId="1" xfId="0" applyFont="1" applyFill="1" applyBorder="1">
      <alignment vertical="center"/>
    </xf>
    <xf numFmtId="0" fontId="29" fillId="4" borderId="16" xfId="0" applyFont="1" applyFill="1" applyBorder="1">
      <alignment vertical="center"/>
    </xf>
    <xf numFmtId="0" fontId="29" fillId="4" borderId="17" xfId="0" applyFont="1" applyFill="1" applyBorder="1">
      <alignment vertical="center"/>
    </xf>
    <xf numFmtId="0" fontId="29" fillId="4" borderId="18" xfId="0" applyFont="1" applyFill="1" applyBorder="1">
      <alignment vertical="center"/>
    </xf>
    <xf numFmtId="0" fontId="29" fillId="2" borderId="1" xfId="0" applyFont="1" applyFill="1" applyBorder="1" applyAlignment="1">
      <alignment vertical="center"/>
    </xf>
    <xf numFmtId="0" fontId="38" fillId="7" borderId="1" xfId="0" applyFont="1" applyFill="1" applyBorder="1" applyAlignment="1">
      <alignment horizontal="center" vertical="center" shrinkToFit="1"/>
    </xf>
    <xf numFmtId="0" fontId="29" fillId="7" borderId="0" xfId="5" applyFont="1" applyFill="1">
      <alignment vertical="center"/>
    </xf>
    <xf numFmtId="0" fontId="11" fillId="7" borderId="0" xfId="5" applyFont="1" applyFill="1">
      <alignment vertical="center"/>
    </xf>
    <xf numFmtId="0" fontId="40" fillId="7" borderId="0" xfId="5" applyFont="1" applyFill="1">
      <alignment vertical="center"/>
    </xf>
    <xf numFmtId="0" fontId="30" fillId="6" borderId="6" xfId="5" applyFont="1" applyFill="1" applyBorder="1" applyAlignment="1">
      <alignment horizontal="left" vertical="center" indent="4"/>
    </xf>
    <xf numFmtId="0" fontId="30" fillId="6" borderId="7" xfId="5" applyFont="1" applyFill="1" applyBorder="1" applyAlignment="1">
      <alignment horizontal="center" vertical="center"/>
    </xf>
    <xf numFmtId="0" fontId="17" fillId="6" borderId="6" xfId="5" applyFont="1" applyFill="1" applyBorder="1" applyAlignment="1">
      <alignment horizontal="center" vertical="center"/>
    </xf>
    <xf numFmtId="0" fontId="17" fillId="6" borderId="7" xfId="5" applyFont="1" applyFill="1" applyBorder="1" applyAlignment="1">
      <alignment horizontal="center" vertical="center"/>
    </xf>
    <xf numFmtId="0" fontId="17" fillId="6" borderId="5" xfId="5" applyFont="1" applyFill="1" applyBorder="1" applyAlignment="1">
      <alignment horizontal="center" vertical="center"/>
    </xf>
    <xf numFmtId="0" fontId="29" fillId="6" borderId="1" xfId="5" applyFont="1" applyFill="1" applyBorder="1" applyAlignment="1">
      <alignment horizontal="left" vertical="center" indent="1"/>
    </xf>
    <xf numFmtId="0" fontId="11" fillId="6" borderId="1" xfId="5" applyFont="1" applyFill="1" applyBorder="1" applyAlignment="1">
      <alignment horizontal="center" vertical="center"/>
    </xf>
    <xf numFmtId="0" fontId="11" fillId="6" borderId="6" xfId="5" applyFont="1" applyFill="1" applyBorder="1" applyAlignment="1">
      <alignment horizontal="left" vertical="center" indent="1"/>
    </xf>
    <xf numFmtId="0" fontId="11" fillId="6" borderId="5" xfId="5" applyFont="1" applyFill="1" applyBorder="1" applyAlignment="1">
      <alignment horizontal="center" vertical="center"/>
    </xf>
    <xf numFmtId="0" fontId="29" fillId="6" borderId="5" xfId="5" applyFont="1" applyFill="1" applyBorder="1" applyAlignment="1">
      <alignment horizontal="center" vertical="center"/>
    </xf>
    <xf numFmtId="0" fontId="29" fillId="6" borderId="1" xfId="5" applyFont="1" applyFill="1" applyBorder="1" applyAlignment="1">
      <alignment horizontal="center" vertical="center"/>
    </xf>
    <xf numFmtId="179" fontId="29" fillId="0" borderId="1" xfId="0" applyNumberFormat="1" applyFont="1" applyBorder="1" applyAlignment="1">
      <alignment vertical="center" shrinkToFit="1"/>
    </xf>
    <xf numFmtId="179" fontId="29" fillId="0" borderId="1" xfId="3" applyNumberFormat="1" applyFont="1" applyBorder="1" applyAlignment="1">
      <alignment vertical="center" shrinkToFit="1"/>
    </xf>
    <xf numFmtId="183" fontId="29" fillId="0" borderId="1" xfId="0" applyNumberFormat="1" applyFont="1" applyBorder="1" applyAlignment="1">
      <alignment vertical="center" shrinkToFit="1"/>
    </xf>
    <xf numFmtId="183" fontId="29" fillId="0" borderId="1" xfId="3" applyNumberFormat="1" applyFont="1" applyBorder="1" applyAlignment="1">
      <alignment vertical="center" shrinkToFit="1"/>
    </xf>
    <xf numFmtId="181" fontId="0" fillId="0" borderId="0" xfId="0" applyNumberFormat="1">
      <alignment vertical="center"/>
    </xf>
    <xf numFmtId="0" fontId="17" fillId="6" borderId="6" xfId="5" applyFont="1" applyFill="1" applyBorder="1" applyAlignment="1">
      <alignment horizontal="left" vertical="center" indent="8"/>
    </xf>
    <xf numFmtId="0" fontId="29" fillId="5" borderId="1" xfId="0" applyFont="1" applyFill="1" applyBorder="1" applyAlignment="1">
      <alignment horizontal="center"/>
    </xf>
    <xf numFmtId="0" fontId="29" fillId="3" borderId="1" xfId="0" applyFont="1" applyFill="1" applyBorder="1" applyAlignment="1">
      <alignment horizontal="center"/>
    </xf>
    <xf numFmtId="0" fontId="29" fillId="2" borderId="1" xfId="0" applyFont="1" applyFill="1" applyBorder="1" applyAlignment="1">
      <alignment horizontal="center"/>
    </xf>
    <xf numFmtId="0" fontId="19" fillId="9" borderId="1" xfId="0" applyNumberFormat="1" applyFont="1" applyFill="1" applyBorder="1" applyAlignment="1" applyProtection="1">
      <alignment horizontal="left"/>
      <protection locked="0"/>
    </xf>
    <xf numFmtId="0" fontId="41" fillId="0" borderId="0" xfId="0" applyFont="1" applyAlignment="1"/>
    <xf numFmtId="0" fontId="41" fillId="0" borderId="0" xfId="0" applyFont="1">
      <alignment vertical="center"/>
    </xf>
    <xf numFmtId="0" fontId="41" fillId="0" borderId="0" xfId="0" applyFont="1" applyAlignment="1">
      <alignment vertical="center"/>
    </xf>
    <xf numFmtId="0" fontId="42" fillId="0" borderId="0" xfId="1" applyFont="1" applyAlignment="1">
      <alignment vertical="center"/>
    </xf>
    <xf numFmtId="0" fontId="8" fillId="8" borderId="0" xfId="1" applyFont="1" applyFill="1" applyAlignment="1">
      <alignment horizontal="left" vertical="center" shrinkToFit="1"/>
    </xf>
    <xf numFmtId="49" fontId="8" fillId="8" borderId="0" xfId="1" applyNumberFormat="1" applyFont="1" applyFill="1" applyAlignment="1">
      <alignment horizontal="left" vertical="center" shrinkToFit="1"/>
    </xf>
    <xf numFmtId="0" fontId="8" fillId="8" borderId="0" xfId="1" applyFont="1" applyFill="1" applyAlignment="1">
      <alignment horizontal="left" vertical="center"/>
    </xf>
    <xf numFmtId="0" fontId="8" fillId="0" borderId="0" xfId="1" applyFont="1" applyAlignment="1">
      <alignment horizontal="center"/>
    </xf>
    <xf numFmtId="0" fontId="19" fillId="10" borderId="1" xfId="0" applyFont="1" applyFill="1" applyBorder="1" applyAlignment="1" applyProtection="1">
      <alignment horizontal="center" vertical="center" wrapText="1"/>
      <protection locked="0"/>
    </xf>
    <xf numFmtId="0" fontId="20" fillId="10" borderId="1" xfId="0" applyFont="1" applyFill="1" applyBorder="1" applyAlignment="1" applyProtection="1">
      <alignment horizontal="center" vertical="center" wrapText="1"/>
      <protection locked="0"/>
    </xf>
    <xf numFmtId="0" fontId="19" fillId="10" borderId="1" xfId="0" applyFont="1" applyFill="1" applyBorder="1" applyAlignment="1" applyProtection="1">
      <alignment horizontal="left" vertical="center" wrapText="1"/>
      <protection locked="0"/>
    </xf>
    <xf numFmtId="0" fontId="13" fillId="4" borderId="0" xfId="1" applyFont="1" applyFill="1" applyBorder="1" applyAlignment="1">
      <alignment horizontal="center" vertical="center"/>
    </xf>
    <xf numFmtId="49" fontId="19" fillId="10" borderId="1" xfId="1"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center" wrapText="1"/>
    </xf>
    <xf numFmtId="0" fontId="20" fillId="8" borderId="6"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10" borderId="1"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3" fillId="7" borderId="0" xfId="0" applyFont="1" applyFill="1" applyAlignment="1">
      <alignment horizontal="left" vertical="center" wrapText="1"/>
    </xf>
    <xf numFmtId="49" fontId="19" fillId="10" borderId="6" xfId="1" applyNumberFormat="1" applyFont="1" applyFill="1" applyBorder="1" applyAlignment="1" applyProtection="1">
      <alignment horizontal="center" vertical="center"/>
      <protection locked="0"/>
    </xf>
    <xf numFmtId="49" fontId="19" fillId="10" borderId="7" xfId="1" applyNumberFormat="1" applyFont="1" applyFill="1" applyBorder="1" applyAlignment="1" applyProtection="1">
      <alignment horizontal="center" vertical="center"/>
      <protection locked="0"/>
    </xf>
    <xf numFmtId="49" fontId="19" fillId="10" borderId="5" xfId="1" applyNumberFormat="1" applyFont="1" applyFill="1" applyBorder="1" applyAlignment="1" applyProtection="1">
      <alignment horizontal="center" vertical="center"/>
      <protection locked="0"/>
    </xf>
    <xf numFmtId="0" fontId="20" fillId="8" borderId="1" xfId="0" applyFont="1" applyFill="1" applyBorder="1" applyAlignment="1">
      <alignment horizontal="center" vertical="center"/>
    </xf>
    <xf numFmtId="0" fontId="29" fillId="7" borderId="6"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13" borderId="2" xfId="0" applyFont="1" applyFill="1" applyBorder="1" applyAlignment="1">
      <alignment horizontal="center" vertical="center" wrapText="1"/>
    </xf>
    <xf numFmtId="0" fontId="29" fillId="13" borderId="3" xfId="0" applyFont="1" applyFill="1" applyBorder="1" applyAlignment="1">
      <alignment horizontal="center" vertical="center" wrapText="1"/>
    </xf>
    <xf numFmtId="0" fontId="29" fillId="13" borderId="6" xfId="0" applyFont="1" applyFill="1" applyBorder="1" applyAlignment="1">
      <alignment horizontal="center" vertical="center" wrapText="1"/>
    </xf>
    <xf numFmtId="0" fontId="29" fillId="13" borderId="5" xfId="0" applyFont="1" applyFill="1" applyBorder="1" applyAlignment="1">
      <alignment horizontal="center" vertical="center" wrapText="1"/>
    </xf>
    <xf numFmtId="0" fontId="29" fillId="13" borderId="1" xfId="0" applyFont="1" applyFill="1" applyBorder="1" applyAlignment="1">
      <alignment horizontal="center" vertical="center" wrapText="1"/>
    </xf>
    <xf numFmtId="0" fontId="29" fillId="13" borderId="6" xfId="0" applyFont="1" applyFill="1" applyBorder="1" applyAlignment="1">
      <alignment horizontal="center" vertical="center"/>
    </xf>
    <xf numFmtId="0" fontId="29" fillId="13" borderId="7" xfId="0" applyFont="1" applyFill="1" applyBorder="1" applyAlignment="1">
      <alignment horizontal="center" vertical="center"/>
    </xf>
    <xf numFmtId="0" fontId="29" fillId="13" borderId="5" xfId="0" applyFont="1" applyFill="1" applyBorder="1" applyAlignment="1">
      <alignment horizontal="center" vertical="center"/>
    </xf>
    <xf numFmtId="0" fontId="29" fillId="13" borderId="13" xfId="0" applyFont="1" applyFill="1" applyBorder="1" applyAlignment="1">
      <alignment horizontal="center" vertical="center" wrapText="1"/>
    </xf>
    <xf numFmtId="0" fontId="29" fillId="13" borderId="14" xfId="0" applyFont="1" applyFill="1" applyBorder="1" applyAlignment="1">
      <alignment horizontal="center" vertical="center" wrapText="1"/>
    </xf>
    <xf numFmtId="0" fontId="29" fillId="13" borderId="15" xfId="0" applyFont="1" applyFill="1" applyBorder="1" applyAlignment="1">
      <alignment horizontal="center" vertical="center" wrapText="1"/>
    </xf>
    <xf numFmtId="0" fontId="29" fillId="13" borderId="10" xfId="0" applyFont="1" applyFill="1" applyBorder="1" applyAlignment="1">
      <alignment horizontal="center" vertical="center" wrapText="1"/>
    </xf>
    <xf numFmtId="0" fontId="29" fillId="13" borderId="11" xfId="0" applyFont="1" applyFill="1" applyBorder="1" applyAlignment="1">
      <alignment horizontal="center" vertical="center" wrapText="1"/>
    </xf>
    <xf numFmtId="0" fontId="29" fillId="13" borderId="12" xfId="0" applyFont="1" applyFill="1" applyBorder="1" applyAlignment="1">
      <alignment horizontal="center" vertical="center" wrapText="1"/>
    </xf>
    <xf numFmtId="0" fontId="0" fillId="7" borderId="0" xfId="0" applyFill="1" applyAlignment="1">
      <alignment horizontal="center" vertical="top" wrapText="1"/>
    </xf>
    <xf numFmtId="0" fontId="29" fillId="13" borderId="4" xfId="0" applyFont="1" applyFill="1" applyBorder="1" applyAlignment="1">
      <alignment horizontal="center" vertical="center" wrapText="1"/>
    </xf>
    <xf numFmtId="0" fontId="29" fillId="7" borderId="6" xfId="0" applyFont="1" applyFill="1" applyBorder="1" applyAlignment="1">
      <alignment horizontal="center" vertical="center"/>
    </xf>
    <xf numFmtId="0" fontId="29" fillId="7" borderId="7" xfId="0" applyFont="1" applyFill="1" applyBorder="1" applyAlignment="1">
      <alignment horizontal="center" vertical="center"/>
    </xf>
    <xf numFmtId="0" fontId="29" fillId="7" borderId="5" xfId="0" applyFont="1" applyFill="1" applyBorder="1" applyAlignment="1">
      <alignment horizontal="center" vertical="center"/>
    </xf>
    <xf numFmtId="0" fontId="33" fillId="7" borderId="6"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5" xfId="0" applyFont="1" applyFill="1" applyBorder="1" applyAlignment="1">
      <alignment horizontal="center" vertical="center"/>
    </xf>
    <xf numFmtId="0" fontId="29" fillId="13" borderId="1" xfId="0" applyFont="1" applyFill="1" applyBorder="1" applyAlignment="1">
      <alignment horizontal="center" vertical="center"/>
    </xf>
    <xf numFmtId="0" fontId="29" fillId="6" borderId="1" xfId="5" applyFont="1" applyFill="1" applyBorder="1" applyAlignment="1">
      <alignment horizontal="center" vertical="center"/>
    </xf>
    <xf numFmtId="49" fontId="29" fillId="0" borderId="1" xfId="0" applyNumberFormat="1" applyFont="1" applyBorder="1" applyAlignment="1">
      <alignment horizontal="center" vertical="center" shrinkToFit="1"/>
    </xf>
    <xf numFmtId="0" fontId="11" fillId="6" borderId="1" xfId="5" applyFont="1" applyFill="1" applyBorder="1" applyAlignment="1">
      <alignment horizontal="center" vertical="center"/>
    </xf>
    <xf numFmtId="0" fontId="0" fillId="0" borderId="0" xfId="0"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5" xfId="0" applyFont="1" applyFill="1" applyBorder="1" applyAlignment="1">
      <alignment horizontal="center" vertical="center"/>
    </xf>
  </cellXfs>
  <cellStyles count="6">
    <cellStyle name="パーセント" xfId="2" builtinId="5"/>
    <cellStyle name="ハイパーリンク" xfId="4" builtinId="8"/>
    <cellStyle name="桁区切り" xfId="3" builtinId="6"/>
    <cellStyle name="標準" xfId="0" builtinId="0"/>
    <cellStyle name="標準 2" xfId="1" xr:uid="{00000000-0005-0000-0000-000004000000}"/>
    <cellStyle name="標準 5" xfId="5" xr:uid="{00000000-0005-0000-0000-000005000000}"/>
  </cellStyles>
  <dxfs count="4">
    <dxf>
      <fill>
        <patternFill>
          <bgColor theme="7" tint="0.79998168889431442"/>
        </patternFill>
      </fill>
    </dxf>
    <dxf>
      <fill>
        <patternFill>
          <bgColor theme="0" tint="-4.9989318521683403E-2"/>
        </patternFill>
      </fill>
    </dxf>
    <dxf>
      <fill>
        <patternFill>
          <bgColor theme="7" tint="0.59996337778862885"/>
        </patternFill>
      </fill>
    </dxf>
    <dxf>
      <fill>
        <patternFill patternType="none">
          <bgColor auto="1"/>
        </patternFill>
      </fill>
    </dxf>
  </dxfs>
  <tableStyles count="0" defaultTableStyle="TableStyleMedium2" defaultPivotStyle="PivotStyleLight16"/>
  <colors>
    <mruColors>
      <color rgb="FFDDD9C4"/>
      <color rgb="FFEBE9DD"/>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54</xdr:row>
          <xdr:rowOff>19050</xdr:rowOff>
        </xdr:from>
        <xdr:to>
          <xdr:col>3</xdr:col>
          <xdr:colOff>0</xdr:colOff>
          <xdr:row>54</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19050</xdr:rowOff>
        </xdr:from>
        <xdr:to>
          <xdr:col>3</xdr:col>
          <xdr:colOff>0</xdr:colOff>
          <xdr:row>56</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56029</xdr:colOff>
      <xdr:row>38</xdr:row>
      <xdr:rowOff>145678</xdr:rowOff>
    </xdr:from>
    <xdr:to>
      <xdr:col>10</xdr:col>
      <xdr:colOff>639932</xdr:colOff>
      <xdr:row>38</xdr:row>
      <xdr:rowOff>1830294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804147" y="9379325"/>
          <a:ext cx="4158579" cy="1684616"/>
        </a:xfrm>
        <a:prstGeom prst="rect">
          <a:avLst/>
        </a:prstGeom>
      </xdr:spPr>
    </xdr:pic>
    <xdr:clientData/>
  </xdr:twoCellAnchor>
  <xdr:twoCellAnchor>
    <xdr:from>
      <xdr:col>4</xdr:col>
      <xdr:colOff>425556</xdr:colOff>
      <xdr:row>38</xdr:row>
      <xdr:rowOff>219989</xdr:rowOff>
    </xdr:from>
    <xdr:to>
      <xdr:col>5</xdr:col>
      <xdr:colOff>220215</xdr:colOff>
      <xdr:row>38</xdr:row>
      <xdr:rowOff>435433</xdr:rowOff>
    </xdr:to>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420203" y="9453636"/>
          <a:ext cx="287718"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36</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37</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38</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39</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40</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0</xdr:colOff>
      <xdr:row>5</xdr:row>
      <xdr:rowOff>9525</xdr:rowOff>
    </xdr:from>
    <xdr:ext cx="889987"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6275" y="86677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clientData/>
  </xdr:oneCellAnchor>
  <xdr:oneCellAnchor>
    <xdr:from>
      <xdr:col>2</xdr:col>
      <xdr:colOff>314325</xdr:colOff>
      <xdr:row>8</xdr:row>
      <xdr:rowOff>9525</xdr:rowOff>
    </xdr:from>
    <xdr:ext cx="1031051" cy="32842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66875" y="138112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clientData/>
  </xdr:oneCellAnchor>
  <xdr:oneCellAnchor>
    <xdr:from>
      <xdr:col>0</xdr:col>
      <xdr:colOff>676275</xdr:colOff>
      <xdr:row>11</xdr:row>
      <xdr:rowOff>9525</xdr:rowOff>
    </xdr:from>
    <xdr:ext cx="2159566" cy="56451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76275" y="1895475"/>
          <a:ext cx="2159566" cy="56451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clientData/>
  </xdr:oneCellAnchor>
  <xdr:oneCellAnchor>
    <xdr:from>
      <xdr:col>1</xdr:col>
      <xdr:colOff>371475</xdr:colOff>
      <xdr:row>15</xdr:row>
      <xdr:rowOff>28575</xdr:rowOff>
    </xdr:from>
    <xdr:ext cx="1454244" cy="32842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47750" y="260032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clientData/>
  </xdr:oneCellAnchor>
  <xdr:twoCellAnchor>
    <xdr:from>
      <xdr:col>0</xdr:col>
      <xdr:colOff>523875</xdr:colOff>
      <xdr:row>7</xdr:row>
      <xdr:rowOff>104775</xdr:rowOff>
    </xdr:from>
    <xdr:to>
      <xdr:col>4</xdr:col>
      <xdr:colOff>428625</xdr:colOff>
      <xdr:row>17</xdr:row>
      <xdr:rowOff>9525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523875" y="1304925"/>
          <a:ext cx="2609850" cy="16192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441960</xdr:colOff>
      <xdr:row>7</xdr:row>
      <xdr:rowOff>2668</xdr:rowOff>
    </xdr:from>
    <xdr:to>
      <xdr:col>1</xdr:col>
      <xdr:colOff>444994</xdr:colOff>
      <xdr:row>11</xdr:row>
      <xdr:rowOff>45720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2" idx="2"/>
        </xdr:cNvCxnSpPr>
      </xdr:nvCxnSpPr>
      <xdr:spPr>
        <a:xfrm flipH="1">
          <a:off x="1118235" y="1202818"/>
          <a:ext cx="3034" cy="72885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9</xdr:row>
      <xdr:rowOff>166498</xdr:rowOff>
    </xdr:from>
    <xdr:to>
      <xdr:col>3</xdr:col>
      <xdr:colOff>144051</xdr:colOff>
      <xdr:row>11</xdr:row>
      <xdr:rowOff>28575</xdr:rowOff>
    </xdr:to>
    <xdr:cxnSp macro="">
      <xdr:nvCxnSpPr>
        <xdr:cNvPr id="8" name="直線コネクタ 7">
          <a:extLst>
            <a:ext uri="{FF2B5EF4-FFF2-40B4-BE49-F238E27FC236}">
              <a16:creationId xmlns:a16="http://schemas.microsoft.com/office/drawing/2014/main" id="{00000000-0008-0000-0400-000008000000}"/>
            </a:ext>
          </a:extLst>
        </xdr:cNvPr>
        <xdr:cNvCxnSpPr>
          <a:stCxn id="3" idx="2"/>
        </xdr:cNvCxnSpPr>
      </xdr:nvCxnSpPr>
      <xdr:spPr>
        <a:xfrm flipH="1">
          <a:off x="2171700" y="1709548"/>
          <a:ext cx="1176" cy="20497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0</xdr:colOff>
      <xdr:row>11</xdr:row>
      <xdr:rowOff>121920</xdr:rowOff>
    </xdr:from>
    <xdr:ext cx="889987" cy="32842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381375" y="200787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clientData/>
  </xdr:oneCellAnchor>
  <xdr:oneCellAnchor>
    <xdr:from>
      <xdr:col>6</xdr:col>
      <xdr:colOff>590550</xdr:colOff>
      <xdr:row>11</xdr:row>
      <xdr:rowOff>121920</xdr:rowOff>
    </xdr:from>
    <xdr:ext cx="1172116" cy="32842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648200" y="200787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clientData/>
  </xdr:oneCellAnchor>
  <xdr:oneCellAnchor>
    <xdr:from>
      <xdr:col>9</xdr:col>
      <xdr:colOff>289561</xdr:colOff>
      <xdr:row>10</xdr:row>
      <xdr:rowOff>160020</xdr:rowOff>
    </xdr:from>
    <xdr:ext cx="297179" cy="785623"/>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76036" y="18745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lientData/>
  </xdr:oneCellAnchor>
  <xdr:twoCellAnchor>
    <xdr:from>
      <xdr:col>6</xdr:col>
      <xdr:colOff>242287</xdr:colOff>
      <xdr:row>12</xdr:row>
      <xdr:rowOff>114300</xdr:rowOff>
    </xdr:from>
    <xdr:to>
      <xdr:col>6</xdr:col>
      <xdr:colOff>579120</xdr:colOff>
      <xdr:row>12</xdr:row>
      <xdr:rowOff>114682</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V="1">
          <a:off x="4299937" y="217170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547181</xdr:colOff>
      <xdr:row>12</xdr:row>
      <xdr:rowOff>114682</xdr:rowOff>
    </xdr:from>
    <xdr:to>
      <xdr:col>9</xdr:col>
      <xdr:colOff>297180</xdr:colOff>
      <xdr:row>12</xdr:row>
      <xdr:rowOff>114682</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5957381" y="2172082"/>
          <a:ext cx="426274"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335280</xdr:colOff>
      <xdr:row>12</xdr:row>
      <xdr:rowOff>121920</xdr:rowOff>
    </xdr:from>
    <xdr:to>
      <xdr:col>4</xdr:col>
      <xdr:colOff>601980</xdr:colOff>
      <xdr:row>12</xdr:row>
      <xdr:rowOff>129540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a:off x="3040380" y="217932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447323</xdr:colOff>
      <xdr:row>8</xdr:row>
      <xdr:rowOff>137160</xdr:rowOff>
    </xdr:from>
    <xdr:to>
      <xdr:col>9</xdr:col>
      <xdr:colOff>449580</xdr:colOff>
      <xdr:row>10</xdr:row>
      <xdr:rowOff>160020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6533798" y="1508760"/>
          <a:ext cx="2257" cy="36576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31</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581775" y="4381500"/>
          <a:ext cx="5457265" cy="1685925"/>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11</xdr:row>
      <xdr:rowOff>161925</xdr:rowOff>
    </xdr:from>
    <xdr:to>
      <xdr:col>2</xdr:col>
      <xdr:colOff>2428315</xdr:colOff>
      <xdr:row>20</xdr:row>
      <xdr:rowOff>111125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257175" y="2257425"/>
          <a:ext cx="5209615" cy="166370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ﾗｲﾝｺｰﾄﾞ"/>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Q55"/>
  <sheetViews>
    <sheetView showGridLines="0" showZeros="0" tabSelected="1" view="pageBreakPreview" zoomScaleNormal="100" zoomScaleSheetLayoutView="100" workbookViewId="0">
      <selection activeCell="J9" sqref="J9"/>
    </sheetView>
  </sheetViews>
  <sheetFormatPr defaultColWidth="9" defaultRowHeight="21" customHeight="1"/>
  <cols>
    <col min="1" max="1" width="3.25" style="2" customWidth="1"/>
    <col min="2" max="10" width="9" style="2"/>
    <col min="11" max="11" width="3.75" style="2" customWidth="1"/>
    <col min="12" max="12" width="6.25" style="2" customWidth="1"/>
    <col min="13" max="13" width="3.25" style="2" customWidth="1"/>
    <col min="14" max="14" width="5.75" style="2" customWidth="1"/>
    <col min="15" max="15" width="2.5" style="2" customWidth="1"/>
    <col min="16" max="16" width="2.875" style="2" customWidth="1"/>
    <col min="17" max="16384" width="9" style="2"/>
  </cols>
  <sheetData>
    <row r="1" spans="2:17" s="6" customFormat="1" ht="14.25">
      <c r="B1" s="66"/>
      <c r="C1" s="20"/>
      <c r="D1" s="20"/>
      <c r="E1" s="20"/>
      <c r="F1" s="20"/>
      <c r="G1" s="20"/>
      <c r="H1" s="20"/>
      <c r="I1" s="20"/>
      <c r="J1" s="20"/>
      <c r="K1" s="20"/>
      <c r="L1" s="20"/>
      <c r="M1" s="20"/>
      <c r="N1" s="20"/>
      <c r="O1" s="20"/>
      <c r="P1" s="20"/>
    </row>
    <row r="2" spans="2:17" s="6" customFormat="1" ht="14.25">
      <c r="B2" s="5" t="s">
        <v>168</v>
      </c>
      <c r="C2" s="66"/>
      <c r="D2" s="66"/>
      <c r="E2" s="20"/>
      <c r="F2" s="20"/>
      <c r="G2" s="20"/>
      <c r="H2" s="20"/>
      <c r="I2" s="20"/>
      <c r="J2" s="20"/>
      <c r="K2" s="20"/>
      <c r="L2" s="20"/>
      <c r="M2" s="20"/>
      <c r="N2" s="20"/>
      <c r="O2" s="20"/>
      <c r="P2" s="20"/>
    </row>
    <row r="3" spans="2:17" s="6" customFormat="1" ht="14.25">
      <c r="B3" s="66"/>
      <c r="C3" s="66"/>
      <c r="D3" s="66"/>
      <c r="E3" s="20"/>
      <c r="F3" s="20"/>
      <c r="G3" s="20"/>
      <c r="H3" s="20"/>
      <c r="I3" s="20"/>
      <c r="J3" s="20"/>
      <c r="K3" s="20"/>
      <c r="L3" s="20"/>
      <c r="M3" s="20"/>
      <c r="N3" s="20"/>
      <c r="O3" s="20"/>
      <c r="P3" s="20"/>
    </row>
    <row r="4" spans="2:17" s="6" customFormat="1" ht="14.25">
      <c r="B4" s="201" t="s">
        <v>173</v>
      </c>
      <c r="C4" s="201"/>
      <c r="D4" s="201"/>
      <c r="E4" s="201"/>
      <c r="F4" s="201"/>
      <c r="G4" s="201"/>
      <c r="H4" s="201"/>
      <c r="I4" s="201"/>
      <c r="J4" s="201"/>
      <c r="K4" s="201"/>
      <c r="L4" s="201"/>
      <c r="M4" s="201"/>
      <c r="N4" s="201"/>
      <c r="O4" s="201"/>
      <c r="P4" s="201"/>
    </row>
    <row r="5" spans="2:17" s="6" customFormat="1" ht="14.25">
      <c r="B5" s="201" t="s">
        <v>172</v>
      </c>
      <c r="C5" s="201"/>
      <c r="D5" s="201"/>
      <c r="E5" s="201"/>
      <c r="F5" s="201"/>
      <c r="G5" s="201"/>
      <c r="H5" s="201"/>
      <c r="I5" s="201"/>
      <c r="J5" s="201"/>
      <c r="K5" s="201"/>
      <c r="L5" s="201"/>
      <c r="M5" s="201"/>
      <c r="N5" s="201"/>
      <c r="O5" s="201"/>
      <c r="P5" s="201"/>
    </row>
    <row r="6" spans="2:17" s="6" customFormat="1" ht="14.25">
      <c r="B6" s="66"/>
      <c r="C6" s="66"/>
      <c r="D6" s="66"/>
      <c r="E6" s="20"/>
      <c r="F6" s="20"/>
      <c r="G6" s="20"/>
      <c r="H6" s="20"/>
      <c r="I6" s="20"/>
      <c r="J6" s="20"/>
      <c r="K6" s="20"/>
      <c r="L6" s="20"/>
      <c r="M6" s="20"/>
      <c r="N6" s="20"/>
      <c r="O6" s="20"/>
      <c r="P6" s="20"/>
    </row>
    <row r="7" spans="2:17" ht="21" customHeight="1">
      <c r="B7" s="9" t="s">
        <v>167</v>
      </c>
      <c r="C7" s="9"/>
      <c r="D7" s="22"/>
      <c r="E7" s="21"/>
      <c r="F7" s="21"/>
      <c r="G7" s="21"/>
      <c r="H7" s="21"/>
      <c r="I7" s="21"/>
      <c r="J7" s="21"/>
      <c r="K7" s="21"/>
      <c r="L7" s="21"/>
      <c r="M7" s="21"/>
      <c r="N7" s="21"/>
      <c r="O7" s="21"/>
      <c r="P7" s="21"/>
    </row>
    <row r="8" spans="2:17" ht="21" customHeight="1">
      <c r="B8" s="9" t="s">
        <v>154</v>
      </c>
      <c r="C8" s="9"/>
      <c r="D8" s="22"/>
      <c r="E8" s="21"/>
      <c r="F8" s="21"/>
      <c r="G8" s="21"/>
      <c r="H8" s="21"/>
      <c r="I8" s="21"/>
      <c r="J8" s="21"/>
      <c r="K8" s="21"/>
      <c r="L8" s="21"/>
      <c r="M8" s="21"/>
      <c r="N8" s="21"/>
      <c r="O8" s="21"/>
      <c r="P8" s="21"/>
    </row>
    <row r="9" spans="2:17" s="7" customFormat="1" ht="21" customHeight="1">
      <c r="B9" s="22"/>
      <c r="C9" s="22"/>
      <c r="D9" s="22"/>
      <c r="E9" s="22"/>
      <c r="F9" s="22"/>
      <c r="G9" s="22"/>
      <c r="H9" s="22"/>
      <c r="I9" s="22"/>
      <c r="J9" s="80">
        <f>別紙１!C17</f>
        <v>0</v>
      </c>
      <c r="K9" s="23" t="s">
        <v>65</v>
      </c>
      <c r="L9" s="80">
        <f>別紙１!E17</f>
        <v>0</v>
      </c>
      <c r="M9" s="23" t="s">
        <v>66</v>
      </c>
      <c r="N9" s="80">
        <f>別紙１!G17</f>
        <v>0</v>
      </c>
      <c r="O9" s="23" t="s">
        <v>67</v>
      </c>
      <c r="P9" s="22"/>
      <c r="Q9" s="7" t="s">
        <v>120</v>
      </c>
    </row>
    <row r="10" spans="2:17" s="7" customFormat="1" ht="18" customHeight="1">
      <c r="B10" s="22"/>
      <c r="C10" s="22"/>
      <c r="D10" s="22"/>
      <c r="E10" s="22"/>
      <c r="F10" s="22"/>
      <c r="G10" s="22"/>
      <c r="H10" s="22"/>
      <c r="I10" s="22"/>
      <c r="J10" s="24"/>
      <c r="K10" s="24"/>
      <c r="L10" s="24"/>
      <c r="M10" s="24"/>
      <c r="N10" s="24"/>
      <c r="O10" s="24"/>
      <c r="P10" s="22"/>
    </row>
    <row r="11" spans="2:17" s="7" customFormat="1" ht="18" customHeight="1">
      <c r="B11" s="22"/>
      <c r="C11" s="22"/>
      <c r="D11" s="22"/>
      <c r="E11" s="22"/>
      <c r="F11" s="22"/>
      <c r="G11" s="22"/>
      <c r="H11" s="22"/>
      <c r="I11" s="22"/>
      <c r="J11" s="24"/>
      <c r="K11" s="25"/>
      <c r="L11" s="24"/>
      <c r="M11" s="24"/>
      <c r="N11" s="24"/>
      <c r="O11" s="24"/>
      <c r="P11" s="22"/>
    </row>
    <row r="12" spans="2:17" s="7" customFormat="1" ht="18" customHeight="1">
      <c r="B12" s="22"/>
      <c r="C12" s="22"/>
      <c r="D12" s="22"/>
      <c r="E12" s="22"/>
      <c r="F12" s="22"/>
      <c r="G12" s="22"/>
      <c r="H12" s="22"/>
      <c r="I12" s="22"/>
      <c r="J12" s="198" t="str">
        <f>別紙１!J20</f>
        <v>経産化学株式会社</v>
      </c>
      <c r="K12" s="198"/>
      <c r="L12" s="198"/>
      <c r="M12" s="198"/>
      <c r="N12" s="198"/>
      <c r="O12" s="198"/>
      <c r="P12" s="22"/>
      <c r="Q12" s="7" t="s">
        <v>120</v>
      </c>
    </row>
    <row r="13" spans="2:17" s="7" customFormat="1" ht="18" customHeight="1">
      <c r="B13" s="22"/>
      <c r="C13" s="22"/>
      <c r="D13" s="22"/>
      <c r="E13" s="22"/>
      <c r="F13" s="22"/>
      <c r="G13" s="22"/>
      <c r="H13" s="22"/>
      <c r="I13" s="22"/>
      <c r="J13" s="198" t="str">
        <f>別紙１!J21</f>
        <v>代表取締役社長</v>
      </c>
      <c r="K13" s="198"/>
      <c r="L13" s="198"/>
      <c r="M13" s="198"/>
      <c r="N13" s="198"/>
      <c r="O13" s="198"/>
      <c r="P13" s="22"/>
    </row>
    <row r="14" spans="2:17" s="7" customFormat="1" ht="18" customHeight="1">
      <c r="B14" s="22"/>
      <c r="C14" s="22"/>
      <c r="D14" s="22"/>
      <c r="E14" s="22"/>
      <c r="F14" s="22"/>
      <c r="G14" s="22"/>
      <c r="H14" s="22"/>
      <c r="I14" s="22"/>
      <c r="J14" s="199" t="str">
        <f>別紙１!J22</f>
        <v>経産　太郎</v>
      </c>
      <c r="K14" s="198"/>
      <c r="L14" s="198"/>
      <c r="M14" s="198"/>
      <c r="N14" s="198"/>
      <c r="O14" s="198"/>
      <c r="P14" s="22"/>
      <c r="Q14" s="7" t="s">
        <v>195</v>
      </c>
    </row>
    <row r="15" spans="2:17" ht="21" customHeight="1">
      <c r="B15" s="21"/>
      <c r="C15" s="21"/>
      <c r="D15" s="21"/>
      <c r="E15" s="21"/>
      <c r="F15" s="21"/>
      <c r="G15" s="21"/>
      <c r="H15" s="21"/>
      <c r="I15" s="21"/>
      <c r="J15" s="198" t="str">
        <f>別紙１!J24</f>
        <v>東京都千代田区霞が関１丁目３－１</v>
      </c>
      <c r="K15" s="198"/>
      <c r="L15" s="198"/>
      <c r="M15" s="198"/>
      <c r="N15" s="198"/>
      <c r="O15" s="198"/>
      <c r="P15" s="21"/>
    </row>
    <row r="16" spans="2:17" ht="21" customHeight="1">
      <c r="B16" s="21"/>
      <c r="C16" s="21"/>
      <c r="D16" s="21"/>
      <c r="E16" s="21"/>
      <c r="F16" s="21"/>
      <c r="G16" s="21"/>
      <c r="H16" s="21"/>
      <c r="I16" s="21"/>
      <c r="J16" s="200" t="str">
        <f>別紙１!J25</f>
        <v>1234567891011</v>
      </c>
      <c r="K16" s="200"/>
      <c r="L16" s="200"/>
      <c r="M16" s="200"/>
      <c r="N16" s="200"/>
      <c r="O16" s="200"/>
      <c r="P16" s="21"/>
    </row>
    <row r="17" spans="2:17" ht="21" customHeight="1">
      <c r="B17" s="21"/>
      <c r="C17" s="21"/>
      <c r="D17" s="21"/>
      <c r="E17" s="21"/>
      <c r="F17" s="21"/>
      <c r="G17" s="21"/>
      <c r="H17" s="21"/>
      <c r="I17" s="22"/>
      <c r="J17" s="21"/>
      <c r="K17" s="21"/>
      <c r="L17" s="21"/>
      <c r="M17" s="21"/>
      <c r="N17" s="21"/>
      <c r="O17" s="21"/>
      <c r="P17" s="21"/>
    </row>
    <row r="18" spans="2:17" s="6" customFormat="1" ht="14.25">
      <c r="B18" s="66" t="s">
        <v>224</v>
      </c>
      <c r="C18" s="20"/>
      <c r="D18" s="20"/>
      <c r="E18" s="20"/>
      <c r="F18" s="20"/>
      <c r="G18" s="20"/>
      <c r="H18" s="20"/>
      <c r="I18" s="20"/>
      <c r="J18" s="20"/>
      <c r="K18" s="20"/>
      <c r="L18" s="20"/>
      <c r="M18" s="20"/>
      <c r="N18" s="20"/>
      <c r="O18" s="20"/>
      <c r="P18" s="20"/>
    </row>
    <row r="19" spans="2:17" s="6" customFormat="1" ht="21" customHeight="1">
      <c r="B19" s="20"/>
      <c r="D19" s="20"/>
      <c r="E19" s="20"/>
      <c r="F19" s="20"/>
      <c r="G19" s="20"/>
      <c r="H19" s="20"/>
      <c r="I19" s="20"/>
      <c r="J19" s="20"/>
      <c r="K19" s="20"/>
      <c r="L19" s="20"/>
      <c r="M19" s="20"/>
      <c r="N19" s="20"/>
      <c r="O19" s="20"/>
      <c r="P19" s="20"/>
      <c r="Q19" s="6" t="s">
        <v>95</v>
      </c>
    </row>
    <row r="20" spans="2:17" ht="21" customHeight="1">
      <c r="B20" s="26"/>
      <c r="C20" s="21"/>
      <c r="D20" s="21"/>
      <c r="E20" s="21"/>
      <c r="F20" s="21"/>
      <c r="G20" s="21"/>
      <c r="H20" s="21"/>
      <c r="I20" s="21"/>
      <c r="J20" s="21"/>
      <c r="K20" s="21"/>
      <c r="L20" s="21"/>
      <c r="M20" s="21"/>
      <c r="N20" s="21"/>
      <c r="O20" s="21"/>
      <c r="P20" s="21"/>
    </row>
    <row r="21" spans="2:17" ht="21" customHeight="1">
      <c r="B21" s="21"/>
      <c r="C21" s="67" t="s">
        <v>155</v>
      </c>
      <c r="D21" s="21"/>
      <c r="E21" s="21"/>
      <c r="F21" s="21"/>
      <c r="G21" s="21"/>
      <c r="H21" s="21"/>
      <c r="I21" s="21"/>
      <c r="J21" s="21"/>
      <c r="K21" s="21"/>
      <c r="L21" s="21"/>
      <c r="M21" s="21"/>
      <c r="N21" s="21"/>
      <c r="O21" s="21"/>
      <c r="P21" s="21"/>
    </row>
    <row r="22" spans="2:17" ht="21" customHeight="1">
      <c r="B22" s="21"/>
      <c r="C22" s="67" t="s">
        <v>156</v>
      </c>
      <c r="D22" s="21"/>
      <c r="E22" s="21"/>
      <c r="F22" s="21"/>
      <c r="G22" s="21"/>
      <c r="H22" s="21"/>
      <c r="I22" s="21"/>
      <c r="J22" s="21"/>
      <c r="K22" s="21"/>
      <c r="L22" s="21"/>
      <c r="M22" s="21"/>
      <c r="N22" s="21"/>
      <c r="O22" s="21"/>
      <c r="P22" s="21"/>
    </row>
    <row r="23" spans="2:17" ht="21" customHeight="1">
      <c r="B23" s="21"/>
      <c r="C23" s="67" t="s">
        <v>157</v>
      </c>
      <c r="D23" s="21"/>
      <c r="E23" s="21"/>
      <c r="F23" s="21"/>
      <c r="G23" s="21"/>
      <c r="H23" s="21"/>
      <c r="I23" s="21"/>
      <c r="J23" s="21"/>
      <c r="K23" s="21"/>
      <c r="L23" s="21"/>
      <c r="M23" s="21"/>
      <c r="N23" s="21"/>
      <c r="O23" s="21"/>
      <c r="P23" s="21"/>
    </row>
    <row r="24" spans="2:17" ht="21" customHeight="1">
      <c r="B24" s="21"/>
      <c r="C24" s="67" t="s">
        <v>196</v>
      </c>
      <c r="D24" s="21"/>
      <c r="E24" s="21"/>
      <c r="F24" s="21"/>
      <c r="G24" s="21"/>
      <c r="H24" s="21"/>
      <c r="I24" s="21"/>
      <c r="J24" s="21"/>
      <c r="K24" s="21"/>
      <c r="L24" s="21"/>
      <c r="M24" s="21"/>
      <c r="N24" s="21"/>
      <c r="O24" s="21"/>
      <c r="P24" s="21"/>
    </row>
    <row r="25" spans="2:17" ht="21" customHeight="1">
      <c r="B25" s="21"/>
      <c r="C25" s="68"/>
      <c r="D25" s="21"/>
      <c r="E25" s="21"/>
      <c r="F25" s="21"/>
      <c r="G25" s="21"/>
      <c r="H25" s="21"/>
      <c r="I25" s="21"/>
      <c r="J25" s="21"/>
      <c r="K25" s="21"/>
      <c r="L25" s="21"/>
      <c r="M25" s="21"/>
      <c r="N25" s="21"/>
      <c r="O25" s="21"/>
      <c r="P25" s="21"/>
    </row>
    <row r="26" spans="2:17" ht="21" customHeight="1">
      <c r="B26" s="21"/>
      <c r="C26" s="68"/>
      <c r="D26" s="21"/>
      <c r="E26" s="21"/>
      <c r="F26" s="21"/>
      <c r="G26" s="21"/>
      <c r="H26" s="21"/>
      <c r="I26" s="21"/>
      <c r="J26" s="21"/>
      <c r="K26" s="21"/>
      <c r="L26" s="21"/>
      <c r="M26" s="21"/>
      <c r="N26" s="21"/>
      <c r="O26" s="21"/>
      <c r="P26" s="21"/>
    </row>
    <row r="27" spans="2:17" ht="21" customHeight="1">
      <c r="B27" s="21"/>
      <c r="C27" s="67" t="s">
        <v>158</v>
      </c>
      <c r="D27" s="21"/>
      <c r="E27" s="21"/>
      <c r="F27" s="21"/>
      <c r="G27" s="21"/>
      <c r="H27" s="21"/>
      <c r="I27" s="21"/>
      <c r="J27" s="21"/>
      <c r="K27" s="21"/>
      <c r="L27" s="21"/>
      <c r="M27" s="21"/>
      <c r="N27" s="21"/>
      <c r="O27" s="21"/>
      <c r="P27" s="21"/>
    </row>
    <row r="28" spans="2:17" ht="21" customHeight="1">
      <c r="B28" s="21"/>
      <c r="C28" s="67" t="s">
        <v>159</v>
      </c>
      <c r="D28" s="21"/>
      <c r="E28" s="21"/>
      <c r="F28" s="21"/>
      <c r="G28" s="21"/>
      <c r="H28" s="21"/>
      <c r="I28" s="21"/>
      <c r="J28" s="21"/>
      <c r="K28" s="21"/>
      <c r="L28" s="21"/>
      <c r="M28" s="21"/>
      <c r="N28" s="21"/>
      <c r="O28" s="21"/>
      <c r="P28" s="21"/>
    </row>
    <row r="29" spans="2:17" ht="21" customHeight="1">
      <c r="B29" s="21"/>
      <c r="C29" s="67" t="s">
        <v>160</v>
      </c>
      <c r="D29" s="21"/>
      <c r="E29" s="21"/>
      <c r="F29" s="21"/>
      <c r="G29" s="21"/>
      <c r="H29" s="21"/>
      <c r="I29" s="21"/>
      <c r="J29" s="21"/>
      <c r="K29" s="21"/>
      <c r="L29" s="21"/>
      <c r="M29" s="21"/>
      <c r="N29" s="21"/>
      <c r="O29" s="21"/>
      <c r="P29" s="21"/>
    </row>
    <row r="30" spans="2:17" ht="21" customHeight="1">
      <c r="B30" s="21"/>
      <c r="C30" s="67" t="s">
        <v>161</v>
      </c>
      <c r="D30" s="21"/>
      <c r="E30" s="21"/>
      <c r="F30" s="21"/>
      <c r="G30" s="21"/>
      <c r="H30" s="21"/>
      <c r="I30" s="21"/>
      <c r="J30" s="21"/>
      <c r="K30" s="21"/>
      <c r="L30" s="21"/>
      <c r="M30" s="21"/>
      <c r="N30" s="21"/>
      <c r="O30" s="21"/>
      <c r="P30" s="21"/>
    </row>
    <row r="31" spans="2:17" ht="21" customHeight="1">
      <c r="B31" s="21"/>
      <c r="C31" s="67" t="s">
        <v>162</v>
      </c>
      <c r="D31" s="21"/>
      <c r="E31" s="21"/>
      <c r="F31" s="21"/>
      <c r="G31" s="21"/>
      <c r="H31" s="21"/>
      <c r="I31" s="21"/>
      <c r="J31" s="21"/>
      <c r="K31" s="21"/>
      <c r="L31" s="21"/>
      <c r="M31" s="21"/>
      <c r="N31" s="21"/>
      <c r="O31" s="21"/>
      <c r="P31" s="21"/>
    </row>
    <row r="32" spans="2:17" ht="21" customHeight="1">
      <c r="C32" s="67" t="s">
        <v>163</v>
      </c>
    </row>
    <row r="33" spans="3:5" ht="21" customHeight="1">
      <c r="C33" s="67" t="s">
        <v>164</v>
      </c>
    </row>
    <row r="34" spans="3:5" ht="21" customHeight="1">
      <c r="C34" s="67" t="s">
        <v>165</v>
      </c>
      <c r="D34" s="4"/>
    </row>
    <row r="35" spans="3:5" ht="21" customHeight="1">
      <c r="C35" s="67" t="s">
        <v>166</v>
      </c>
      <c r="D35" s="5"/>
    </row>
    <row r="36" spans="3:5" ht="21" customHeight="1">
      <c r="C36" s="7"/>
    </row>
    <row r="37" spans="3:5" ht="21" customHeight="1">
      <c r="C37" s="5"/>
    </row>
    <row r="38" spans="3:5" ht="21" customHeight="1">
      <c r="C38" s="7"/>
      <c r="D38" s="5"/>
    </row>
    <row r="39" spans="3:5" ht="21" customHeight="1">
      <c r="C39" s="7"/>
    </row>
    <row r="40" spans="3:5" ht="21" customHeight="1">
      <c r="C40" s="5"/>
    </row>
    <row r="41" spans="3:5" ht="21" customHeight="1">
      <c r="C41" s="7"/>
      <c r="D41" s="5"/>
    </row>
    <row r="42" spans="3:5" ht="21" customHeight="1">
      <c r="C42" s="7"/>
    </row>
    <row r="43" spans="3:5" ht="21" customHeight="1">
      <c r="C43" s="5"/>
      <c r="D43" s="4"/>
      <c r="E43" s="4"/>
    </row>
    <row r="44" spans="3:5" ht="21" customHeight="1">
      <c r="C44" s="7"/>
      <c r="D44" s="5"/>
    </row>
    <row r="45" spans="3:5" ht="21" customHeight="1">
      <c r="C45" s="5"/>
      <c r="D45" s="4"/>
      <c r="E45" s="4"/>
    </row>
    <row r="46" spans="3:5" ht="21" customHeight="1">
      <c r="C46" s="5"/>
      <c r="D46" s="4"/>
      <c r="E46" s="4"/>
    </row>
    <row r="47" spans="3:5" ht="21" customHeight="1">
      <c r="C47" s="7"/>
      <c r="D47" s="5"/>
    </row>
    <row r="48" spans="3:5" ht="21" customHeight="1">
      <c r="C48" s="5"/>
      <c r="D48" s="4"/>
      <c r="E48" s="4"/>
    </row>
    <row r="49" spans="3:5" ht="21" customHeight="1">
      <c r="C49" s="8"/>
      <c r="D49" s="4"/>
      <c r="E49" s="4"/>
    </row>
    <row r="50" spans="3:5" ht="21" customHeight="1">
      <c r="C50" s="7"/>
      <c r="D50" s="5"/>
    </row>
    <row r="51" spans="3:5" ht="21" customHeight="1">
      <c r="C51" s="5"/>
      <c r="D51" s="4"/>
      <c r="E51" s="4"/>
    </row>
    <row r="52" spans="3:5" ht="21" customHeight="1">
      <c r="C52" s="9"/>
      <c r="D52" s="3"/>
    </row>
    <row r="53" spans="3:5" ht="21" customHeight="1">
      <c r="D53" s="5"/>
    </row>
    <row r="54" spans="3:5" ht="21" customHeight="1">
      <c r="D54" s="3"/>
    </row>
    <row r="55" spans="3:5" ht="21" customHeight="1">
      <c r="D55" s="3"/>
    </row>
  </sheetData>
  <sheetProtection algorithmName="SHA-512" hashValue="hpAMRRMW4CcAMTJFh0fkSQRzrgMUVZ77jAob5HuuF9FEmOLDmrIdfIIefUBqDGM+aX5KcftQEjFKgLaf52cKZw==" saltValue="/b9MOvBGTeFmt6ienYLskA==" spinCount="100000" sheet="1" objects="1" scenarios="1"/>
  <mergeCells count="7">
    <mergeCell ref="J12:O12"/>
    <mergeCell ref="J14:O14"/>
    <mergeCell ref="J15:O15"/>
    <mergeCell ref="J16:O16"/>
    <mergeCell ref="B4:P4"/>
    <mergeCell ref="B5:P5"/>
    <mergeCell ref="J13:O13"/>
  </mergeCells>
  <phoneticPr fontId="1"/>
  <printOptions horizontalCentered="1"/>
  <pageMargins left="0.78740157480314965" right="0.39370078740157483" top="0.98425196850393704" bottom="0.98425196850393704" header="0.51181102362204722"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F58"/>
  <sheetViews>
    <sheetView view="pageBreakPreview" zoomScale="85" zoomScaleNormal="55" zoomScaleSheetLayoutView="85" workbookViewId="0">
      <selection activeCell="C17" sqref="C17"/>
    </sheetView>
  </sheetViews>
  <sheetFormatPr defaultColWidth="8.75" defaultRowHeight="15.75"/>
  <cols>
    <col min="1" max="1" width="2.75" style="89" customWidth="1"/>
    <col min="2" max="2" width="9.75" style="89" customWidth="1"/>
    <col min="3" max="3" width="10.5" style="89" customWidth="1"/>
    <col min="4" max="4" width="3.25" style="89" customWidth="1"/>
    <col min="5" max="5" width="6.5" style="89" customWidth="1"/>
    <col min="6" max="6" width="4" style="89" customWidth="1"/>
    <col min="7" max="7" width="6.75" style="89" customWidth="1"/>
    <col min="8" max="14" width="8.75" style="89"/>
    <col min="15" max="15" width="14.875" style="89" customWidth="1"/>
    <col min="16" max="16" width="3.375" style="89" customWidth="1"/>
    <col min="17" max="17" width="6.5" style="89" customWidth="1"/>
    <col min="18" max="16384" width="8.75" style="89"/>
  </cols>
  <sheetData>
    <row r="1" spans="2:32" s="13" customFormat="1">
      <c r="B1" s="43"/>
      <c r="C1" s="43"/>
      <c r="D1" s="43"/>
      <c r="E1" s="43"/>
      <c r="F1" s="43"/>
      <c r="G1" s="43"/>
      <c r="H1" s="43"/>
      <c r="I1" s="43"/>
      <c r="J1" s="62"/>
      <c r="K1" s="63"/>
      <c r="L1" s="63"/>
      <c r="M1" s="43"/>
      <c r="N1" s="43"/>
      <c r="O1" s="43"/>
      <c r="P1" s="43"/>
      <c r="Q1" s="43"/>
    </row>
    <row r="2" spans="2:32" s="17" customFormat="1" ht="38.25" customHeight="1">
      <c r="B2" s="205" t="s">
        <v>175</v>
      </c>
      <c r="C2" s="205"/>
      <c r="D2" s="205"/>
      <c r="E2" s="205"/>
      <c r="F2" s="205"/>
      <c r="G2" s="205"/>
      <c r="H2" s="205"/>
      <c r="I2" s="205"/>
      <c r="J2" s="205"/>
      <c r="K2" s="205"/>
      <c r="L2" s="205"/>
      <c r="M2" s="205"/>
      <c r="N2" s="205"/>
      <c r="O2" s="205"/>
      <c r="P2" s="205"/>
      <c r="Q2" s="205"/>
    </row>
    <row r="3" spans="2:32" s="13" customFormat="1">
      <c r="B3" s="43"/>
      <c r="D3" s="43"/>
      <c r="E3" s="43"/>
      <c r="F3" s="43"/>
      <c r="G3" s="43"/>
      <c r="H3" s="43"/>
      <c r="I3" s="43"/>
      <c r="J3" s="62"/>
      <c r="K3" s="63"/>
      <c r="L3" s="63"/>
      <c r="M3" s="43"/>
      <c r="N3" s="43"/>
      <c r="O3" s="43"/>
      <c r="P3" s="43"/>
      <c r="Q3" s="43"/>
    </row>
    <row r="4" spans="2:32" s="13" customFormat="1" ht="15.75" customHeight="1">
      <c r="B4" s="81"/>
      <c r="C4" s="82" t="s">
        <v>97</v>
      </c>
      <c r="D4" s="83" t="s">
        <v>68</v>
      </c>
      <c r="E4" s="83"/>
      <c r="F4" s="81"/>
      <c r="G4" s="81"/>
      <c r="H4" s="84"/>
      <c r="I4" s="84"/>
      <c r="J4" s="62"/>
      <c r="K4" s="63"/>
      <c r="L4" s="63"/>
      <c r="M4" s="43"/>
      <c r="N4" s="43"/>
      <c r="O4" s="43"/>
      <c r="P4" s="43"/>
      <c r="Q4" s="43"/>
    </row>
    <row r="5" spans="2:32" s="13" customFormat="1" ht="14.25" customHeight="1">
      <c r="B5" s="81"/>
      <c r="C5" s="85"/>
      <c r="D5" s="83"/>
      <c r="E5" s="83"/>
      <c r="F5" s="81"/>
      <c r="G5" s="81"/>
      <c r="H5" s="86"/>
      <c r="I5" s="86"/>
      <c r="J5" s="62"/>
      <c r="K5" s="63"/>
      <c r="L5" s="63"/>
      <c r="M5" s="43"/>
      <c r="N5" s="43"/>
      <c r="O5" s="43"/>
      <c r="P5" s="43"/>
      <c r="Q5" s="43"/>
    </row>
    <row r="6" spans="2:32" s="13" customFormat="1" ht="14.25" customHeight="1">
      <c r="B6" s="81"/>
      <c r="C6" s="87" t="s">
        <v>71</v>
      </c>
      <c r="D6" s="83" t="s">
        <v>69</v>
      </c>
      <c r="E6" s="83"/>
      <c r="F6" s="81"/>
      <c r="G6" s="81"/>
      <c r="H6" s="86"/>
      <c r="I6" s="86"/>
      <c r="J6" s="62"/>
      <c r="K6" s="63"/>
      <c r="L6" s="63"/>
      <c r="M6" s="43"/>
      <c r="N6" s="43"/>
      <c r="O6" s="43"/>
      <c r="P6" s="43"/>
      <c r="Q6" s="43"/>
    </row>
    <row r="7" spans="2:32" s="13" customFormat="1" ht="15.75" customHeight="1">
      <c r="B7" s="81"/>
      <c r="C7" s="85"/>
      <c r="D7" s="83" t="s">
        <v>70</v>
      </c>
      <c r="E7" s="83"/>
      <c r="F7" s="81"/>
      <c r="G7" s="81"/>
      <c r="H7" s="84"/>
      <c r="I7" s="84"/>
      <c r="J7" s="62"/>
      <c r="K7" s="63"/>
      <c r="L7" s="63"/>
      <c r="M7" s="43"/>
      <c r="N7" s="43"/>
      <c r="O7" s="43"/>
      <c r="P7" s="43"/>
      <c r="Q7" s="43"/>
    </row>
    <row r="8" spans="2:32" s="13" customFormat="1" ht="14.25" customHeight="1">
      <c r="B8" s="81"/>
      <c r="C8" s="85"/>
      <c r="D8" s="83"/>
      <c r="E8" s="83"/>
      <c r="F8" s="81"/>
      <c r="G8" s="81"/>
      <c r="H8" s="86"/>
      <c r="I8" s="86"/>
      <c r="J8" s="62"/>
      <c r="K8" s="63"/>
      <c r="L8" s="63"/>
      <c r="M8" s="43"/>
      <c r="N8" s="43"/>
      <c r="O8" s="43"/>
      <c r="P8" s="43"/>
      <c r="Q8" s="43"/>
    </row>
    <row r="9" spans="2:32" s="13" customFormat="1" ht="15.75" customHeight="1">
      <c r="B9" s="81"/>
      <c r="C9" s="88" t="s">
        <v>72</v>
      </c>
      <c r="D9" s="83" t="s">
        <v>213</v>
      </c>
      <c r="E9" s="83"/>
      <c r="F9" s="81"/>
      <c r="G9" s="81"/>
      <c r="H9" s="84"/>
      <c r="I9" s="84"/>
      <c r="J9" s="62"/>
      <c r="K9" s="63"/>
      <c r="L9" s="63"/>
      <c r="M9" s="43"/>
      <c r="N9" s="43"/>
      <c r="O9" s="43"/>
      <c r="P9" s="43"/>
      <c r="Q9" s="43"/>
    </row>
    <row r="10" spans="2:32" s="13" customFormat="1">
      <c r="B10" s="43"/>
      <c r="C10" s="43"/>
      <c r="D10" s="73" t="s">
        <v>73</v>
      </c>
      <c r="E10" s="73"/>
      <c r="F10" s="43"/>
      <c r="G10" s="43"/>
      <c r="H10" s="43"/>
      <c r="I10" s="43"/>
      <c r="J10" s="62"/>
      <c r="K10" s="64"/>
      <c r="L10" s="63"/>
      <c r="M10" s="43"/>
      <c r="N10" s="43"/>
      <c r="O10" s="43"/>
      <c r="P10" s="43"/>
      <c r="Q10" s="43"/>
    </row>
    <row r="11" spans="2:32" s="13" customFormat="1">
      <c r="B11" s="43"/>
      <c r="C11" s="43"/>
      <c r="D11" s="73"/>
      <c r="E11" s="73"/>
      <c r="F11" s="43"/>
      <c r="G11" s="43"/>
      <c r="H11" s="43"/>
      <c r="I11" s="43"/>
      <c r="J11" s="62"/>
      <c r="K11" s="64"/>
      <c r="L11" s="63"/>
      <c r="M11" s="43"/>
      <c r="N11" s="43"/>
      <c r="O11" s="43"/>
      <c r="P11" s="43"/>
      <c r="Q11" s="43"/>
    </row>
    <row r="12" spans="2:32" s="13" customFormat="1" ht="30" customHeight="1" thickBot="1">
      <c r="B12" s="44" t="s">
        <v>64</v>
      </c>
      <c r="C12" s="18"/>
      <c r="D12" s="45"/>
      <c r="E12" s="56"/>
      <c r="F12" s="56"/>
      <c r="G12" s="56"/>
      <c r="H12" s="56"/>
      <c r="I12" s="56"/>
      <c r="J12" s="56"/>
      <c r="K12" s="56"/>
      <c r="L12" s="56"/>
      <c r="M12" s="56"/>
      <c r="N12" s="56"/>
      <c r="O12" s="56"/>
      <c r="P12" s="56"/>
      <c r="Q12" s="56"/>
    </row>
    <row r="13" spans="2:32" s="13" customFormat="1" ht="15.75" customHeight="1" thickTop="1">
      <c r="B13" s="43" t="s">
        <v>176</v>
      </c>
      <c r="C13" s="48"/>
      <c r="D13" s="47"/>
      <c r="E13" s="61"/>
      <c r="F13" s="61"/>
      <c r="G13" s="61"/>
      <c r="H13" s="43"/>
      <c r="I13" s="43"/>
      <c r="J13" s="62"/>
      <c r="K13" s="63"/>
      <c r="L13" s="63"/>
      <c r="M13" s="43"/>
      <c r="N13" s="43"/>
      <c r="O13" s="43"/>
      <c r="P13" s="43"/>
      <c r="Q13" s="43"/>
    </row>
    <row r="14" spans="2:32" s="13" customFormat="1" ht="15.75" customHeight="1">
      <c r="B14" s="43" t="s">
        <v>177</v>
      </c>
      <c r="C14" s="48"/>
      <c r="D14" s="47"/>
      <c r="E14" s="61"/>
      <c r="F14" s="61"/>
      <c r="G14" s="61"/>
      <c r="H14" s="43"/>
      <c r="I14" s="43"/>
      <c r="J14" s="62"/>
      <c r="K14" s="63"/>
      <c r="L14" s="63"/>
      <c r="M14" s="43"/>
      <c r="N14" s="43"/>
      <c r="O14" s="43"/>
      <c r="P14" s="43"/>
      <c r="Q14" s="43"/>
    </row>
    <row r="15" spans="2:32" s="13" customFormat="1" ht="15.75" customHeight="1">
      <c r="B15" s="43"/>
      <c r="C15" s="48"/>
      <c r="D15" s="47"/>
      <c r="E15" s="61"/>
      <c r="F15" s="61"/>
      <c r="G15" s="61"/>
      <c r="H15" s="43"/>
      <c r="I15" s="43"/>
      <c r="J15" s="62"/>
      <c r="K15" s="63"/>
      <c r="L15" s="63"/>
      <c r="M15" s="43"/>
      <c r="N15" s="43"/>
      <c r="O15" s="43"/>
      <c r="P15" s="43"/>
      <c r="Q15" s="43"/>
    </row>
    <row r="16" spans="2:32" s="13" customFormat="1" ht="14.25" customHeight="1">
      <c r="B16" s="51" t="s">
        <v>174</v>
      </c>
      <c r="C16" s="51"/>
      <c r="D16" s="51"/>
      <c r="E16" s="51"/>
      <c r="F16" s="51"/>
      <c r="G16" s="51"/>
      <c r="H16" s="51"/>
      <c r="I16" s="51"/>
      <c r="J16" s="51"/>
      <c r="K16" s="51"/>
      <c r="L16" s="51"/>
      <c r="M16" s="51"/>
      <c r="N16" s="51"/>
      <c r="O16" s="51"/>
      <c r="P16" s="51"/>
      <c r="Q16" s="51"/>
      <c r="Y16" s="14"/>
      <c r="Z16" s="14"/>
      <c r="AA16" s="15"/>
      <c r="AD16" s="16"/>
      <c r="AE16" s="14"/>
      <c r="AF16" s="14"/>
    </row>
    <row r="17" spans="2:32" s="13" customFormat="1" ht="16.5">
      <c r="B17" s="51"/>
      <c r="C17" s="193"/>
      <c r="D17" s="27" t="s">
        <v>65</v>
      </c>
      <c r="E17" s="193"/>
      <c r="F17" s="27" t="s">
        <v>66</v>
      </c>
      <c r="G17" s="193"/>
      <c r="H17" s="57" t="s">
        <v>67</v>
      </c>
      <c r="I17" s="51"/>
      <c r="J17" s="51"/>
      <c r="K17" s="51"/>
      <c r="L17" s="51"/>
      <c r="M17" s="51"/>
      <c r="N17" s="51"/>
      <c r="O17" s="57"/>
      <c r="P17" s="57"/>
      <c r="Q17" s="57"/>
      <c r="R17" s="19" t="s">
        <v>130</v>
      </c>
      <c r="S17" s="19"/>
      <c r="T17" s="19"/>
      <c r="U17" s="19"/>
      <c r="W17" s="194">
        <v>2023</v>
      </c>
      <c r="X17" s="194">
        <v>1</v>
      </c>
      <c r="Y17" s="196">
        <v>1</v>
      </c>
      <c r="Z17" s="14"/>
      <c r="AA17" s="15"/>
      <c r="AD17" s="16"/>
      <c r="AE17" s="14"/>
      <c r="AF17" s="14"/>
    </row>
    <row r="18" spans="2:32" s="13" customFormat="1" ht="16.5">
      <c r="B18" s="51"/>
      <c r="C18" s="51"/>
      <c r="D18" s="53"/>
      <c r="E18" s="53"/>
      <c r="F18" s="53"/>
      <c r="G18" s="53"/>
      <c r="H18" s="53"/>
      <c r="I18" s="53"/>
      <c r="J18" s="53"/>
      <c r="K18" s="53"/>
      <c r="L18" s="53"/>
      <c r="M18" s="53"/>
      <c r="N18" s="57"/>
      <c r="O18" s="57"/>
      <c r="P18" s="57"/>
      <c r="Q18" s="57"/>
      <c r="R18" s="19"/>
      <c r="S18" s="19"/>
      <c r="T18" s="19"/>
      <c r="U18" s="19"/>
      <c r="W18" s="194">
        <v>2024</v>
      </c>
      <c r="X18" s="194">
        <v>2</v>
      </c>
      <c r="Y18" s="196">
        <v>2</v>
      </c>
      <c r="Z18" s="14"/>
      <c r="AA18" s="15"/>
      <c r="AD18" s="16"/>
      <c r="AE18" s="14"/>
      <c r="AF18" s="14"/>
    </row>
    <row r="19" spans="2:32" ht="16.5">
      <c r="B19" s="52" t="s">
        <v>78</v>
      </c>
      <c r="C19" s="28"/>
      <c r="D19" s="28"/>
      <c r="E19" s="28"/>
      <c r="F19" s="28"/>
      <c r="G19" s="28"/>
      <c r="H19" s="52"/>
      <c r="I19" s="52"/>
      <c r="J19" s="52"/>
      <c r="K19" s="52"/>
      <c r="L19" s="52"/>
      <c r="M19" s="52"/>
      <c r="N19" s="52"/>
      <c r="O19" s="52"/>
      <c r="P19" s="52"/>
      <c r="Q19" s="52"/>
      <c r="W19" s="194">
        <v>2025</v>
      </c>
      <c r="X19" s="195">
        <v>3</v>
      </c>
      <c r="Y19" s="195">
        <v>3</v>
      </c>
    </row>
    <row r="20" spans="2:32" s="90" customFormat="1" ht="21" customHeight="1">
      <c r="B20" s="53"/>
      <c r="C20" s="75" t="s">
        <v>74</v>
      </c>
      <c r="D20" s="76"/>
      <c r="E20" s="76"/>
      <c r="F20" s="76"/>
      <c r="G20" s="76"/>
      <c r="H20" s="76"/>
      <c r="I20" s="77"/>
      <c r="J20" s="215" t="s">
        <v>86</v>
      </c>
      <c r="K20" s="216"/>
      <c r="L20" s="216"/>
      <c r="M20" s="216"/>
      <c r="N20" s="216"/>
      <c r="O20" s="217"/>
      <c r="P20" s="53"/>
      <c r="Q20" s="53"/>
      <c r="R20" s="19" t="s">
        <v>130</v>
      </c>
      <c r="W20" s="194">
        <v>2026</v>
      </c>
      <c r="X20" s="194">
        <v>4</v>
      </c>
      <c r="Y20" s="197">
        <v>4</v>
      </c>
    </row>
    <row r="21" spans="2:32" s="90" customFormat="1" ht="21" customHeight="1">
      <c r="B21" s="53"/>
      <c r="C21" s="75" t="s">
        <v>100</v>
      </c>
      <c r="D21" s="76"/>
      <c r="E21" s="76"/>
      <c r="F21" s="76"/>
      <c r="G21" s="76"/>
      <c r="H21" s="76"/>
      <c r="I21" s="77"/>
      <c r="J21" s="206" t="s">
        <v>121</v>
      </c>
      <c r="K21" s="206"/>
      <c r="L21" s="206"/>
      <c r="M21" s="206"/>
      <c r="N21" s="206"/>
      <c r="O21" s="206"/>
      <c r="P21" s="53"/>
      <c r="Q21" s="53"/>
      <c r="R21" s="19" t="s">
        <v>130</v>
      </c>
      <c r="W21" s="194">
        <v>2027</v>
      </c>
      <c r="X21" s="194">
        <v>5</v>
      </c>
      <c r="Y21" s="197">
        <v>5</v>
      </c>
    </row>
    <row r="22" spans="2:32" s="90" customFormat="1" ht="21" customHeight="1">
      <c r="B22" s="53"/>
      <c r="C22" s="75" t="s">
        <v>75</v>
      </c>
      <c r="D22" s="76"/>
      <c r="E22" s="76"/>
      <c r="F22" s="76"/>
      <c r="G22" s="76"/>
      <c r="H22" s="76"/>
      <c r="I22" s="77"/>
      <c r="J22" s="206" t="s">
        <v>122</v>
      </c>
      <c r="K22" s="206"/>
      <c r="L22" s="206"/>
      <c r="M22" s="206"/>
      <c r="N22" s="206"/>
      <c r="O22" s="206"/>
      <c r="P22" s="53"/>
      <c r="Q22" s="53"/>
      <c r="R22" s="19" t="s">
        <v>130</v>
      </c>
      <c r="W22" s="194">
        <v>2028</v>
      </c>
      <c r="X22" s="195">
        <v>6</v>
      </c>
      <c r="Y22" s="196">
        <v>6</v>
      </c>
    </row>
    <row r="23" spans="2:32" s="90" customFormat="1" ht="21" customHeight="1">
      <c r="B23" s="53"/>
      <c r="C23" s="75" t="s">
        <v>99</v>
      </c>
      <c r="D23" s="76"/>
      <c r="E23" s="76"/>
      <c r="F23" s="76"/>
      <c r="G23" s="76"/>
      <c r="H23" s="76"/>
      <c r="I23" s="77"/>
      <c r="J23" s="206" t="s">
        <v>123</v>
      </c>
      <c r="K23" s="206"/>
      <c r="L23" s="206"/>
      <c r="M23" s="206"/>
      <c r="N23" s="206"/>
      <c r="O23" s="206"/>
      <c r="P23" s="53"/>
      <c r="Q23" s="53"/>
      <c r="R23" s="19" t="s">
        <v>130</v>
      </c>
      <c r="W23" s="194">
        <v>2029</v>
      </c>
      <c r="X23" s="194">
        <v>7</v>
      </c>
      <c r="Y23" s="196">
        <v>7</v>
      </c>
    </row>
    <row r="24" spans="2:32" s="90" customFormat="1" ht="21" customHeight="1">
      <c r="B24" s="53"/>
      <c r="C24" s="75" t="s">
        <v>76</v>
      </c>
      <c r="D24" s="76"/>
      <c r="E24" s="76"/>
      <c r="F24" s="76"/>
      <c r="G24" s="76"/>
      <c r="H24" s="76"/>
      <c r="I24" s="77"/>
      <c r="J24" s="206" t="s">
        <v>124</v>
      </c>
      <c r="K24" s="206"/>
      <c r="L24" s="206"/>
      <c r="M24" s="206"/>
      <c r="N24" s="206"/>
      <c r="O24" s="206"/>
      <c r="P24" s="53"/>
      <c r="Q24" s="53"/>
      <c r="R24" s="19" t="s">
        <v>130</v>
      </c>
      <c r="W24" s="194">
        <v>2030</v>
      </c>
      <c r="X24" s="194">
        <v>8</v>
      </c>
      <c r="Y24" s="195">
        <v>8</v>
      </c>
    </row>
    <row r="25" spans="2:32" s="90" customFormat="1" ht="21" customHeight="1">
      <c r="B25" s="53"/>
      <c r="C25" s="75" t="s">
        <v>77</v>
      </c>
      <c r="D25" s="76"/>
      <c r="E25" s="76"/>
      <c r="F25" s="76"/>
      <c r="G25" s="76"/>
      <c r="H25" s="76"/>
      <c r="I25" s="77"/>
      <c r="J25" s="206" t="s">
        <v>125</v>
      </c>
      <c r="K25" s="206"/>
      <c r="L25" s="206"/>
      <c r="M25" s="206"/>
      <c r="N25" s="206"/>
      <c r="O25" s="206"/>
      <c r="P25" s="53"/>
      <c r="Q25" s="53"/>
      <c r="R25" s="19" t="s">
        <v>130</v>
      </c>
      <c r="S25" s="90">
        <f>LEN(J25)</f>
        <v>13</v>
      </c>
      <c r="X25" s="195">
        <v>9</v>
      </c>
      <c r="Y25" s="197">
        <v>9</v>
      </c>
    </row>
    <row r="26" spans="2:32" s="90" customFormat="1" ht="21" customHeight="1">
      <c r="B26" s="53"/>
      <c r="C26" s="53"/>
      <c r="D26" s="53"/>
      <c r="E26" s="53"/>
      <c r="F26" s="53"/>
      <c r="G26" s="53"/>
      <c r="H26" s="53"/>
      <c r="I26" s="53"/>
      <c r="J26" s="53"/>
      <c r="K26" s="53"/>
      <c r="L26" s="53"/>
      <c r="M26" s="53"/>
      <c r="N26" s="53"/>
      <c r="O26" s="53"/>
      <c r="P26" s="53"/>
      <c r="Q26" s="53"/>
      <c r="X26" s="194">
        <v>10</v>
      </c>
      <c r="Y26" s="197">
        <v>10</v>
      </c>
    </row>
    <row r="27" spans="2:32" s="90" customFormat="1" ht="21" customHeight="1">
      <c r="B27" s="52" t="s">
        <v>101</v>
      </c>
      <c r="C27" s="53"/>
      <c r="D27" s="53"/>
      <c r="E27" s="53"/>
      <c r="F27" s="53"/>
      <c r="G27" s="53"/>
      <c r="H27" s="53"/>
      <c r="I27" s="53"/>
      <c r="J27" s="53"/>
      <c r="K27" s="53"/>
      <c r="L27" s="53"/>
      <c r="M27" s="53"/>
      <c r="N27" s="53"/>
      <c r="O27" s="53"/>
      <c r="P27" s="53"/>
      <c r="Q27" s="53"/>
      <c r="X27" s="194">
        <v>11</v>
      </c>
      <c r="Y27" s="196">
        <v>11</v>
      </c>
    </row>
    <row r="28" spans="2:32" s="90" customFormat="1" ht="21" customHeight="1">
      <c r="B28" s="52"/>
      <c r="C28" s="75" t="s">
        <v>102</v>
      </c>
      <c r="D28" s="76"/>
      <c r="E28" s="76"/>
      <c r="F28" s="76"/>
      <c r="G28" s="76"/>
      <c r="H28" s="76"/>
      <c r="I28" s="77"/>
      <c r="J28" s="206" t="s">
        <v>107</v>
      </c>
      <c r="K28" s="206"/>
      <c r="L28" s="206"/>
      <c r="M28" s="206"/>
      <c r="N28" s="206"/>
      <c r="O28" s="206"/>
      <c r="P28" s="53"/>
      <c r="Q28" s="53"/>
      <c r="R28" s="19" t="s">
        <v>130</v>
      </c>
      <c r="X28" s="195">
        <v>12</v>
      </c>
      <c r="Y28" s="196">
        <v>12</v>
      </c>
    </row>
    <row r="29" spans="2:32" s="90" customFormat="1" ht="21" customHeight="1">
      <c r="B29" s="53"/>
      <c r="C29" s="75" t="s">
        <v>103</v>
      </c>
      <c r="D29" s="76"/>
      <c r="E29" s="76"/>
      <c r="F29" s="76"/>
      <c r="G29" s="76"/>
      <c r="H29" s="76"/>
      <c r="I29" s="77"/>
      <c r="J29" s="206" t="s">
        <v>106</v>
      </c>
      <c r="K29" s="206"/>
      <c r="L29" s="206"/>
      <c r="M29" s="206"/>
      <c r="N29" s="206"/>
      <c r="O29" s="206"/>
      <c r="P29" s="53"/>
      <c r="Q29" s="53"/>
      <c r="R29" s="19" t="s">
        <v>130</v>
      </c>
      <c r="Y29" s="195">
        <v>13</v>
      </c>
    </row>
    <row r="30" spans="2:32" s="90" customFormat="1" ht="21" customHeight="1">
      <c r="B30" s="53"/>
      <c r="C30" s="75" t="s">
        <v>104</v>
      </c>
      <c r="D30" s="76"/>
      <c r="E30" s="76"/>
      <c r="F30" s="76"/>
      <c r="G30" s="76"/>
      <c r="H30" s="76"/>
      <c r="I30" s="77"/>
      <c r="J30" s="206" t="s">
        <v>105</v>
      </c>
      <c r="K30" s="206"/>
      <c r="L30" s="206"/>
      <c r="M30" s="206"/>
      <c r="N30" s="206"/>
      <c r="O30" s="206"/>
      <c r="P30" s="53"/>
      <c r="Q30" s="53"/>
      <c r="R30" s="19" t="s">
        <v>130</v>
      </c>
      <c r="Y30" s="197">
        <v>14</v>
      </c>
    </row>
    <row r="31" spans="2:32" s="90" customFormat="1" ht="21" customHeight="1">
      <c r="B31" s="53"/>
      <c r="C31" s="53"/>
      <c r="D31" s="54"/>
      <c r="E31" s="53"/>
      <c r="F31" s="52"/>
      <c r="G31" s="52"/>
      <c r="H31" s="53"/>
      <c r="I31" s="53"/>
      <c r="J31" s="53"/>
      <c r="K31" s="53"/>
      <c r="L31" s="53"/>
      <c r="M31" s="53"/>
      <c r="N31" s="53"/>
      <c r="O31" s="53"/>
      <c r="P31" s="53"/>
      <c r="Q31" s="53"/>
      <c r="Y31" s="197">
        <v>15</v>
      </c>
    </row>
    <row r="32" spans="2:32" s="13" customFormat="1" ht="30" customHeight="1" thickBot="1">
      <c r="B32" s="44" t="s">
        <v>93</v>
      </c>
      <c r="C32" s="45"/>
      <c r="D32" s="45"/>
      <c r="E32" s="56"/>
      <c r="F32" s="56"/>
      <c r="G32" s="56"/>
      <c r="H32" s="56"/>
      <c r="I32" s="56"/>
      <c r="J32" s="56"/>
      <c r="K32" s="56"/>
      <c r="L32" s="56"/>
      <c r="M32" s="56"/>
      <c r="N32" s="56"/>
      <c r="O32" s="56"/>
      <c r="P32" s="56"/>
      <c r="Q32" s="56"/>
      <c r="Y32" s="196">
        <v>16</v>
      </c>
    </row>
    <row r="33" spans="2:25" s="13" customFormat="1" ht="15.75" customHeight="1" thickTop="1">
      <c r="B33" s="43" t="s">
        <v>178</v>
      </c>
      <c r="C33" s="48"/>
      <c r="D33" s="47"/>
      <c r="E33" s="61"/>
      <c r="F33" s="61"/>
      <c r="G33" s="61"/>
      <c r="H33" s="43"/>
      <c r="I33" s="43"/>
      <c r="J33" s="62"/>
      <c r="K33" s="63"/>
      <c r="L33" s="63"/>
      <c r="M33" s="43"/>
      <c r="N33" s="43"/>
      <c r="O33" s="43"/>
      <c r="P33" s="43"/>
      <c r="Q33" s="43"/>
      <c r="Y33" s="196">
        <v>17</v>
      </c>
    </row>
    <row r="34" spans="2:25" s="13" customFormat="1" ht="15.75" customHeight="1">
      <c r="B34" s="43"/>
      <c r="C34" s="48"/>
      <c r="D34" s="47"/>
      <c r="E34" s="61"/>
      <c r="F34" s="61"/>
      <c r="G34" s="61"/>
      <c r="H34" s="43"/>
      <c r="I34" s="43"/>
      <c r="J34" s="62"/>
      <c r="K34" s="63"/>
      <c r="L34" s="63"/>
      <c r="M34" s="43"/>
      <c r="N34" s="43"/>
      <c r="O34" s="43"/>
      <c r="P34" s="43"/>
      <c r="Q34" s="43"/>
      <c r="Y34" s="195">
        <v>18</v>
      </c>
    </row>
    <row r="35" spans="2:25" ht="16.5">
      <c r="B35" s="54" t="s">
        <v>126</v>
      </c>
      <c r="C35" s="52"/>
      <c r="D35" s="52"/>
      <c r="E35" s="52"/>
      <c r="F35" s="52"/>
      <c r="G35" s="52"/>
      <c r="H35" s="52"/>
      <c r="I35" s="52"/>
      <c r="J35" s="52"/>
      <c r="K35" s="52"/>
      <c r="L35" s="52"/>
      <c r="M35" s="52"/>
      <c r="N35" s="52"/>
      <c r="O35" s="52"/>
      <c r="P35" s="52"/>
      <c r="Q35" s="52"/>
      <c r="Y35" s="197">
        <v>19</v>
      </c>
    </row>
    <row r="36" spans="2:25" ht="16.5">
      <c r="B36" s="54" t="s">
        <v>239</v>
      </c>
      <c r="C36" s="52"/>
      <c r="D36" s="52"/>
      <c r="E36" s="52"/>
      <c r="F36" s="52"/>
      <c r="G36" s="52"/>
      <c r="H36" s="52"/>
      <c r="I36" s="52"/>
      <c r="J36" s="52"/>
      <c r="K36" s="52"/>
      <c r="L36" s="52"/>
      <c r="M36" s="52"/>
      <c r="N36" s="52"/>
      <c r="O36" s="52"/>
      <c r="P36" s="52"/>
      <c r="Q36" s="52"/>
      <c r="Y36" s="197">
        <v>20</v>
      </c>
    </row>
    <row r="37" spans="2:25" ht="16.5">
      <c r="B37" s="54" t="s">
        <v>240</v>
      </c>
      <c r="C37" s="52"/>
      <c r="D37" s="52"/>
      <c r="E37" s="52"/>
      <c r="F37" s="52"/>
      <c r="G37" s="52"/>
      <c r="H37" s="52"/>
      <c r="I37" s="52"/>
      <c r="J37" s="52"/>
      <c r="K37" s="52"/>
      <c r="L37" s="52"/>
      <c r="M37" s="52"/>
      <c r="N37" s="52"/>
      <c r="O37" s="52"/>
      <c r="P37" s="52"/>
      <c r="Q37" s="52"/>
      <c r="Y37" s="196">
        <v>21</v>
      </c>
    </row>
    <row r="38" spans="2:25" ht="27" customHeight="1">
      <c r="B38" s="52"/>
      <c r="C38" s="79" t="s">
        <v>22</v>
      </c>
      <c r="D38" s="218" t="s">
        <v>80</v>
      </c>
      <c r="E38" s="218"/>
      <c r="F38" s="218"/>
      <c r="G38" s="218"/>
      <c r="H38" s="218"/>
      <c r="I38" s="218"/>
      <c r="J38" s="218"/>
      <c r="K38" s="218"/>
      <c r="L38" s="208" t="s">
        <v>236</v>
      </c>
      <c r="M38" s="209"/>
      <c r="N38" s="208" t="s">
        <v>79</v>
      </c>
      <c r="O38" s="209"/>
      <c r="P38" s="58"/>
      <c r="Q38" s="52"/>
      <c r="Y38" s="196">
        <v>22</v>
      </c>
    </row>
    <row r="39" spans="2:25" ht="153" customHeight="1">
      <c r="B39" s="52"/>
      <c r="C39" s="29" t="s">
        <v>63</v>
      </c>
      <c r="D39" s="213"/>
      <c r="E39" s="213"/>
      <c r="F39" s="213"/>
      <c r="G39" s="213"/>
      <c r="H39" s="213"/>
      <c r="I39" s="213"/>
      <c r="J39" s="213"/>
      <c r="K39" s="213"/>
      <c r="L39" s="211" t="s">
        <v>20</v>
      </c>
      <c r="M39" s="211"/>
      <c r="N39" s="211" t="s">
        <v>21</v>
      </c>
      <c r="O39" s="211"/>
      <c r="P39" s="58"/>
      <c r="Q39" s="52"/>
      <c r="Y39" s="195">
        <v>23</v>
      </c>
    </row>
    <row r="40" spans="2:25" ht="60.75" customHeight="1">
      <c r="B40" s="52"/>
      <c r="C40" s="71" t="s">
        <v>81</v>
      </c>
      <c r="D40" s="202"/>
      <c r="E40" s="202"/>
      <c r="F40" s="202"/>
      <c r="G40" s="202"/>
      <c r="H40" s="202"/>
      <c r="I40" s="202"/>
      <c r="J40" s="202"/>
      <c r="K40" s="202"/>
      <c r="L40" s="202"/>
      <c r="M40" s="202"/>
      <c r="N40" s="202"/>
      <c r="O40" s="202"/>
      <c r="P40" s="58"/>
      <c r="Q40" s="52"/>
      <c r="Y40" s="197">
        <v>24</v>
      </c>
    </row>
    <row r="41" spans="2:25" ht="60.75" customHeight="1">
      <c r="B41" s="52"/>
      <c r="C41" s="71" t="s">
        <v>82</v>
      </c>
      <c r="D41" s="212"/>
      <c r="E41" s="212"/>
      <c r="F41" s="212"/>
      <c r="G41" s="212"/>
      <c r="H41" s="212"/>
      <c r="I41" s="212"/>
      <c r="J41" s="212"/>
      <c r="K41" s="212"/>
      <c r="L41" s="212"/>
      <c r="M41" s="212"/>
      <c r="N41" s="212"/>
      <c r="O41" s="212"/>
      <c r="P41" s="58"/>
      <c r="Q41" s="52"/>
      <c r="Y41" s="197">
        <v>25</v>
      </c>
    </row>
    <row r="42" spans="2:25" ht="60.75" customHeight="1">
      <c r="B42" s="52"/>
      <c r="C42" s="30" t="s">
        <v>83</v>
      </c>
      <c r="D42" s="212"/>
      <c r="E42" s="212"/>
      <c r="F42" s="212"/>
      <c r="G42" s="212"/>
      <c r="H42" s="212"/>
      <c r="I42" s="212"/>
      <c r="J42" s="212"/>
      <c r="K42" s="212"/>
      <c r="L42" s="212"/>
      <c r="M42" s="212"/>
      <c r="N42" s="212"/>
      <c r="O42" s="212"/>
      <c r="P42" s="58"/>
      <c r="Q42" s="52"/>
      <c r="Y42" s="196">
        <v>26</v>
      </c>
    </row>
    <row r="43" spans="2:25" ht="16.5">
      <c r="B43" s="52"/>
      <c r="C43" s="52"/>
      <c r="D43" s="52"/>
      <c r="E43" s="52"/>
      <c r="F43" s="52"/>
      <c r="G43" s="52"/>
      <c r="H43" s="52"/>
      <c r="I43" s="52"/>
      <c r="J43" s="52"/>
      <c r="K43" s="52"/>
      <c r="L43" s="52"/>
      <c r="M43" s="52"/>
      <c r="N43" s="52"/>
      <c r="O43" s="52"/>
      <c r="P43" s="52"/>
      <c r="Q43" s="52"/>
      <c r="Y43" s="196">
        <v>27</v>
      </c>
    </row>
    <row r="44" spans="2:25" ht="16.5">
      <c r="B44" s="54" t="s">
        <v>141</v>
      </c>
      <c r="C44" s="52"/>
      <c r="D44" s="52"/>
      <c r="E44" s="52"/>
      <c r="F44" s="52"/>
      <c r="G44" s="52"/>
      <c r="H44" s="52"/>
      <c r="I44" s="52"/>
      <c r="J44" s="52"/>
      <c r="K44" s="52"/>
      <c r="L44" s="52"/>
      <c r="M44" s="52"/>
      <c r="N44" s="52"/>
      <c r="O44" s="52"/>
      <c r="P44" s="52"/>
      <c r="Q44" s="52"/>
      <c r="Y44" s="195">
        <v>28</v>
      </c>
    </row>
    <row r="45" spans="2:25" s="91" customFormat="1" ht="33" customHeight="1">
      <c r="B45" s="55"/>
      <c r="C45" s="78" t="s">
        <v>23</v>
      </c>
      <c r="D45" s="210" t="s">
        <v>24</v>
      </c>
      <c r="E45" s="210"/>
      <c r="F45" s="210"/>
      <c r="G45" s="210" t="s">
        <v>85</v>
      </c>
      <c r="H45" s="210"/>
      <c r="I45" s="210"/>
      <c r="J45" s="210" t="s">
        <v>84</v>
      </c>
      <c r="K45" s="210"/>
      <c r="L45" s="210"/>
      <c r="M45" s="210"/>
      <c r="N45" s="210"/>
      <c r="O45" s="210"/>
      <c r="P45" s="59"/>
      <c r="Q45" s="55"/>
      <c r="Y45" s="196">
        <v>29</v>
      </c>
    </row>
    <row r="46" spans="2:25" s="91" customFormat="1" ht="69" customHeight="1">
      <c r="B46" s="55"/>
      <c r="C46" s="31" t="s">
        <v>37</v>
      </c>
      <c r="D46" s="211" t="s">
        <v>81</v>
      </c>
      <c r="E46" s="211"/>
      <c r="F46" s="211"/>
      <c r="G46" s="211" t="s">
        <v>0</v>
      </c>
      <c r="H46" s="211"/>
      <c r="I46" s="211"/>
      <c r="J46" s="207" t="s">
        <v>179</v>
      </c>
      <c r="K46" s="207"/>
      <c r="L46" s="207"/>
      <c r="M46" s="207"/>
      <c r="N46" s="207"/>
      <c r="O46" s="207"/>
      <c r="P46" s="60"/>
      <c r="Q46" s="55"/>
      <c r="Y46" s="195">
        <v>30</v>
      </c>
    </row>
    <row r="47" spans="2:25" s="91" customFormat="1" ht="42" customHeight="1">
      <c r="B47" s="55"/>
      <c r="C47" s="32">
        <v>1</v>
      </c>
      <c r="D47" s="202"/>
      <c r="E47" s="202"/>
      <c r="F47" s="202"/>
      <c r="G47" s="203"/>
      <c r="H47" s="203"/>
      <c r="I47" s="203"/>
      <c r="J47" s="204"/>
      <c r="K47" s="204"/>
      <c r="L47" s="204"/>
      <c r="M47" s="204"/>
      <c r="N47" s="204"/>
      <c r="O47" s="204"/>
      <c r="P47" s="60"/>
      <c r="Q47" s="55"/>
      <c r="Y47" s="196">
        <v>31</v>
      </c>
    </row>
    <row r="48" spans="2:25" s="91" customFormat="1" ht="42" customHeight="1">
      <c r="B48" s="55"/>
      <c r="C48" s="32">
        <v>2</v>
      </c>
      <c r="D48" s="202"/>
      <c r="E48" s="202"/>
      <c r="F48" s="202"/>
      <c r="G48" s="203"/>
      <c r="H48" s="203"/>
      <c r="I48" s="203"/>
      <c r="J48" s="204"/>
      <c r="K48" s="204"/>
      <c r="L48" s="204"/>
      <c r="M48" s="204"/>
      <c r="N48" s="204"/>
      <c r="O48" s="204"/>
      <c r="P48" s="60"/>
      <c r="Q48" s="55"/>
    </row>
    <row r="49" spans="2:17" s="91" customFormat="1" ht="42" customHeight="1">
      <c r="B49" s="55"/>
      <c r="C49" s="32">
        <v>3</v>
      </c>
      <c r="D49" s="202"/>
      <c r="E49" s="202"/>
      <c r="F49" s="202"/>
      <c r="G49" s="203"/>
      <c r="H49" s="203"/>
      <c r="I49" s="203"/>
      <c r="J49" s="204"/>
      <c r="K49" s="204"/>
      <c r="L49" s="204"/>
      <c r="M49" s="204"/>
      <c r="N49" s="204"/>
      <c r="O49" s="204"/>
      <c r="P49" s="60"/>
      <c r="Q49" s="55"/>
    </row>
    <row r="50" spans="2:17" s="91" customFormat="1" ht="42" customHeight="1">
      <c r="B50" s="55"/>
      <c r="C50" s="32">
        <v>4</v>
      </c>
      <c r="D50" s="202"/>
      <c r="E50" s="202"/>
      <c r="F50" s="202"/>
      <c r="G50" s="203"/>
      <c r="H50" s="203"/>
      <c r="I50" s="203"/>
      <c r="J50" s="204"/>
      <c r="K50" s="204"/>
      <c r="L50" s="204"/>
      <c r="M50" s="204"/>
      <c r="N50" s="204"/>
      <c r="O50" s="204"/>
      <c r="P50" s="60"/>
      <c r="Q50" s="55"/>
    </row>
    <row r="51" spans="2:17" s="91" customFormat="1" ht="42" customHeight="1">
      <c r="B51" s="55"/>
      <c r="C51" s="32">
        <v>5</v>
      </c>
      <c r="D51" s="202"/>
      <c r="E51" s="202"/>
      <c r="F51" s="202"/>
      <c r="G51" s="203"/>
      <c r="H51" s="203"/>
      <c r="I51" s="203"/>
      <c r="J51" s="204"/>
      <c r="K51" s="204"/>
      <c r="L51" s="204"/>
      <c r="M51" s="204"/>
      <c r="N51" s="204"/>
      <c r="O51" s="204"/>
      <c r="P51" s="60"/>
      <c r="Q51" s="55"/>
    </row>
    <row r="52" spans="2:17">
      <c r="B52" s="92"/>
      <c r="C52" s="92"/>
      <c r="D52" s="92"/>
      <c r="E52" s="92"/>
      <c r="F52" s="92"/>
      <c r="G52" s="92"/>
      <c r="H52" s="92"/>
      <c r="I52" s="92"/>
      <c r="J52" s="92"/>
      <c r="K52" s="92"/>
      <c r="L52" s="92"/>
      <c r="M52" s="92"/>
      <c r="N52" s="92"/>
      <c r="O52" s="92"/>
      <c r="P52" s="92"/>
      <c r="Q52" s="92"/>
    </row>
    <row r="53" spans="2:17">
      <c r="B53" s="92"/>
      <c r="C53" s="92"/>
      <c r="D53" s="92"/>
      <c r="E53" s="92"/>
      <c r="F53" s="92"/>
      <c r="G53" s="92"/>
      <c r="H53" s="92"/>
      <c r="I53" s="92"/>
      <c r="J53" s="92"/>
      <c r="K53" s="92"/>
      <c r="L53" s="92"/>
      <c r="M53" s="92"/>
      <c r="N53" s="92"/>
      <c r="O53" s="92"/>
      <c r="P53" s="92"/>
      <c r="Q53" s="92"/>
    </row>
    <row r="54" spans="2:17" ht="21">
      <c r="B54" s="92"/>
      <c r="C54" s="38" t="s">
        <v>96</v>
      </c>
      <c r="D54" s="93"/>
      <c r="E54" s="92"/>
      <c r="F54" s="92"/>
      <c r="G54" s="92"/>
      <c r="H54" s="92"/>
      <c r="I54" s="92"/>
      <c r="J54" s="92"/>
      <c r="K54" s="92"/>
      <c r="L54" s="92"/>
      <c r="M54" s="92"/>
      <c r="N54" s="92"/>
      <c r="O54" s="92"/>
      <c r="P54" s="92"/>
      <c r="Q54" s="92"/>
    </row>
    <row r="55" spans="2:17" ht="21">
      <c r="B55" s="92"/>
      <c r="C55" s="40"/>
      <c r="D55" s="214" t="s">
        <v>131</v>
      </c>
      <c r="E55" s="214"/>
      <c r="F55" s="214"/>
      <c r="G55" s="214"/>
      <c r="H55" s="214"/>
      <c r="I55" s="214"/>
      <c r="J55" s="214"/>
      <c r="K55" s="214"/>
      <c r="L55" s="214"/>
      <c r="M55" s="214"/>
      <c r="N55" s="214"/>
      <c r="O55" s="214"/>
      <c r="P55" s="214"/>
      <c r="Q55" s="92"/>
    </row>
    <row r="56" spans="2:17" ht="21">
      <c r="B56" s="92"/>
      <c r="C56" s="40"/>
      <c r="D56" s="214"/>
      <c r="E56" s="214"/>
      <c r="F56" s="214"/>
      <c r="G56" s="214"/>
      <c r="H56" s="214"/>
      <c r="I56" s="214"/>
      <c r="J56" s="214"/>
      <c r="K56" s="214"/>
      <c r="L56" s="214"/>
      <c r="M56" s="214"/>
      <c r="N56" s="214"/>
      <c r="O56" s="214"/>
      <c r="P56" s="214"/>
      <c r="Q56" s="92"/>
    </row>
    <row r="57" spans="2:17" ht="21">
      <c r="B57" s="92"/>
      <c r="C57" s="40"/>
      <c r="D57" s="214" t="s">
        <v>132</v>
      </c>
      <c r="E57" s="214"/>
      <c r="F57" s="214"/>
      <c r="G57" s="214"/>
      <c r="H57" s="214"/>
      <c r="I57" s="214"/>
      <c r="J57" s="214"/>
      <c r="K57" s="214"/>
      <c r="L57" s="214"/>
      <c r="M57" s="214"/>
      <c r="N57" s="214"/>
      <c r="O57" s="214"/>
      <c r="P57" s="214"/>
      <c r="Q57" s="92"/>
    </row>
    <row r="58" spans="2:17" ht="21">
      <c r="B58" s="92"/>
      <c r="C58" s="40"/>
      <c r="D58" s="214"/>
      <c r="E58" s="214"/>
      <c r="F58" s="214"/>
      <c r="G58" s="214"/>
      <c r="H58" s="214"/>
      <c r="I58" s="214"/>
      <c r="J58" s="214"/>
      <c r="K58" s="214"/>
      <c r="L58" s="214"/>
      <c r="M58" s="214"/>
      <c r="N58" s="214"/>
      <c r="O58" s="214"/>
      <c r="P58" s="214"/>
      <c r="Q58" s="92"/>
    </row>
  </sheetData>
  <sheetProtection algorithmName="SHA-512" hashValue="B9Bn/bOQtET+5uHfxT6LFU7TVNRQkY0EuiVj0k1aHy4Ox2/4F9clCO4DatjSV/tvhkrlbUU6Qd9LxyliMuwTZg==" saltValue="pqel+c4oGy0Ceww/0WV3YQ==" spinCount="100000" sheet="1" objects="1" scenarios="1" formatCells="0" formatRows="0" insertRows="0" deleteRows="0"/>
  <mergeCells count="48">
    <mergeCell ref="D55:P56"/>
    <mergeCell ref="D57:P58"/>
    <mergeCell ref="J20:O20"/>
    <mergeCell ref="J22:O22"/>
    <mergeCell ref="J24:O24"/>
    <mergeCell ref="J25:O25"/>
    <mergeCell ref="D38:K38"/>
    <mergeCell ref="N38:O38"/>
    <mergeCell ref="J30:O30"/>
    <mergeCell ref="J28:O28"/>
    <mergeCell ref="J45:O45"/>
    <mergeCell ref="L39:M39"/>
    <mergeCell ref="N39:O39"/>
    <mergeCell ref="N40:O40"/>
    <mergeCell ref="L40:M40"/>
    <mergeCell ref="L41:M41"/>
    <mergeCell ref="G46:I46"/>
    <mergeCell ref="G47:I47"/>
    <mergeCell ref="G48:I48"/>
    <mergeCell ref="N41:O41"/>
    <mergeCell ref="D39:K39"/>
    <mergeCell ref="D40:K40"/>
    <mergeCell ref="D41:K41"/>
    <mergeCell ref="D42:K42"/>
    <mergeCell ref="N42:O42"/>
    <mergeCell ref="L42:M42"/>
    <mergeCell ref="B2:Q2"/>
    <mergeCell ref="J23:O23"/>
    <mergeCell ref="J21:O21"/>
    <mergeCell ref="J29:O29"/>
    <mergeCell ref="G49:I49"/>
    <mergeCell ref="J46:O46"/>
    <mergeCell ref="J47:O47"/>
    <mergeCell ref="J48:O48"/>
    <mergeCell ref="J49:O49"/>
    <mergeCell ref="D49:F49"/>
    <mergeCell ref="L38:M38"/>
    <mergeCell ref="D45:F45"/>
    <mergeCell ref="D46:F46"/>
    <mergeCell ref="D47:F47"/>
    <mergeCell ref="D48:F48"/>
    <mergeCell ref="G45:I45"/>
    <mergeCell ref="D50:F50"/>
    <mergeCell ref="G50:I50"/>
    <mergeCell ref="J50:O50"/>
    <mergeCell ref="D51:F51"/>
    <mergeCell ref="G51:I51"/>
    <mergeCell ref="J51:O51"/>
  </mergeCells>
  <phoneticPr fontId="1"/>
  <conditionalFormatting sqref="C17 E17 G17">
    <cfRule type="expression" dxfId="3" priority="1">
      <formula>$C$17&gt;0</formula>
    </cfRule>
  </conditionalFormatting>
  <dataValidations count="6">
    <dataValidation type="textLength" operator="greaterThan" showInputMessage="1" showErrorMessage="1" error="会社名を入力してください" sqref="J20:O20 J22:O25" xr:uid="{00000000-0002-0000-0100-000000000000}">
      <formula1>1</formula1>
    </dataValidation>
    <dataValidation type="textLength" operator="greaterThan" showInputMessage="1" showErrorMessage="1" error="代表者役職を入力してください" sqref="J21:O21" xr:uid="{00000000-0002-0000-0100-000001000000}">
      <formula1>1</formula1>
    </dataValidation>
    <dataValidation allowBlank="1" showInputMessage="1" sqref="G46:G51" xr:uid="{00000000-0002-0000-0100-000002000000}"/>
    <dataValidation type="list" allowBlank="1" showInputMessage="1" showErrorMessage="1" sqref="C17" xr:uid="{F7DD517F-6145-4D7B-B71C-9789B47B6AB6}">
      <formula1>$W$19:$W$24</formula1>
    </dataValidation>
    <dataValidation type="list" allowBlank="1" showInputMessage="1" showErrorMessage="1" sqref="E17" xr:uid="{83D35093-9D97-4027-9760-53B13FD314BB}">
      <formula1>$X$17:$X$28</formula1>
    </dataValidation>
    <dataValidation type="list" allowBlank="1" showInputMessage="1" showErrorMessage="1" sqref="G17" xr:uid="{21952D00-F264-45BB-9E51-DAB345B04E0D}">
      <formula1>$Y$17:$Y$47</formula1>
    </dataValidation>
  </dataValidations>
  <pageMargins left="0.51181102362204722" right="0.51181102362204722" top="0.74803149606299213" bottom="0.74803149606299213"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54</xdr:row>
                    <xdr:rowOff>19050</xdr:rowOff>
                  </from>
                  <to>
                    <xdr:col>3</xdr:col>
                    <xdr:colOff>0</xdr:colOff>
                    <xdr:row>54</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56</xdr:row>
                    <xdr:rowOff>19050</xdr:rowOff>
                  </from>
                  <to>
                    <xdr:col>3</xdr:col>
                    <xdr:colOff>0</xdr:colOff>
                    <xdr:row>56</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P42"/>
  <sheetViews>
    <sheetView view="pageBreakPreview" zoomScale="80" zoomScaleNormal="70" zoomScaleSheetLayoutView="80" workbookViewId="0">
      <selection activeCell="A26" sqref="A26"/>
    </sheetView>
  </sheetViews>
  <sheetFormatPr defaultRowHeight="13.5"/>
  <cols>
    <col min="1" max="1" width="4.25" customWidth="1"/>
    <col min="2" max="2" width="9" customWidth="1"/>
    <col min="3" max="3" width="21.5" customWidth="1"/>
    <col min="4" max="4" width="8.875" customWidth="1"/>
    <col min="5" max="5" width="8.875" hidden="1" customWidth="1"/>
    <col min="6" max="6" width="14.125" customWidth="1"/>
    <col min="7" max="7" width="4.25" customWidth="1"/>
    <col min="8" max="8" width="14.125" customWidth="1"/>
    <col min="9" max="9" width="27.625" customWidth="1"/>
    <col min="10" max="10" width="14.25" customWidth="1"/>
    <col min="11" max="11" width="4.125" customWidth="1"/>
    <col min="12" max="12" width="14.25" customWidth="1"/>
    <col min="13" max="13" width="29.25" style="1" customWidth="1"/>
    <col min="14" max="14" width="10.75" customWidth="1"/>
    <col min="15" max="15" width="14.75" customWidth="1"/>
    <col min="16" max="17" width="9.625" customWidth="1"/>
    <col min="18" max="18" width="15.875" style="1" hidden="1" customWidth="1"/>
    <col min="19" max="19" width="8.5" customWidth="1"/>
    <col min="20" max="20" width="7.75" customWidth="1"/>
    <col min="21" max="21" width="5.875" hidden="1" customWidth="1"/>
    <col min="22" max="22" width="8" customWidth="1"/>
    <col min="23" max="23" width="9.375" customWidth="1"/>
    <col min="24" max="24" width="8" customWidth="1"/>
    <col min="25" max="25" width="9.125" customWidth="1"/>
    <col min="26" max="26" width="8" customWidth="1"/>
    <col min="27" max="27" width="8.625" customWidth="1"/>
    <col min="28" max="31" width="8" customWidth="1"/>
    <col min="32" max="32" width="11.375" customWidth="1"/>
    <col min="33" max="33" width="10.625" style="1" customWidth="1"/>
    <col min="34" max="34" width="13.625" style="1" customWidth="1"/>
    <col min="35" max="35" width="10.625" style="1" hidden="1" customWidth="1"/>
    <col min="36" max="36" width="13.625" style="1" hidden="1" customWidth="1"/>
    <col min="37" max="37" width="10.625" style="1" customWidth="1"/>
    <col min="38" max="38" width="13.625" style="1" customWidth="1"/>
    <col min="39" max="39" width="10.625" style="1" hidden="1" customWidth="1"/>
    <col min="40" max="40" width="13.625" style="1" hidden="1" customWidth="1"/>
  </cols>
  <sheetData>
    <row r="1" spans="2:40">
      <c r="B1" s="33"/>
      <c r="C1" s="49"/>
      <c r="D1" s="33"/>
      <c r="E1" s="33"/>
      <c r="F1" s="33"/>
      <c r="G1" s="33"/>
      <c r="H1" s="33"/>
      <c r="I1" s="33"/>
      <c r="J1" s="33"/>
      <c r="K1" s="33"/>
      <c r="L1" s="33"/>
      <c r="M1" s="34"/>
      <c r="N1" s="33"/>
      <c r="O1" s="33"/>
      <c r="P1" s="33"/>
      <c r="Q1" s="33"/>
      <c r="R1" s="34"/>
      <c r="S1" s="33"/>
      <c r="T1" s="33"/>
      <c r="U1" s="33"/>
      <c r="V1" s="33"/>
      <c r="W1" s="33"/>
      <c r="X1" s="33"/>
      <c r="Y1" s="33"/>
      <c r="Z1" s="33"/>
      <c r="AA1" s="33"/>
      <c r="AB1" s="33"/>
      <c r="AC1" s="33"/>
      <c r="AD1" s="33"/>
      <c r="AE1" s="33"/>
      <c r="AF1" s="33"/>
      <c r="AG1" s="34"/>
      <c r="AH1" s="34"/>
      <c r="AI1" s="34"/>
      <c r="AJ1" s="34"/>
      <c r="AK1" s="34"/>
      <c r="AL1" s="34"/>
      <c r="AM1" s="34"/>
      <c r="AN1" s="34"/>
    </row>
    <row r="2" spans="2:40" ht="21">
      <c r="B2" s="205" t="s">
        <v>184</v>
      </c>
      <c r="C2" s="205"/>
      <c r="D2" s="205"/>
      <c r="E2" s="205"/>
      <c r="F2" s="205"/>
      <c r="G2" s="205"/>
      <c r="H2" s="205"/>
      <c r="I2" s="205"/>
      <c r="J2" s="205"/>
      <c r="K2" s="205"/>
      <c r="L2" s="205"/>
      <c r="M2" s="205"/>
      <c r="N2" s="33"/>
      <c r="O2" s="33"/>
      <c r="P2" s="33"/>
      <c r="Q2" s="33"/>
      <c r="R2" s="34"/>
      <c r="S2" s="33"/>
      <c r="T2" s="33"/>
      <c r="U2" s="50"/>
      <c r="V2" s="33"/>
      <c r="W2" s="33"/>
      <c r="X2" s="33"/>
      <c r="Y2" s="33"/>
      <c r="Z2" s="33"/>
      <c r="AA2" s="33"/>
      <c r="AB2" s="33"/>
      <c r="AC2" s="33"/>
      <c r="AD2" s="33"/>
      <c r="AE2" s="33"/>
      <c r="AF2" s="33"/>
      <c r="AG2" s="34"/>
      <c r="AH2" s="34"/>
      <c r="AI2" s="34"/>
      <c r="AJ2" s="34"/>
      <c r="AK2" s="34"/>
      <c r="AL2" s="34"/>
      <c r="AM2" s="34"/>
      <c r="AN2" s="34"/>
    </row>
    <row r="3" spans="2:40" ht="9" customHeight="1">
      <c r="B3" s="33"/>
      <c r="C3" s="49"/>
      <c r="D3" s="33"/>
      <c r="E3" s="33"/>
      <c r="F3" s="33"/>
      <c r="G3" s="33"/>
      <c r="H3" s="33"/>
      <c r="I3" s="33"/>
      <c r="J3" s="33"/>
      <c r="K3" s="33"/>
      <c r="L3" s="33"/>
      <c r="M3" s="34"/>
      <c r="N3" s="33"/>
      <c r="O3" s="33"/>
      <c r="P3" s="33"/>
      <c r="Q3" s="33"/>
      <c r="R3" s="34"/>
      <c r="S3" s="33"/>
      <c r="T3" s="33"/>
      <c r="U3" s="33"/>
      <c r="V3" s="33"/>
      <c r="W3" s="33"/>
      <c r="X3" s="33"/>
      <c r="Y3" s="33"/>
      <c r="Z3" s="33"/>
      <c r="AA3" s="33"/>
      <c r="AB3" s="33"/>
      <c r="AC3" s="33"/>
      <c r="AD3" s="33"/>
      <c r="AE3" s="33"/>
      <c r="AF3" s="33"/>
      <c r="AG3" s="34"/>
      <c r="AH3" s="34"/>
      <c r="AI3" s="34"/>
      <c r="AJ3" s="34"/>
      <c r="AK3" s="34"/>
      <c r="AL3" s="34"/>
      <c r="AM3" s="34"/>
      <c r="AN3" s="34"/>
    </row>
    <row r="4" spans="2:40" ht="9" customHeight="1">
      <c r="B4" s="33"/>
      <c r="C4" s="33"/>
      <c r="D4" s="33"/>
      <c r="E4" s="33"/>
      <c r="F4" s="33"/>
      <c r="G4" s="33"/>
      <c r="H4" s="33"/>
      <c r="I4" s="33"/>
      <c r="J4" s="33"/>
      <c r="K4" s="33"/>
      <c r="L4" s="33"/>
      <c r="M4" s="34"/>
      <c r="N4" s="33"/>
      <c r="O4" s="33"/>
      <c r="P4" s="33"/>
      <c r="Q4" s="33"/>
      <c r="R4" s="34"/>
      <c r="S4" s="33"/>
      <c r="T4" s="33"/>
      <c r="U4" s="33"/>
      <c r="V4" s="33"/>
      <c r="W4" s="33"/>
      <c r="X4" s="33"/>
      <c r="Y4" s="33"/>
      <c r="Z4" s="33"/>
      <c r="AA4" s="33"/>
      <c r="AB4" s="33"/>
      <c r="AC4" s="33"/>
      <c r="AD4" s="33"/>
      <c r="AE4" s="33"/>
      <c r="AF4" s="33"/>
      <c r="AG4" s="34"/>
      <c r="AH4" s="34"/>
      <c r="AI4" s="34"/>
      <c r="AJ4" s="34"/>
      <c r="AK4" s="34"/>
      <c r="AL4" s="34"/>
      <c r="AM4" s="34"/>
      <c r="AN4" s="34"/>
    </row>
    <row r="5" spans="2:40" s="10" customFormat="1" ht="15.75">
      <c r="B5" s="33"/>
      <c r="C5" s="190" t="s">
        <v>97</v>
      </c>
      <c r="D5" s="83" t="s">
        <v>68</v>
      </c>
      <c r="E5" s="81"/>
      <c r="F5" s="92"/>
      <c r="G5" s="33"/>
      <c r="H5" s="33"/>
      <c r="I5" s="33"/>
      <c r="J5" s="33"/>
      <c r="K5" s="33"/>
      <c r="L5" s="33"/>
      <c r="M5" s="34"/>
      <c r="N5" s="33"/>
      <c r="O5" s="33"/>
      <c r="P5" s="33"/>
      <c r="Q5" s="33"/>
      <c r="R5" s="34"/>
      <c r="S5" s="33"/>
      <c r="T5" s="33"/>
      <c r="U5" s="33"/>
      <c r="V5" s="33"/>
      <c r="W5" s="33"/>
      <c r="X5" s="33"/>
      <c r="Y5" s="33"/>
      <c r="Z5" s="33"/>
      <c r="AA5" s="33"/>
      <c r="AB5" s="33"/>
      <c r="AC5" s="33"/>
      <c r="AD5" s="33"/>
      <c r="AE5" s="33"/>
      <c r="AF5" s="33"/>
      <c r="AG5" s="34"/>
      <c r="AH5" s="34"/>
      <c r="AI5" s="34"/>
      <c r="AJ5" s="34"/>
      <c r="AK5" s="34"/>
      <c r="AL5" s="34"/>
      <c r="AM5" s="34"/>
      <c r="AN5" s="34"/>
    </row>
    <row r="6" spans="2:40" s="10" customFormat="1" ht="9" customHeight="1">
      <c r="B6" s="33"/>
      <c r="C6" s="85"/>
      <c r="D6" s="83"/>
      <c r="E6" s="81"/>
      <c r="F6" s="92"/>
      <c r="G6" s="33"/>
      <c r="H6" s="33"/>
      <c r="I6" s="33"/>
      <c r="J6" s="33"/>
      <c r="K6" s="33"/>
      <c r="L6" s="33"/>
      <c r="M6" s="34"/>
      <c r="N6" s="33"/>
      <c r="O6" s="33"/>
      <c r="P6" s="33"/>
      <c r="Q6" s="33"/>
      <c r="R6" s="34"/>
      <c r="S6" s="33"/>
      <c r="T6" s="33"/>
      <c r="U6" s="33"/>
      <c r="V6" s="33"/>
      <c r="W6" s="33"/>
      <c r="X6" s="33"/>
      <c r="Y6" s="33"/>
      <c r="Z6" s="33"/>
      <c r="AA6" s="33"/>
      <c r="AB6" s="33"/>
      <c r="AC6" s="33"/>
      <c r="AD6" s="33"/>
      <c r="AE6" s="33"/>
      <c r="AF6" s="33"/>
      <c r="AG6" s="34"/>
      <c r="AH6" s="34"/>
      <c r="AI6" s="34"/>
      <c r="AJ6" s="34"/>
      <c r="AK6" s="34"/>
      <c r="AL6" s="34"/>
      <c r="AM6" s="34"/>
      <c r="AN6" s="34"/>
    </row>
    <row r="7" spans="2:40" s="10" customFormat="1" ht="15.75">
      <c r="B7" s="33"/>
      <c r="C7" s="191" t="s">
        <v>71</v>
      </c>
      <c r="D7" s="83" t="s">
        <v>69</v>
      </c>
      <c r="E7" s="81"/>
      <c r="F7" s="92"/>
      <c r="G7" s="33"/>
      <c r="H7" s="33"/>
      <c r="I7" s="33"/>
      <c r="J7" s="33"/>
      <c r="K7" s="33"/>
      <c r="L7" s="33"/>
      <c r="M7" s="34"/>
      <c r="N7" s="33"/>
      <c r="O7" s="33"/>
      <c r="P7" s="33"/>
      <c r="Q7" s="33"/>
      <c r="R7" s="34"/>
      <c r="S7" s="33"/>
      <c r="T7" s="33"/>
      <c r="U7" s="33"/>
      <c r="V7" s="33"/>
      <c r="W7" s="33"/>
      <c r="X7" s="33"/>
      <c r="Y7" s="33"/>
      <c r="Z7" s="33"/>
      <c r="AA7" s="33"/>
      <c r="AB7" s="33"/>
      <c r="AC7" s="33"/>
      <c r="AD7" s="33"/>
      <c r="AE7" s="33"/>
      <c r="AF7" s="33"/>
      <c r="AG7" s="34"/>
      <c r="AH7" s="34"/>
      <c r="AI7" s="34"/>
      <c r="AJ7" s="34"/>
      <c r="AK7" s="34"/>
      <c r="AL7" s="34"/>
      <c r="AM7" s="34"/>
      <c r="AN7" s="34"/>
    </row>
    <row r="8" spans="2:40" s="10" customFormat="1" ht="15.75">
      <c r="B8" s="33"/>
      <c r="C8" s="85"/>
      <c r="D8" s="83" t="s">
        <v>70</v>
      </c>
      <c r="E8" s="81"/>
      <c r="F8" s="92"/>
      <c r="G8" s="33"/>
      <c r="H8" s="33"/>
      <c r="I8" s="33"/>
      <c r="J8" s="33"/>
      <c r="K8" s="33"/>
      <c r="L8" s="33"/>
      <c r="M8" s="34"/>
      <c r="N8" s="33"/>
      <c r="O8" s="33"/>
      <c r="P8" s="33"/>
      <c r="Q8" s="33"/>
      <c r="R8" s="34"/>
      <c r="S8" s="33"/>
      <c r="T8" s="33"/>
      <c r="U8" s="33"/>
      <c r="V8" s="33"/>
      <c r="W8" s="33"/>
      <c r="X8" s="33"/>
      <c r="Y8" s="33"/>
      <c r="Z8" s="33"/>
      <c r="AA8" s="33"/>
      <c r="AB8" s="33"/>
      <c r="AC8" s="33"/>
      <c r="AD8" s="33"/>
      <c r="AE8" s="33"/>
      <c r="AF8" s="33"/>
      <c r="AG8" s="34"/>
      <c r="AH8" s="34"/>
      <c r="AI8" s="34"/>
      <c r="AJ8" s="34"/>
      <c r="AK8" s="34"/>
      <c r="AL8" s="34"/>
      <c r="AM8" s="34"/>
      <c r="AN8" s="34"/>
    </row>
    <row r="9" spans="2:40" s="10" customFormat="1" ht="9" customHeight="1">
      <c r="B9" s="42"/>
      <c r="C9" s="85"/>
      <c r="D9" s="83"/>
      <c r="E9" s="81"/>
      <c r="F9" s="92"/>
      <c r="G9" s="33"/>
      <c r="H9" s="33"/>
      <c r="I9" s="33"/>
      <c r="J9" s="33"/>
      <c r="K9" s="33"/>
      <c r="L9" s="33"/>
      <c r="M9" s="34"/>
      <c r="N9" s="33"/>
      <c r="O9" s="33"/>
      <c r="P9" s="33"/>
      <c r="Q9" s="33"/>
      <c r="R9" s="34"/>
      <c r="S9" s="33"/>
      <c r="T9" s="33"/>
      <c r="U9" s="33"/>
      <c r="V9" s="33"/>
      <c r="W9" s="33"/>
      <c r="X9" s="33"/>
      <c r="Y9" s="33"/>
      <c r="Z9" s="33"/>
      <c r="AA9" s="33"/>
      <c r="AB9" s="33"/>
      <c r="AC9" s="33"/>
      <c r="AD9" s="33"/>
      <c r="AE9" s="33"/>
      <c r="AF9" s="33"/>
      <c r="AG9" s="34"/>
      <c r="AH9" s="34"/>
      <c r="AI9" s="34"/>
      <c r="AJ9" s="34"/>
      <c r="AK9" s="34"/>
      <c r="AL9" s="34"/>
      <c r="AM9" s="34"/>
      <c r="AN9" s="34"/>
    </row>
    <row r="10" spans="2:40" s="10" customFormat="1" ht="15.75">
      <c r="B10" s="42"/>
      <c r="C10" s="192" t="s">
        <v>72</v>
      </c>
      <c r="D10" s="83" t="s">
        <v>171</v>
      </c>
      <c r="E10" s="81"/>
      <c r="F10" s="92"/>
      <c r="G10" s="33"/>
      <c r="H10" s="33"/>
      <c r="I10" s="33"/>
      <c r="J10" s="33"/>
      <c r="K10" s="33"/>
      <c r="L10" s="33"/>
      <c r="M10" s="34"/>
      <c r="N10" s="33"/>
      <c r="O10" s="33"/>
      <c r="P10" s="33"/>
      <c r="Q10" s="33"/>
      <c r="R10" s="34"/>
      <c r="S10" s="33"/>
      <c r="T10" s="33"/>
      <c r="U10" s="33"/>
      <c r="V10" s="33"/>
      <c r="W10" s="33"/>
      <c r="X10" s="33"/>
      <c r="Y10" s="33"/>
      <c r="Z10" s="33"/>
      <c r="AA10" s="33"/>
      <c r="AB10" s="33"/>
      <c r="AC10" s="33"/>
      <c r="AD10" s="33"/>
      <c r="AE10" s="33"/>
      <c r="AF10" s="33"/>
      <c r="AG10" s="34"/>
      <c r="AH10" s="34"/>
      <c r="AI10" s="34"/>
      <c r="AJ10" s="34"/>
      <c r="AK10" s="34"/>
      <c r="AL10" s="34"/>
      <c r="AM10" s="34"/>
      <c r="AN10" s="34"/>
    </row>
    <row r="11" spans="2:40" s="10" customFormat="1" ht="15.75">
      <c r="B11" s="42"/>
      <c r="C11" s="43"/>
      <c r="D11" s="83" t="s">
        <v>73</v>
      </c>
      <c r="E11" s="43"/>
      <c r="F11" s="92"/>
      <c r="G11" s="33"/>
      <c r="H11" s="33"/>
      <c r="I11" s="33"/>
      <c r="J11" s="33"/>
      <c r="K11" s="33"/>
      <c r="L11" s="33"/>
      <c r="M11" s="34"/>
      <c r="N11" s="33"/>
      <c r="O11" s="33"/>
      <c r="P11" s="33"/>
      <c r="Q11" s="33"/>
      <c r="R11" s="34"/>
      <c r="S11" s="33"/>
      <c r="T11" s="33"/>
      <c r="U11" s="33"/>
      <c r="V11" s="33"/>
      <c r="W11" s="33"/>
      <c r="X11" s="33"/>
      <c r="Y11" s="33"/>
      <c r="Z11" s="33"/>
      <c r="AA11" s="33"/>
      <c r="AB11" s="33"/>
      <c r="AC11" s="33"/>
      <c r="AD11" s="33"/>
      <c r="AE11" s="33"/>
      <c r="AF11" s="33"/>
      <c r="AG11" s="34"/>
      <c r="AH11" s="34"/>
      <c r="AI11" s="34"/>
      <c r="AJ11" s="34"/>
      <c r="AK11" s="34"/>
      <c r="AL11" s="34"/>
      <c r="AM11" s="34"/>
      <c r="AN11" s="34"/>
    </row>
    <row r="12" spans="2:40" s="10" customFormat="1" ht="9" customHeight="1">
      <c r="B12" s="42"/>
      <c r="C12" s="43"/>
      <c r="D12" s="43"/>
      <c r="E12" s="43"/>
      <c r="F12" s="33"/>
      <c r="G12" s="33"/>
      <c r="H12" s="33"/>
      <c r="I12" s="33"/>
      <c r="J12" s="33"/>
      <c r="K12" s="33"/>
      <c r="L12" s="33"/>
      <c r="M12" s="34"/>
      <c r="N12" s="33"/>
      <c r="O12" s="33"/>
      <c r="P12" s="33"/>
      <c r="Q12" s="33"/>
      <c r="R12" s="34"/>
      <c r="S12" s="33"/>
      <c r="T12" s="33"/>
      <c r="U12" s="33"/>
      <c r="V12" s="33"/>
      <c r="W12" s="33"/>
      <c r="X12" s="33"/>
      <c r="Y12" s="33"/>
      <c r="Z12" s="33"/>
      <c r="AA12" s="33"/>
      <c r="AB12" s="33"/>
      <c r="AC12" s="33"/>
      <c r="AD12" s="33"/>
      <c r="AE12" s="33"/>
      <c r="AF12" s="33"/>
      <c r="AG12" s="34"/>
      <c r="AH12" s="34"/>
      <c r="AI12" s="34"/>
      <c r="AJ12" s="34"/>
      <c r="AK12" s="34"/>
      <c r="AL12" s="34"/>
      <c r="AM12" s="34"/>
      <c r="AN12" s="34"/>
    </row>
    <row r="13" spans="2:40" s="10" customFormat="1" ht="17.25" thickBot="1">
      <c r="B13" s="44" t="s">
        <v>94</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row>
    <row r="14" spans="2:40" s="10" customFormat="1" ht="16.5" thickTop="1">
      <c r="B14" s="94" t="s">
        <v>185</v>
      </c>
      <c r="C14" s="95"/>
      <c r="D14" s="95"/>
      <c r="E14" s="95"/>
      <c r="F14" s="95"/>
      <c r="G14" s="95"/>
      <c r="H14" s="95"/>
      <c r="I14" s="95"/>
      <c r="J14" s="46" t="s">
        <v>217</v>
      </c>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row>
    <row r="15" spans="2:40" s="10" customFormat="1" ht="15.75">
      <c r="B15" s="96" t="s">
        <v>200</v>
      </c>
      <c r="C15" s="95"/>
      <c r="D15" s="95"/>
      <c r="E15" s="95"/>
      <c r="F15" s="95"/>
      <c r="G15" s="95"/>
      <c r="H15" s="95"/>
      <c r="I15" s="95"/>
      <c r="J15" s="61" t="s">
        <v>214</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row>
    <row r="16" spans="2:40" s="10" customFormat="1" ht="15.75">
      <c r="B16" s="96" t="s">
        <v>201</v>
      </c>
      <c r="C16" s="95"/>
      <c r="D16" s="95"/>
      <c r="E16" s="95"/>
      <c r="F16" s="95"/>
      <c r="G16" s="95"/>
      <c r="H16" s="95"/>
      <c r="I16" s="95"/>
      <c r="J16" s="61" t="s">
        <v>215</v>
      </c>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row>
    <row r="17" spans="2:42" s="10" customFormat="1" ht="15.75">
      <c r="B17" s="96" t="s">
        <v>186</v>
      </c>
      <c r="C17" s="95"/>
      <c r="D17" s="95"/>
      <c r="E17" s="95"/>
      <c r="F17" s="95"/>
      <c r="G17" s="95"/>
      <c r="H17" s="95"/>
      <c r="I17" s="95"/>
      <c r="J17" s="61" t="s">
        <v>164</v>
      </c>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row>
    <row r="18" spans="2:42" s="10" customFormat="1" ht="15.75">
      <c r="B18" s="96" t="s">
        <v>187</v>
      </c>
      <c r="C18" s="95"/>
      <c r="D18" s="95"/>
      <c r="E18" s="95"/>
      <c r="F18" s="95"/>
      <c r="G18" s="95"/>
      <c r="H18" s="95"/>
      <c r="I18" s="95"/>
      <c r="J18" s="61" t="s">
        <v>165</v>
      </c>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row>
    <row r="19" spans="2:42" s="10" customFormat="1" ht="15.75">
      <c r="B19" s="96" t="s">
        <v>198</v>
      </c>
      <c r="C19" s="97"/>
      <c r="D19" s="95"/>
      <c r="E19" s="95"/>
      <c r="F19" s="95"/>
      <c r="G19" s="95"/>
      <c r="H19" s="95"/>
      <c r="I19" s="95"/>
      <c r="J19" s="61" t="s">
        <v>216</v>
      </c>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row>
    <row r="20" spans="2:42" s="10" customFormat="1" ht="15.75">
      <c r="B20" s="72"/>
      <c r="C20" s="74" t="s">
        <v>199</v>
      </c>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2:42" s="10" customFormat="1" ht="16.5">
      <c r="B21" s="48"/>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2:42" s="10" customFormat="1" ht="15.75">
      <c r="B22" s="98"/>
      <c r="C22" s="99" t="s">
        <v>134</v>
      </c>
      <c r="D22" s="100" t="s">
        <v>129</v>
      </c>
      <c r="E22" s="142" t="s">
        <v>221</v>
      </c>
      <c r="F22" s="238" t="s">
        <v>136</v>
      </c>
      <c r="G22" s="239"/>
      <c r="H22" s="240"/>
      <c r="I22" s="99" t="s">
        <v>136</v>
      </c>
      <c r="J22" s="238" t="s">
        <v>136</v>
      </c>
      <c r="K22" s="239"/>
      <c r="L22" s="240"/>
      <c r="M22" s="100" t="s">
        <v>129</v>
      </c>
      <c r="N22" s="100" t="s">
        <v>129</v>
      </c>
      <c r="O22" s="99" t="s">
        <v>135</v>
      </c>
      <c r="P22" s="100" t="s">
        <v>129</v>
      </c>
      <c r="Q22" s="99" t="s">
        <v>135</v>
      </c>
      <c r="R22" s="142" t="s">
        <v>221</v>
      </c>
      <c r="S22" s="238" t="s">
        <v>135</v>
      </c>
      <c r="T22" s="240"/>
      <c r="U22" s="169" t="s">
        <v>221</v>
      </c>
      <c r="V22" s="241" t="s">
        <v>133</v>
      </c>
      <c r="W22" s="242"/>
      <c r="X22" s="242"/>
      <c r="Y22" s="242"/>
      <c r="Z22" s="242"/>
      <c r="AA22" s="242"/>
      <c r="AB22" s="242"/>
      <c r="AC22" s="242"/>
      <c r="AD22" s="242"/>
      <c r="AE22" s="243"/>
      <c r="AF22" s="100" t="s">
        <v>129</v>
      </c>
      <c r="AG22" s="219" t="s">
        <v>135</v>
      </c>
      <c r="AH22" s="220"/>
      <c r="AI22" s="220"/>
      <c r="AJ22" s="220"/>
      <c r="AK22" s="220"/>
      <c r="AL22" s="220"/>
      <c r="AM22" s="220"/>
      <c r="AN22" s="221"/>
    </row>
    <row r="23" spans="2:42" s="12" customFormat="1" ht="13.5" customHeight="1">
      <c r="B23" s="226" t="s">
        <v>25</v>
      </c>
      <c r="C23" s="222" t="s">
        <v>19</v>
      </c>
      <c r="D23" s="226" t="s">
        <v>1</v>
      </c>
      <c r="E23" s="226" t="s">
        <v>1</v>
      </c>
      <c r="F23" s="230" t="s">
        <v>2</v>
      </c>
      <c r="G23" s="231"/>
      <c r="H23" s="232"/>
      <c r="I23" s="226" t="s">
        <v>218</v>
      </c>
      <c r="J23" s="230" t="s">
        <v>3</v>
      </c>
      <c r="K23" s="231"/>
      <c r="L23" s="232"/>
      <c r="M23" s="226" t="s">
        <v>43</v>
      </c>
      <c r="N23" s="227" t="s">
        <v>26</v>
      </c>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9"/>
    </row>
    <row r="24" spans="2:42" s="12" customFormat="1" ht="40.5" customHeight="1">
      <c r="B24" s="226"/>
      <c r="C24" s="237"/>
      <c r="D24" s="226"/>
      <c r="E24" s="226"/>
      <c r="F24" s="233"/>
      <c r="G24" s="234"/>
      <c r="H24" s="235"/>
      <c r="I24" s="226"/>
      <c r="J24" s="233"/>
      <c r="K24" s="234"/>
      <c r="L24" s="235"/>
      <c r="M24" s="226"/>
      <c r="N24" s="224" t="s">
        <v>6</v>
      </c>
      <c r="O24" s="225"/>
      <c r="P24" s="224" t="s">
        <v>219</v>
      </c>
      <c r="Q24" s="225"/>
      <c r="R24" s="147" t="s">
        <v>230</v>
      </c>
      <c r="S24" s="226" t="s">
        <v>4</v>
      </c>
      <c r="T24" s="226" t="s">
        <v>7</v>
      </c>
      <c r="U24" s="222" t="s">
        <v>39</v>
      </c>
      <c r="V24" s="244" t="s">
        <v>5</v>
      </c>
      <c r="W24" s="244"/>
      <c r="X24" s="244"/>
      <c r="Y24" s="244"/>
      <c r="Z24" s="244"/>
      <c r="AA24" s="244"/>
      <c r="AB24" s="244"/>
      <c r="AC24" s="244"/>
      <c r="AD24" s="244"/>
      <c r="AE24" s="244"/>
      <c r="AF24" s="222" t="s">
        <v>13</v>
      </c>
      <c r="AG24" s="224" t="s">
        <v>143</v>
      </c>
      <c r="AH24" s="225"/>
      <c r="AI24" s="224" t="s">
        <v>225</v>
      </c>
      <c r="AJ24" s="225"/>
      <c r="AK24" s="224" t="s">
        <v>14</v>
      </c>
      <c r="AL24" s="225"/>
      <c r="AM24" s="224" t="s">
        <v>227</v>
      </c>
      <c r="AN24" s="225"/>
    </row>
    <row r="25" spans="2:42" s="12" customFormat="1" ht="31.5" customHeight="1">
      <c r="B25" s="226"/>
      <c r="C25" s="223"/>
      <c r="D25" s="226"/>
      <c r="E25" s="226"/>
      <c r="F25" s="148" t="s">
        <v>87</v>
      </c>
      <c r="G25" s="149" t="s">
        <v>90</v>
      </c>
      <c r="H25" s="150" t="s">
        <v>88</v>
      </c>
      <c r="I25" s="226"/>
      <c r="J25" s="148" t="s">
        <v>87</v>
      </c>
      <c r="K25" s="149" t="s">
        <v>91</v>
      </c>
      <c r="L25" s="150" t="s">
        <v>88</v>
      </c>
      <c r="M25" s="226"/>
      <c r="N25" s="151" t="s">
        <v>220</v>
      </c>
      <c r="O25" s="152" t="s">
        <v>15</v>
      </c>
      <c r="P25" s="153" t="s">
        <v>28</v>
      </c>
      <c r="Q25" s="151" t="s">
        <v>29</v>
      </c>
      <c r="R25" s="152" t="s">
        <v>15</v>
      </c>
      <c r="S25" s="244"/>
      <c r="T25" s="226"/>
      <c r="U25" s="223"/>
      <c r="V25" s="154" t="s">
        <v>8</v>
      </c>
      <c r="W25" s="154" t="s">
        <v>9</v>
      </c>
      <c r="X25" s="154" t="s">
        <v>8</v>
      </c>
      <c r="Y25" s="154" t="s">
        <v>9</v>
      </c>
      <c r="Z25" s="154" t="s">
        <v>8</v>
      </c>
      <c r="AA25" s="154" t="s">
        <v>9</v>
      </c>
      <c r="AB25" s="154" t="s">
        <v>8</v>
      </c>
      <c r="AC25" s="154" t="s">
        <v>9</v>
      </c>
      <c r="AD25" s="154" t="s">
        <v>8</v>
      </c>
      <c r="AE25" s="154" t="s">
        <v>9</v>
      </c>
      <c r="AF25" s="223"/>
      <c r="AG25" s="151" t="s">
        <v>17</v>
      </c>
      <c r="AH25" s="152" t="s">
        <v>15</v>
      </c>
      <c r="AI25" s="152" t="s">
        <v>17</v>
      </c>
      <c r="AJ25" s="152" t="s">
        <v>15</v>
      </c>
      <c r="AK25" s="151" t="s">
        <v>17</v>
      </c>
      <c r="AL25" s="152" t="s">
        <v>15</v>
      </c>
      <c r="AM25" s="152" t="s">
        <v>17</v>
      </c>
      <c r="AN25" s="152" t="s">
        <v>15</v>
      </c>
    </row>
    <row r="26" spans="2:42" ht="30" customHeight="1">
      <c r="B26" s="101" t="s">
        <v>30</v>
      </c>
      <c r="C26" s="102" t="s">
        <v>31</v>
      </c>
      <c r="D26" s="103" t="s">
        <v>44</v>
      </c>
      <c r="E26" s="104" t="str">
        <f t="shared" ref="E26:E31" si="0">CONCATENATE(D26,"_")</f>
        <v>HFC32_</v>
      </c>
      <c r="F26" s="105">
        <v>46023</v>
      </c>
      <c r="G26" s="106" t="s">
        <v>92</v>
      </c>
      <c r="H26" s="107">
        <v>46387</v>
      </c>
      <c r="I26" s="101" t="s">
        <v>32</v>
      </c>
      <c r="J26" s="105">
        <v>46023</v>
      </c>
      <c r="K26" s="106" t="s">
        <v>90</v>
      </c>
      <c r="L26" s="107">
        <v>46387</v>
      </c>
      <c r="M26" s="108" t="s">
        <v>192</v>
      </c>
      <c r="N26" s="109">
        <v>100</v>
      </c>
      <c r="O26" s="110">
        <f>ROUND(N26*VLOOKUP($D:$D,選択肢!$D:$F,3,),0)</f>
        <v>67500</v>
      </c>
      <c r="P26" s="111">
        <v>0.1</v>
      </c>
      <c r="Q26" s="112">
        <f t="shared" ref="Q26:Q27" si="1">ROUND(N26*P26,0)</f>
        <v>10</v>
      </c>
      <c r="R26" s="113">
        <f>Q26*VLOOKUP($D:$D,選択肢!$D:$F,3,)</f>
        <v>6750</v>
      </c>
      <c r="S26" s="112">
        <f t="shared" ref="S26:S27" si="2">N26-Q26</f>
        <v>90</v>
      </c>
      <c r="T26" s="114">
        <f>VLOOKUP(D:D,選択肢!$D:$F,2,)</f>
        <v>0.94</v>
      </c>
      <c r="U26" s="115">
        <f>IF(ISERROR(MATCH($M26,選択肢!$B$9:$B$19,0)),0,1)</f>
        <v>1</v>
      </c>
      <c r="V26" s="115" t="str">
        <f>IF($U26=0,"",_xlfn.IFNA(VLOOKUP($M26,選択肢!$B$9:$I$19,4,),""))</f>
        <v>SiF4</v>
      </c>
      <c r="W26" s="116">
        <f>IF($U26=0,"",IFERROR($S26*$T26*(VLOOKUP($M26,選択肢!$B$9:$S$19,14,FALSE)/VLOOKUP($M26,選択肢!$B$9:$S$19,3,FALSE)),""))</f>
        <v>84.6</v>
      </c>
      <c r="X26" s="115" t="str">
        <f>IF($U26=0,"",_xlfn.IFNA(VLOOKUP($M26,選択肢!$B$9:$I$19,5,),""))</f>
        <v>HCN</v>
      </c>
      <c r="Y26" s="116">
        <f>IF($U26=0,"",IFERROR($S26*$T26*(VLOOKUP($M26,選択肢!$B$9:$S$19,15,FALSE)/VLOOKUP($M26,選択肢!$B$9:$S$19,3,FALSE)),""))</f>
        <v>14.642307692307691</v>
      </c>
      <c r="Z26" s="115" t="str">
        <f>IF($U26=0,"",_xlfn.IFNA(VLOOKUP($M26,選択肢!$B$9:$I$19,6,),""))</f>
        <v>NH3</v>
      </c>
      <c r="AA26" s="116">
        <f>IF($U26=0,"",IF(Z26="-","-",IFERROR($S26*$T26*(VLOOKUP($M26,選択肢!$B$9:$S$19,16,FALSE)/VLOOKUP($M26,選択肢!$B$9:$S$19,3,FALSE)),"要計算")))</f>
        <v>9.2192307692307693</v>
      </c>
      <c r="AB26" s="115" t="str">
        <f>IF($U26=0,"",_xlfn.IFNA(VLOOKUP($M26,選択肢!$B$9:$I$19,7,),""))</f>
        <v>CO</v>
      </c>
      <c r="AC26" s="116">
        <f>IF($U26=0,"",IF(AB26="-","-",IFERROR($S26*$T26*(VLOOKUP($M26,選択肢!$B$9:$S$19,17,FALSE)/VLOOKUP($M26,選択肢!$B$9:$S$19,3,FALSE)),"要計算")))</f>
        <v>30.369230769230768</v>
      </c>
      <c r="AD26" s="115" t="str">
        <f>IF($U26=0,"",_xlfn.IFNA(VLOOKUP($M26,選択肢!$B$9:$I$19,8,),""))</f>
        <v>H2O</v>
      </c>
      <c r="AE26" s="116">
        <f>IF($U26=0,"",IF(AD26="-","-",IFERROR($S26*$T26*(VLOOKUP($M26,選択肢!$B$9:$S$19,18,FALSE)/VLOOKUP($M26,選択肢!$B$9:$S$19,3,FALSE)),"要計算")))</f>
        <v>9.7615384615384606</v>
      </c>
      <c r="AF26" s="117">
        <v>0.98</v>
      </c>
      <c r="AG26" s="112">
        <f t="shared" ref="AG26:AG27" si="3">ROUND(S26*(1-T26)*(1-AF26),0)</f>
        <v>0</v>
      </c>
      <c r="AH26" s="110">
        <f>ROUND(AG26*VLOOKUP($D:$D,選択肢!$D:$F,3,),0)</f>
        <v>0</v>
      </c>
      <c r="AI26" s="118">
        <f t="shared" ref="AI26:AI27" si="4">S26*(1-T26)*(1-AF26)</f>
        <v>0.10800000000000019</v>
      </c>
      <c r="AJ26" s="118">
        <f>AG26*VLOOKUP($D:$D,選択肢!$D:$F,3,)</f>
        <v>0</v>
      </c>
      <c r="AK26" s="112">
        <f>N26-Q26-AG26</f>
        <v>90</v>
      </c>
      <c r="AL26" s="110">
        <f>ROUND(AK26*VLOOKUP($D:$D,選択肢!$D:$F,3,),0)</f>
        <v>60750</v>
      </c>
      <c r="AM26" s="119">
        <f>N26-Q26-AG26</f>
        <v>90</v>
      </c>
      <c r="AN26" s="120">
        <f>AK26*VLOOKUP($D:$D,選択肢!$D:$F,3,)</f>
        <v>60750</v>
      </c>
      <c r="AO26" s="89" t="str">
        <f t="shared" ref="AO26:AO27" si="5">IFERROR(IF(N26=Q26+AG26+AK26,"OK!!","再計算"),"")</f>
        <v>OK!!</v>
      </c>
    </row>
    <row r="27" spans="2:42" ht="30" customHeight="1">
      <c r="B27" s="101" t="s">
        <v>30</v>
      </c>
      <c r="C27" s="102" t="s">
        <v>31</v>
      </c>
      <c r="D27" s="103" t="s">
        <v>46</v>
      </c>
      <c r="E27" s="104" t="str">
        <f t="shared" si="0"/>
        <v>HFC23_</v>
      </c>
      <c r="F27" s="105">
        <v>46023</v>
      </c>
      <c r="G27" s="106" t="s">
        <v>92</v>
      </c>
      <c r="H27" s="107">
        <v>46387</v>
      </c>
      <c r="I27" s="101" t="s">
        <v>40</v>
      </c>
      <c r="J27" s="105">
        <v>46023</v>
      </c>
      <c r="K27" s="106" t="s">
        <v>90</v>
      </c>
      <c r="L27" s="107">
        <v>46387</v>
      </c>
      <c r="M27" s="108" t="s">
        <v>152</v>
      </c>
      <c r="N27" s="109">
        <v>100</v>
      </c>
      <c r="O27" s="110">
        <f>ROUND(N27*VLOOKUP($D:$D,選択肢!$D:$F,3,),0)</f>
        <v>1480000</v>
      </c>
      <c r="P27" s="111">
        <v>0.1</v>
      </c>
      <c r="Q27" s="112">
        <f t="shared" si="1"/>
        <v>10</v>
      </c>
      <c r="R27" s="113">
        <f>Q27*VLOOKUP($D:$D,選択肢!$D:$F,3,)</f>
        <v>148000</v>
      </c>
      <c r="S27" s="112">
        <f t="shared" si="2"/>
        <v>90</v>
      </c>
      <c r="T27" s="114">
        <f>VLOOKUP(D:D,選択肢!$D:$F,2,)</f>
        <v>0.6</v>
      </c>
      <c r="U27" s="115">
        <f>IF(ISERROR(MATCH($M27,選択肢!$B$9:$B$19,0)),0,1)</f>
        <v>1</v>
      </c>
      <c r="V27" s="115" t="str">
        <f>IF($U27=0,"",_xlfn.IFNA(VLOOKUP($M27,選択肢!$B$9:$I$19,4,),""))</f>
        <v>CO2</v>
      </c>
      <c r="W27" s="116">
        <f>IF($U27=0,"",IFERROR($S27*$T27*(VLOOKUP($M27,選択肢!$B$9:$S$19,14,FALSE)/VLOOKUP($M27,選択肢!$B$9:$S$19,3,FALSE)),""))</f>
        <v>33.942857142857143</v>
      </c>
      <c r="X27" s="115" t="str">
        <f>IF($U27=0,"",_xlfn.IFNA(VLOOKUP($M27,選択肢!$B$9:$I$19,5,),""))</f>
        <v>SiF4</v>
      </c>
      <c r="Y27" s="116">
        <f>IF($U27=0,"",IFERROR($S27*$T27*(VLOOKUP($M27,選択肢!$B$9:$S$19,15,FALSE)/VLOOKUP($M27,選択肢!$B$9:$S$19,3,FALSE)),""))</f>
        <v>40.114285714285714</v>
      </c>
      <c r="Z27" s="115" t="str">
        <f>IF($U27=0,"",_xlfn.IFNA(VLOOKUP($M27,選択肢!$B$9:$I$19,6,),""))</f>
        <v>HF</v>
      </c>
      <c r="AA27" s="116">
        <f>IF($U27=0,"",IF(Z27="-","-",IFERROR($S27*$T27*(VLOOKUP($M27,選択肢!$B$9:$S$19,16,FALSE)/VLOOKUP($M27,選択肢!$B$9:$S$19,3,FALSE)),"要計算")))</f>
        <v>15.428571428571427</v>
      </c>
      <c r="AB27" s="115" t="str">
        <f>IF($U27=0,"",_xlfn.IFNA(VLOOKUP($M27,選択肢!$B$9:$I$19,7,),""))</f>
        <v>-</v>
      </c>
      <c r="AC27" s="116" t="str">
        <f>IF($U27=0,"",IF(AB27="-","-",IFERROR($S27*$T27*(VLOOKUP($M27,選択肢!$B$9:$S$19,17,FALSE)/VLOOKUP($M27,選択肢!$B$9:$S$19,3,FALSE)),"要計算")))</f>
        <v>-</v>
      </c>
      <c r="AD27" s="115" t="str">
        <f>IF($U27=0,"",_xlfn.IFNA(VLOOKUP($M27,選択肢!$B$9:$I$19,8,),""))</f>
        <v>-</v>
      </c>
      <c r="AE27" s="121" t="str">
        <f>IF($U27=0,"",IF(AD27="-","-",IFERROR($S27*$T27*(VLOOKUP($M27,選択肢!$B$9:$S$19,18,FALSE)/VLOOKUP($M27,選択肢!$B$9:$S$19,3,FALSE)),"要計算")))</f>
        <v>-</v>
      </c>
      <c r="AF27" s="117">
        <v>0.98</v>
      </c>
      <c r="AG27" s="112">
        <f t="shared" si="3"/>
        <v>1</v>
      </c>
      <c r="AH27" s="110">
        <f>ROUND(AG27*VLOOKUP($D:$D,選択肢!$D:$F,3,),0)</f>
        <v>14800</v>
      </c>
      <c r="AI27" s="118">
        <f t="shared" si="4"/>
        <v>0.72000000000000064</v>
      </c>
      <c r="AJ27" s="118">
        <f>AG27*VLOOKUP($D:$D,選択肢!$D:$F,3,)</f>
        <v>14800</v>
      </c>
      <c r="AK27" s="112">
        <f>N27-Q27-AG27</f>
        <v>89</v>
      </c>
      <c r="AL27" s="110">
        <f>ROUND(AK27*VLOOKUP($D:$D,選択肢!$D:$F,3,),0)</f>
        <v>1317200</v>
      </c>
      <c r="AM27" s="119">
        <f>N27-Q27-AG27</f>
        <v>89</v>
      </c>
      <c r="AN27" s="120">
        <f>AK27*VLOOKUP($D:$D,選択肢!$D:$F,3,)</f>
        <v>1317200</v>
      </c>
      <c r="AO27" s="89" t="str">
        <f t="shared" si="5"/>
        <v>OK!!</v>
      </c>
    </row>
    <row r="28" spans="2:42" ht="34.5" customHeight="1">
      <c r="B28" s="103">
        <v>1</v>
      </c>
      <c r="C28" s="141" t="str">
        <f>IF(VLOOKUP($B28,別紙１!$C$47:$I$51,5,)&lt;&gt;0,VLOOKUP($B28,別紙１!$C$47:$I$51,5,),"")</f>
        <v/>
      </c>
      <c r="D28" s="122"/>
      <c r="E28" s="104" t="str">
        <f t="shared" si="0"/>
        <v>_</v>
      </c>
      <c r="F28" s="123"/>
      <c r="G28" s="146" t="s">
        <v>89</v>
      </c>
      <c r="H28" s="125"/>
      <c r="I28" s="126"/>
      <c r="J28" s="123"/>
      <c r="K28" s="124" t="s">
        <v>89</v>
      </c>
      <c r="L28" s="125"/>
      <c r="M28" s="127"/>
      <c r="N28" s="128"/>
      <c r="O28" s="129" t="str">
        <f>IF(N28="","",ROUND(N28*VLOOKUP($D:$D,選択肢!$D:$F,3,),0))</f>
        <v/>
      </c>
      <c r="P28" s="130"/>
      <c r="Q28" s="131" t="str">
        <f>IF(N28="","",ROUND(N28*P28,0))</f>
        <v/>
      </c>
      <c r="R28" s="132" t="str">
        <f>IF(N28="","",Q28*VLOOKUP($D:$D,選択肢!$D:$F,3,))</f>
        <v/>
      </c>
      <c r="S28" s="133" t="str">
        <f>IF($N28="","",N28-Q28)</f>
        <v/>
      </c>
      <c r="T28" s="134" t="str">
        <f>IF(N28="","",VLOOKUP(D:D,選択肢!$D:$F,2,))</f>
        <v/>
      </c>
      <c r="U28" s="135">
        <f>IF(ISERROR(MATCH($M28,選択肢!$B$9:$B$19,0)),0,1)</f>
        <v>0</v>
      </c>
      <c r="V28" s="143" t="str">
        <f>IF($U28=0,"",_xlfn.IFNA(VLOOKUP($M28,選択肢!$B$9:$I$19,4,),""))</f>
        <v/>
      </c>
      <c r="W28" s="144" t="str">
        <f>IF($U28=0,"",IFERROR($S28*$T28*(VLOOKUP($M28,選択肢!$B$9:$S$19,14,FALSE)/VLOOKUP($M28,選択肢!$B$9:$S$19,3,FALSE)),""))</f>
        <v/>
      </c>
      <c r="X28" s="143" t="str">
        <f>IF($U28=0,"",_xlfn.IFNA(VLOOKUP($M28,選択肢!$B$9:$I$19,5,),""))</f>
        <v/>
      </c>
      <c r="Y28" s="144" t="str">
        <f>IF($U28=0,"",IFERROR($S28*$T28*(VLOOKUP($M28,選択肢!$B$9:$S$19,15,FALSE)/VLOOKUP($M28,選択肢!$B$9:$S$19,3,FALSE)),""))</f>
        <v/>
      </c>
      <c r="Z28" s="143" t="str">
        <f>IF($U28=0,"",_xlfn.IFNA(VLOOKUP($M28,選択肢!$B$9:$I$19,6,),""))</f>
        <v/>
      </c>
      <c r="AA28" s="144" t="str">
        <f>IF($U28=0,"",IF(Z28="-","-",IFERROR($S28*$T28*(VLOOKUP($M28,選択肢!$B$9:$S$19,16,FALSE)/VLOOKUP($M28,選択肢!$B$9:$S$19,3,FALSE)),"要計算")))</f>
        <v/>
      </c>
      <c r="AB28" s="143" t="str">
        <f>IF($U28=0,"",_xlfn.IFNA(VLOOKUP($M28,選択肢!$B$9:$I$19,7,),""))</f>
        <v/>
      </c>
      <c r="AC28" s="144" t="str">
        <f>IF($U28=0,"",IF(AB28="-","-",IFERROR($S28*$T28*(VLOOKUP($M28,選択肢!$B$9:$S$19,17,FALSE)/VLOOKUP($M28,選択肢!$B$9:$S$19,3,FALSE)),"要計算")))</f>
        <v/>
      </c>
      <c r="AD28" s="143" t="str">
        <f>IF($U28=0,"",_xlfn.IFNA(VLOOKUP($M28,選択肢!$B$9:$I$19,8,),""))</f>
        <v/>
      </c>
      <c r="AE28" s="145" t="str">
        <f>IF($U28=0,"",IF(AD28="-","-",IFERROR($S28*$T28*(VLOOKUP($M28,選択肢!$B$9:$S$19,18,FALSE)/VLOOKUP($M28,選択肢!$B$9:$S$19,3,FALSE)),"要計算")))</f>
        <v/>
      </c>
      <c r="AF28" s="136"/>
      <c r="AG28" s="133" t="str">
        <f>IF(N28="","",ROUND(S28*(1-T28)*(1-AF28),0))</f>
        <v/>
      </c>
      <c r="AH28" s="129" t="str">
        <f>IF(N28="","",ROUND(AG28*VLOOKUP($D:$D,選択肢!$D:$F,3,),0))</f>
        <v/>
      </c>
      <c r="AI28" s="137" t="str">
        <f>IFERROR(S28*(1-T28)*(1-AF28),"")</f>
        <v/>
      </c>
      <c r="AJ28" s="137" t="str">
        <f>IFERROR(AG28*VLOOKUP($D:$D,選択肢!$D:$F,3,),"")</f>
        <v/>
      </c>
      <c r="AK28" s="133" t="str">
        <f>IF(N28="","",N28-Q28-AG28)</f>
        <v/>
      </c>
      <c r="AL28" s="129" t="str">
        <f>IF(N28="","",ROUND(AK28*VLOOKUP($D:$D,選択肢!$D:$F,3,),0))</f>
        <v/>
      </c>
      <c r="AM28" s="138" t="str">
        <f>IFERROR(N28-Q28-AG28,"")</f>
        <v/>
      </c>
      <c r="AN28" s="139" t="str">
        <f>IFERROR(AK28*VLOOKUP($D:$D,選択肢!$D:$F,3,),"")</f>
        <v/>
      </c>
      <c r="AO28" s="89" t="str">
        <f>IFERROR(IF(N28=Q28+AG28+AK28,"OK!!","再計算"),"")</f>
        <v/>
      </c>
      <c r="AP28" s="188"/>
    </row>
    <row r="29" spans="2:42" ht="34.5" customHeight="1">
      <c r="B29" s="103">
        <v>2</v>
      </c>
      <c r="C29" s="141" t="str">
        <f>IF(VLOOKUP($B29,別紙１!$C$47:$I$51,5,)&lt;&gt;0,VLOOKUP($B29,別紙１!$C$47:$I$51,5,),"")</f>
        <v/>
      </c>
      <c r="D29" s="122"/>
      <c r="E29" s="104" t="str">
        <f t="shared" si="0"/>
        <v>_</v>
      </c>
      <c r="F29" s="123"/>
      <c r="G29" s="146" t="s">
        <v>89</v>
      </c>
      <c r="H29" s="125"/>
      <c r="I29" s="126"/>
      <c r="J29" s="123"/>
      <c r="K29" s="124" t="s">
        <v>89</v>
      </c>
      <c r="L29" s="125"/>
      <c r="M29" s="127"/>
      <c r="N29" s="128"/>
      <c r="O29" s="129" t="str">
        <f>IF(N29="","",ROUND(N29*VLOOKUP($D:$D,選択肢!$D:$F,3,),0))</f>
        <v/>
      </c>
      <c r="P29" s="130"/>
      <c r="Q29" s="131" t="str">
        <f t="shared" ref="Q29:Q32" si="6">IF(N29="","",ROUND(N29*P29,0))</f>
        <v/>
      </c>
      <c r="R29" s="132" t="str">
        <f>IF(N29="","",Q29*VLOOKUP($D:$D,選択肢!$D:$F,3,))</f>
        <v/>
      </c>
      <c r="S29" s="133" t="str">
        <f t="shared" ref="S29:S32" si="7">IF($N29="","",N29-Q29)</f>
        <v/>
      </c>
      <c r="T29" s="134" t="str">
        <f>IF(N29="","",VLOOKUP(D:D,選択肢!$D:$F,2,))</f>
        <v/>
      </c>
      <c r="U29" s="135">
        <f>IF(ISERROR(MATCH($M29,選択肢!$B$9:$B$19,0)),0,1)</f>
        <v>0</v>
      </c>
      <c r="V29" s="143" t="str">
        <f>IF($U29=0,"",_xlfn.IFNA(VLOOKUP($M29,選択肢!$B$9:$I$19,4,),""))</f>
        <v/>
      </c>
      <c r="W29" s="144" t="str">
        <f>IF($U29=0,"",IFERROR($S29*$T29*(VLOOKUP($M29,選択肢!$B$9:$S$19,14,FALSE)/VLOOKUP($M29,選択肢!$B$9:$S$19,3,FALSE)),""))</f>
        <v/>
      </c>
      <c r="X29" s="143" t="str">
        <f>IF($U29=0,"",_xlfn.IFNA(VLOOKUP($M29,選択肢!$B$9:$I$19,5,),""))</f>
        <v/>
      </c>
      <c r="Y29" s="144" t="str">
        <f>IF($U29=0,"",IFERROR($S29*$T29*(VLOOKUP($M29,選択肢!$B$9:$S$19,15,FALSE)/VLOOKUP($M29,選択肢!$B$9:$S$19,3,FALSE)),""))</f>
        <v/>
      </c>
      <c r="Z29" s="143" t="str">
        <f>IF($U29=0,"",_xlfn.IFNA(VLOOKUP($M29,選択肢!$B$9:$I$19,6,),""))</f>
        <v/>
      </c>
      <c r="AA29" s="144" t="str">
        <f>IF($U29=0,"",IF(Z29="-","-",IFERROR($S29*$T29*(VLOOKUP($M29,選択肢!$B$9:$S$19,16,FALSE)/VLOOKUP($M29,選択肢!$B$9:$S$19,3,FALSE)),"要計算")))</f>
        <v/>
      </c>
      <c r="AB29" s="143" t="str">
        <f>IF($U29=0,"",_xlfn.IFNA(VLOOKUP($M29,選択肢!$B$9:$I$19,7,),""))</f>
        <v/>
      </c>
      <c r="AC29" s="144" t="str">
        <f>IF($U29=0,"",IF(AB29="-","-",IFERROR($S29*$T29*(VLOOKUP($M29,選択肢!$B$9:$S$19,17,FALSE)/VLOOKUP($M29,選択肢!$B$9:$S$19,3,FALSE)),"要計算")))</f>
        <v/>
      </c>
      <c r="AD29" s="143" t="str">
        <f>IF($U29=0,"",_xlfn.IFNA(VLOOKUP($M29,選択肢!$B$9:$I$19,8,),""))</f>
        <v/>
      </c>
      <c r="AE29" s="145" t="str">
        <f>IF($U29=0,"",IF(AD29="-","-",IFERROR($S29*$T29*(VLOOKUP($M29,選択肢!$B$9:$S$19,18,FALSE)/VLOOKUP($M29,選択肢!$B$9:$S$19,3,FALSE)),"要計算")))</f>
        <v/>
      </c>
      <c r="AF29" s="136"/>
      <c r="AG29" s="133" t="str">
        <f t="shared" ref="AG29:AG32" si="8">IF(N29="","",ROUND(S29*(1-T29)*(1-AF29),0))</f>
        <v/>
      </c>
      <c r="AH29" s="129" t="str">
        <f>IF(N29="","",ROUND(AG29*VLOOKUP($D:$D,選択肢!$D:$F,3,),0))</f>
        <v/>
      </c>
      <c r="AI29" s="137" t="str">
        <f>IFERROR(S29*(1-T29)*(1-AF29),"")</f>
        <v/>
      </c>
      <c r="AJ29" s="137" t="str">
        <f>IFERROR(AG29*VLOOKUP($D:$D,選択肢!$D:$F,3,),"")</f>
        <v/>
      </c>
      <c r="AK29" s="133" t="str">
        <f t="shared" ref="AK29:AK32" si="9">IF(N29="","",N29-Q29-AG29)</f>
        <v/>
      </c>
      <c r="AL29" s="129" t="str">
        <f>IF(N29="","",ROUND(AK29*VLOOKUP($D:$D,選択肢!$D:$F,3,),0))</f>
        <v/>
      </c>
      <c r="AM29" s="138" t="str">
        <f t="shared" ref="AM29:AM32" si="10">IFERROR(N29-Q29-AG29,"")</f>
        <v/>
      </c>
      <c r="AN29" s="139" t="str">
        <f>IFERROR(AK29*VLOOKUP($D:$D,選択肢!$D:$F,3,),"")</f>
        <v/>
      </c>
      <c r="AO29" s="89" t="str">
        <f t="shared" ref="AO29:AO32" si="11">IFERROR(IF(N29=Q29+AG29+AK29,"OK!!","再計算"),"")</f>
        <v/>
      </c>
    </row>
    <row r="30" spans="2:42" ht="34.5" customHeight="1">
      <c r="B30" s="103">
        <v>3</v>
      </c>
      <c r="C30" s="141" t="str">
        <f>IF(VLOOKUP($B30,別紙１!$C$47:$I$51,5,)&lt;&gt;0,VLOOKUP($B30,別紙１!$C$47:$I$51,5,),"")</f>
        <v/>
      </c>
      <c r="D30" s="122"/>
      <c r="E30" s="104" t="str">
        <f t="shared" si="0"/>
        <v>_</v>
      </c>
      <c r="F30" s="123"/>
      <c r="G30" s="146" t="s">
        <v>89</v>
      </c>
      <c r="H30" s="125"/>
      <c r="I30" s="126"/>
      <c r="J30" s="123"/>
      <c r="K30" s="124" t="s">
        <v>89</v>
      </c>
      <c r="L30" s="125"/>
      <c r="M30" s="140"/>
      <c r="N30" s="128"/>
      <c r="O30" s="129" t="str">
        <f>IF(N30="","",ROUND(N30*VLOOKUP($D:$D,選択肢!$D:$F,3,),0))</f>
        <v/>
      </c>
      <c r="P30" s="130"/>
      <c r="Q30" s="131" t="str">
        <f t="shared" si="6"/>
        <v/>
      </c>
      <c r="R30" s="132" t="str">
        <f>IF(N30="","",Q30*VLOOKUP($D:$D,選択肢!$D:$F,3,))</f>
        <v/>
      </c>
      <c r="S30" s="133" t="str">
        <f t="shared" si="7"/>
        <v/>
      </c>
      <c r="T30" s="134" t="str">
        <f>IF(N30="","",VLOOKUP(D:D,選択肢!$D:$F,2,))</f>
        <v/>
      </c>
      <c r="U30" s="135">
        <f>IF(ISERROR(MATCH($M30,選択肢!$B$9:$B$19,0)),0,1)</f>
        <v>0</v>
      </c>
      <c r="V30" s="143" t="str">
        <f>IF($U30=0,"",_xlfn.IFNA(VLOOKUP($M30,選択肢!$B$9:$I$19,4,),""))</f>
        <v/>
      </c>
      <c r="W30" s="144" t="str">
        <f>IF($U30=0,"",IFERROR($S30*$T30*(VLOOKUP($M30,選択肢!$B$9:$S$19,14,FALSE)/VLOOKUP($M30,選択肢!$B$9:$S$19,3,FALSE)),""))</f>
        <v/>
      </c>
      <c r="X30" s="143" t="str">
        <f>IF($U30=0,"",_xlfn.IFNA(VLOOKUP($M30,選択肢!$B$9:$I$19,5,),""))</f>
        <v/>
      </c>
      <c r="Y30" s="144" t="str">
        <f>IF($U30=0,"",IFERROR($S30*$T30*(VLOOKUP($M30,選択肢!$B$9:$S$19,15,FALSE)/VLOOKUP($M30,選択肢!$B$9:$S$19,3,FALSE)),""))</f>
        <v/>
      </c>
      <c r="Z30" s="143" t="str">
        <f>IF($U30=0,"",_xlfn.IFNA(VLOOKUP($M30,選択肢!$B$9:$I$19,6,),""))</f>
        <v/>
      </c>
      <c r="AA30" s="144" t="str">
        <f>IF($U30=0,"",IF(Z30="-","-",IFERROR($S30*$T30*(VLOOKUP($M30,選択肢!$B$9:$S$19,16,FALSE)/VLOOKUP($M30,選択肢!$B$9:$S$19,3,FALSE)),"要計算")))</f>
        <v/>
      </c>
      <c r="AB30" s="143" t="str">
        <f>IF($U30=0,"",_xlfn.IFNA(VLOOKUP($M30,選択肢!$B$9:$I$19,7,),""))</f>
        <v/>
      </c>
      <c r="AC30" s="144" t="str">
        <f>IF($U30=0,"",IF(AB30="-","-",IFERROR($S30*$T30*(VLOOKUP($M30,選択肢!$B$9:$S$19,17,FALSE)/VLOOKUP($M30,選択肢!$B$9:$S$19,3,FALSE)),"要計算")))</f>
        <v/>
      </c>
      <c r="AD30" s="143" t="str">
        <f>IF($U30=0,"",_xlfn.IFNA(VLOOKUP($M30,選択肢!$B$9:$I$19,8,),""))</f>
        <v/>
      </c>
      <c r="AE30" s="145" t="str">
        <f>IF($U30=0,"",IF(AD30="-","-",IFERROR($S30*$T30*(VLOOKUP($M30,選択肢!$B$9:$S$19,18,FALSE)/VLOOKUP($M30,選択肢!$B$9:$S$19,3,FALSE)),"要計算")))</f>
        <v/>
      </c>
      <c r="AF30" s="136"/>
      <c r="AG30" s="133" t="str">
        <f t="shared" si="8"/>
        <v/>
      </c>
      <c r="AH30" s="129" t="str">
        <f>IF(N30="","",ROUND(AG30*VLOOKUP($D:$D,選択肢!$D:$F,3,),0))</f>
        <v/>
      </c>
      <c r="AI30" s="137" t="str">
        <f t="shared" ref="AI30:AI32" si="12">IFERROR(S30*(1-T30)*(1-AF30),"")</f>
        <v/>
      </c>
      <c r="AJ30" s="137" t="str">
        <f>IFERROR(AG30*VLOOKUP($D:$D,選択肢!$D:$F,3,),"")</f>
        <v/>
      </c>
      <c r="AK30" s="133" t="str">
        <f t="shared" si="9"/>
        <v/>
      </c>
      <c r="AL30" s="129" t="str">
        <f>IF(N30="","",ROUND(AK30*VLOOKUP($D:$D,選択肢!$D:$F,3,),0))</f>
        <v/>
      </c>
      <c r="AM30" s="138" t="str">
        <f t="shared" si="10"/>
        <v/>
      </c>
      <c r="AN30" s="139" t="str">
        <f>IFERROR(AK30*VLOOKUP($D:$D,選択肢!$D:$F,3,),"")</f>
        <v/>
      </c>
      <c r="AO30" s="89" t="str">
        <f t="shared" si="11"/>
        <v/>
      </c>
    </row>
    <row r="31" spans="2:42" ht="34.5" customHeight="1">
      <c r="B31" s="103">
        <v>4</v>
      </c>
      <c r="C31" s="141" t="str">
        <f>IF(VLOOKUP($B31,別紙１!$C$47:$I$51,5,)&lt;&gt;0,VLOOKUP($B31,別紙１!$C$47:$I$51,5,),"")</f>
        <v/>
      </c>
      <c r="D31" s="122"/>
      <c r="E31" s="104" t="str">
        <f t="shared" si="0"/>
        <v>_</v>
      </c>
      <c r="F31" s="123"/>
      <c r="G31" s="146" t="s">
        <v>89</v>
      </c>
      <c r="H31" s="125"/>
      <c r="I31" s="126"/>
      <c r="J31" s="123"/>
      <c r="K31" s="124" t="s">
        <v>89</v>
      </c>
      <c r="L31" s="125"/>
      <c r="M31" s="127"/>
      <c r="N31" s="128"/>
      <c r="O31" s="129" t="str">
        <f>IF(N31="","",ROUND(N31*VLOOKUP($D:$D,選択肢!$D:$F,3,),0))</f>
        <v/>
      </c>
      <c r="P31" s="130"/>
      <c r="Q31" s="131" t="str">
        <f t="shared" si="6"/>
        <v/>
      </c>
      <c r="R31" s="132" t="str">
        <f>IF(N31="","",Q31*VLOOKUP($D:$D,選択肢!$D:$F,3,))</f>
        <v/>
      </c>
      <c r="S31" s="133" t="str">
        <f t="shared" si="7"/>
        <v/>
      </c>
      <c r="T31" s="134" t="str">
        <f>IF(N31="","",VLOOKUP(D:D,選択肢!$D:$F,2,))</f>
        <v/>
      </c>
      <c r="U31" s="135">
        <f>IF(ISERROR(MATCH($M31,選択肢!$B$9:$B$19,0)),0,1)</f>
        <v>0</v>
      </c>
      <c r="V31" s="143" t="str">
        <f>IF($U31=0,"",_xlfn.IFNA(VLOOKUP($M31,選択肢!$B$9:$I$19,4,),""))</f>
        <v/>
      </c>
      <c r="W31" s="144" t="str">
        <f>IF($U31=0,"",IFERROR($S31*$T31*(VLOOKUP($M31,選択肢!$B$9:$S$19,14,FALSE)/VLOOKUP($M31,選択肢!$B$9:$S$19,3,FALSE)),""))</f>
        <v/>
      </c>
      <c r="X31" s="143" t="str">
        <f>IF($U31=0,"",_xlfn.IFNA(VLOOKUP($M31,選択肢!$B$9:$I$19,5,),""))</f>
        <v/>
      </c>
      <c r="Y31" s="144" t="str">
        <f>IF($U31=0,"",IFERROR($S31*$T31*(VLOOKUP($M31,選択肢!$B$9:$S$19,15,FALSE)/VLOOKUP($M31,選択肢!$B$9:$S$19,3,FALSE)),""))</f>
        <v/>
      </c>
      <c r="Z31" s="143" t="str">
        <f>IF($U31=0,"",_xlfn.IFNA(VLOOKUP($M31,選択肢!$B$9:$I$19,6,),""))</f>
        <v/>
      </c>
      <c r="AA31" s="144" t="str">
        <f>IF($U31=0,"",IF(Z31="-","-",IFERROR($S31*$T31*(VLOOKUP($M31,選択肢!$B$9:$S$19,16,FALSE)/VLOOKUP($M31,選択肢!$B$9:$S$19,3,FALSE)),"要計算")))</f>
        <v/>
      </c>
      <c r="AB31" s="143" t="str">
        <f>IF($U31=0,"",_xlfn.IFNA(VLOOKUP($M31,選択肢!$B$9:$I$19,7,),""))</f>
        <v/>
      </c>
      <c r="AC31" s="144" t="str">
        <f>IF($U31=0,"",IF(AB31="-","-",IFERROR($S31*$T31*(VLOOKUP($M31,選択肢!$B$9:$S$19,17,FALSE)/VLOOKUP($M31,選択肢!$B$9:$S$19,3,FALSE)),"要計算")))</f>
        <v/>
      </c>
      <c r="AD31" s="143" t="str">
        <f>IF($U31=0,"",_xlfn.IFNA(VLOOKUP($M31,選択肢!$B$9:$I$19,8,),""))</f>
        <v/>
      </c>
      <c r="AE31" s="145" t="str">
        <f>IF($U31=0,"",IF(AD31="-","-",IFERROR($S31*$T31*(VLOOKUP($M31,選択肢!$B$9:$S$19,18,FALSE)/VLOOKUP($M31,選択肢!$B$9:$S$19,3,FALSE)),"要計算")))</f>
        <v/>
      </c>
      <c r="AF31" s="136"/>
      <c r="AG31" s="133" t="str">
        <f t="shared" si="8"/>
        <v/>
      </c>
      <c r="AH31" s="129" t="str">
        <f>IF(N31="","",ROUND(AG31*VLOOKUP($D:$D,選択肢!$D:$F,3,),0))</f>
        <v/>
      </c>
      <c r="AI31" s="137" t="str">
        <f t="shared" si="12"/>
        <v/>
      </c>
      <c r="AJ31" s="137" t="str">
        <f>IFERROR(AG31*VLOOKUP($D:$D,選択肢!$D:$F,3,),"")</f>
        <v/>
      </c>
      <c r="AK31" s="133" t="str">
        <f t="shared" si="9"/>
        <v/>
      </c>
      <c r="AL31" s="129" t="str">
        <f>IF(N31="","",ROUND(AK31*VLOOKUP($D:$D,選択肢!$D:$F,3,),0))</f>
        <v/>
      </c>
      <c r="AM31" s="138" t="str">
        <f t="shared" si="10"/>
        <v/>
      </c>
      <c r="AN31" s="139" t="str">
        <f>IFERROR(AK31*VLOOKUP($D:$D,選択肢!$D:$F,3,),"")</f>
        <v/>
      </c>
      <c r="AO31" s="89" t="str">
        <f t="shared" si="11"/>
        <v/>
      </c>
    </row>
    <row r="32" spans="2:42" ht="34.5" customHeight="1">
      <c r="B32" s="103">
        <v>5</v>
      </c>
      <c r="C32" s="141" t="str">
        <f>IF(VLOOKUP($B32,別紙１!$C$47:$I$51,5,)&lt;&gt;0,VLOOKUP($B32,別紙１!$C$47:$I$51,5,),"")</f>
        <v/>
      </c>
      <c r="D32" s="122"/>
      <c r="E32" s="104" t="str">
        <f>CONCATENATE(D32,"_")</f>
        <v>_</v>
      </c>
      <c r="F32" s="123"/>
      <c r="G32" s="146" t="s">
        <v>89</v>
      </c>
      <c r="H32" s="125"/>
      <c r="I32" s="126"/>
      <c r="J32" s="123"/>
      <c r="K32" s="124" t="s">
        <v>89</v>
      </c>
      <c r="L32" s="125"/>
      <c r="M32" s="140"/>
      <c r="N32" s="128"/>
      <c r="O32" s="129" t="str">
        <f>IF(N32="","",ROUND(N32*VLOOKUP($D:$D,選択肢!$D:$F,3,),0))</f>
        <v/>
      </c>
      <c r="P32" s="130"/>
      <c r="Q32" s="131" t="str">
        <f t="shared" si="6"/>
        <v/>
      </c>
      <c r="R32" s="132" t="str">
        <f>IF(N32="","",Q32*VLOOKUP($D:$D,選択肢!$D:$F,3,))</f>
        <v/>
      </c>
      <c r="S32" s="133" t="str">
        <f t="shared" si="7"/>
        <v/>
      </c>
      <c r="T32" s="134" t="str">
        <f>IF(N32="","",VLOOKUP(D:D,選択肢!$D:$F,2,))</f>
        <v/>
      </c>
      <c r="U32" s="135">
        <f>IF(ISERROR(MATCH($M32,選択肢!$B$9:$B$19,0)),0,1)</f>
        <v>0</v>
      </c>
      <c r="V32" s="143" t="str">
        <f>IF($U32=0,"",_xlfn.IFNA(VLOOKUP($M32,選択肢!$B$9:$I$19,4,),""))</f>
        <v/>
      </c>
      <c r="W32" s="144" t="str">
        <f>IF($U32=0,"",IFERROR($S32*$T32*(VLOOKUP($M32,選択肢!$B$9:$S$19,14,FALSE)/VLOOKUP($M32,選択肢!$B$9:$S$19,3,FALSE)),""))</f>
        <v/>
      </c>
      <c r="X32" s="143" t="str">
        <f>IF($U32=0,"",_xlfn.IFNA(VLOOKUP($M32,選択肢!$B$9:$I$19,5,),""))</f>
        <v/>
      </c>
      <c r="Y32" s="144" t="str">
        <f>IF($U32=0,"",IFERROR($S32*$T32*(VLOOKUP($M32,選択肢!$B$9:$S$19,15,FALSE)/VLOOKUP($M32,選択肢!$B$9:$S$19,3,FALSE)),""))</f>
        <v/>
      </c>
      <c r="Z32" s="143" t="str">
        <f>IF($U32=0,"",_xlfn.IFNA(VLOOKUP($M32,選択肢!$B$9:$I$19,6,),""))</f>
        <v/>
      </c>
      <c r="AA32" s="144" t="str">
        <f>IF($U32=0,"",IF(Z32="-","-",IFERROR($S32*$T32*(VLOOKUP($M32,選択肢!$B$9:$S$19,16,FALSE)/VLOOKUP($M32,選択肢!$B$9:$S$19,3,FALSE)),"要計算")))</f>
        <v/>
      </c>
      <c r="AB32" s="143" t="str">
        <f>IF($U32=0,"",_xlfn.IFNA(VLOOKUP($M32,選択肢!$B$9:$I$19,7,),""))</f>
        <v/>
      </c>
      <c r="AC32" s="144" t="str">
        <f>IF($U32=0,"",IF(AB32="-","-",IFERROR($S32*$T32*(VLOOKUP($M32,選択肢!$B$9:$S$19,17,FALSE)/VLOOKUP($M32,選択肢!$B$9:$S$19,3,FALSE)),"要計算")))</f>
        <v/>
      </c>
      <c r="AD32" s="143" t="str">
        <f>IF($U32=0,"",_xlfn.IFNA(VLOOKUP($M32,選択肢!$B$9:$I$19,8,),""))</f>
        <v/>
      </c>
      <c r="AE32" s="145" t="str">
        <f>IF($U32=0,"",IF(AD32="-","-",IFERROR($S32*$T32*(VLOOKUP($M32,選択肢!$B$9:$S$19,18,FALSE)/VLOOKUP($M32,選択肢!$B$9:$S$19,3,FALSE)),"要計算")))</f>
        <v/>
      </c>
      <c r="AF32" s="136"/>
      <c r="AG32" s="133" t="str">
        <f t="shared" si="8"/>
        <v/>
      </c>
      <c r="AH32" s="129" t="str">
        <f>IF(N32="","",ROUND(AG32*VLOOKUP($D:$D,選択肢!$D:$F,3,),0))</f>
        <v/>
      </c>
      <c r="AI32" s="137" t="str">
        <f t="shared" si="12"/>
        <v/>
      </c>
      <c r="AJ32" s="137" t="str">
        <f>IFERROR(AG32*VLOOKUP($D:$D,選択肢!$D:$F,3,),"")</f>
        <v/>
      </c>
      <c r="AK32" s="133" t="str">
        <f t="shared" si="9"/>
        <v/>
      </c>
      <c r="AL32" s="129" t="str">
        <f>IF(N32="","",ROUND(AK32*VLOOKUP($D:$D,選択肢!$D:$F,3,),0))</f>
        <v/>
      </c>
      <c r="AM32" s="138" t="str">
        <f t="shared" si="10"/>
        <v/>
      </c>
      <c r="AN32" s="139" t="str">
        <f>IFERROR(AK32*VLOOKUP($D:$D,選択肢!$D:$F,3,),"")</f>
        <v/>
      </c>
      <c r="AO32" s="89" t="str">
        <f t="shared" si="11"/>
        <v/>
      </c>
    </row>
    <row r="33" spans="2:40">
      <c r="B33" s="33"/>
      <c r="C33" s="33"/>
      <c r="D33" s="33"/>
      <c r="E33" s="33"/>
      <c r="F33" s="33"/>
      <c r="G33" s="33"/>
      <c r="H33" s="33"/>
      <c r="I33" s="33"/>
      <c r="J33" s="33"/>
      <c r="K33" s="33"/>
      <c r="L33" s="33"/>
      <c r="M33" s="34"/>
      <c r="N33" s="33"/>
      <c r="O33" s="33"/>
      <c r="Q33" s="33"/>
      <c r="R33" s="65"/>
      <c r="S33" s="33"/>
      <c r="T33" s="33"/>
      <c r="U33" s="33"/>
      <c r="V33" s="33"/>
      <c r="W33" s="33"/>
      <c r="X33" s="33"/>
      <c r="Y33" s="33"/>
      <c r="Z33" s="33"/>
      <c r="AA33" s="33"/>
      <c r="AB33" s="33"/>
      <c r="AC33" s="33"/>
      <c r="AD33" s="33"/>
      <c r="AE33" s="35"/>
      <c r="AG33" s="34"/>
      <c r="AH33" s="34"/>
      <c r="AI33" s="65" t="s">
        <v>139</v>
      </c>
      <c r="AJ33" s="65"/>
      <c r="AK33" s="65"/>
      <c r="AL33" s="65"/>
      <c r="AM33"/>
      <c r="AN33" s="34"/>
    </row>
    <row r="34" spans="2:40" s="11" customFormat="1">
      <c r="B34" s="36"/>
      <c r="C34" s="36"/>
      <c r="D34" s="37"/>
      <c r="E34" s="37"/>
      <c r="F34" s="37"/>
      <c r="G34" s="37"/>
      <c r="H34" s="37"/>
      <c r="I34" s="37"/>
      <c r="J34" s="37"/>
      <c r="K34" s="37"/>
      <c r="L34" s="37"/>
      <c r="M34" s="36"/>
      <c r="N34" s="37"/>
      <c r="O34" s="36"/>
      <c r="P34" s="36"/>
      <c r="Q34" s="36"/>
      <c r="R34" s="36"/>
      <c r="S34" s="37"/>
      <c r="T34" s="37"/>
      <c r="U34" s="37"/>
      <c r="V34" s="236"/>
      <c r="W34" s="236"/>
      <c r="X34" s="236"/>
      <c r="Y34" s="236"/>
      <c r="Z34" s="236"/>
      <c r="AA34" s="236"/>
      <c r="AB34" s="236"/>
      <c r="AC34" s="236"/>
      <c r="AD34" s="236"/>
      <c r="AE34" s="236"/>
      <c r="AF34" s="36"/>
      <c r="AG34" s="36"/>
      <c r="AH34" s="36"/>
      <c r="AI34" s="36"/>
      <c r="AJ34" s="36"/>
      <c r="AK34" s="36"/>
      <c r="AL34" s="36"/>
      <c r="AM34" s="36"/>
      <c r="AN34" s="36"/>
    </row>
    <row r="35" spans="2:40">
      <c r="B35" s="33"/>
      <c r="C35" s="33"/>
      <c r="D35" s="33"/>
      <c r="E35" s="33"/>
      <c r="F35" s="33"/>
      <c r="G35" s="33"/>
      <c r="H35" s="33"/>
      <c r="I35" s="33"/>
      <c r="J35" s="33"/>
      <c r="K35" s="33"/>
      <c r="L35" s="33"/>
      <c r="M35" s="34"/>
      <c r="N35" s="33"/>
      <c r="O35" s="33"/>
      <c r="P35" s="33"/>
      <c r="Q35" s="33"/>
      <c r="R35" s="34"/>
      <c r="S35" s="33"/>
      <c r="T35" s="33"/>
      <c r="U35" s="33"/>
      <c r="V35" s="33"/>
      <c r="W35" s="33"/>
      <c r="X35" s="33"/>
      <c r="Y35" s="33"/>
      <c r="Z35" s="33"/>
      <c r="AA35" s="33"/>
      <c r="AB35" s="33"/>
      <c r="AC35" s="33"/>
      <c r="AD35" s="33"/>
      <c r="AE35" s="33"/>
      <c r="AF35" s="33"/>
      <c r="AG35" s="34"/>
      <c r="AH35" s="34"/>
      <c r="AI35" s="34"/>
      <c r="AJ35" s="34"/>
      <c r="AK35" s="34"/>
      <c r="AL35" s="34"/>
      <c r="AM35" s="34"/>
      <c r="AN35" s="34"/>
    </row>
    <row r="36" spans="2:40" ht="21">
      <c r="B36" s="38" t="s">
        <v>96</v>
      </c>
      <c r="C36" s="39"/>
      <c r="D36" s="33"/>
      <c r="E36" s="33"/>
      <c r="F36" s="33"/>
      <c r="G36" s="33"/>
      <c r="H36" s="33"/>
      <c r="I36" s="33"/>
      <c r="J36" s="33"/>
      <c r="K36" s="33"/>
      <c r="L36" s="33"/>
      <c r="M36" s="34"/>
      <c r="N36" s="33"/>
      <c r="O36" s="33"/>
      <c r="P36" s="33"/>
      <c r="Q36" s="33"/>
      <c r="R36" s="34"/>
      <c r="S36" s="33"/>
      <c r="T36" s="33"/>
      <c r="U36" s="33"/>
      <c r="V36" s="33"/>
      <c r="W36" s="33"/>
      <c r="X36" s="33"/>
      <c r="Y36" s="33"/>
      <c r="Z36" s="33"/>
      <c r="AA36" s="33"/>
      <c r="AB36" s="33"/>
      <c r="AC36" s="33"/>
      <c r="AD36" s="33"/>
      <c r="AE36" s="33"/>
      <c r="AF36" s="33"/>
      <c r="AG36" s="34"/>
      <c r="AH36" s="34"/>
      <c r="AI36" s="34"/>
      <c r="AJ36" s="34"/>
      <c r="AK36" s="34"/>
      <c r="AL36" s="34"/>
      <c r="AM36" s="34"/>
      <c r="AN36" s="34"/>
    </row>
    <row r="37" spans="2:40" ht="21">
      <c r="B37" s="40"/>
      <c r="C37" s="41" t="s">
        <v>98</v>
      </c>
      <c r="D37" s="33"/>
      <c r="E37" s="33"/>
      <c r="F37" s="33"/>
      <c r="G37" s="33"/>
      <c r="H37" s="33"/>
      <c r="I37" s="33"/>
      <c r="J37" s="33"/>
      <c r="K37" s="33"/>
      <c r="L37" s="33"/>
      <c r="M37" s="34"/>
      <c r="N37" s="33"/>
      <c r="O37" s="33"/>
      <c r="P37" s="33"/>
      <c r="Q37" s="33"/>
      <c r="R37" s="34"/>
      <c r="S37" s="33"/>
      <c r="T37" s="33"/>
      <c r="U37" s="33"/>
      <c r="V37" s="33"/>
      <c r="W37" s="33"/>
      <c r="X37" s="33"/>
      <c r="Y37" s="33"/>
      <c r="Z37" s="33"/>
      <c r="AA37" s="33"/>
      <c r="AB37" s="33"/>
      <c r="AC37" s="33"/>
      <c r="AD37" s="33"/>
      <c r="AE37" s="33"/>
      <c r="AF37" s="33"/>
      <c r="AG37" s="34"/>
      <c r="AH37" s="34"/>
      <c r="AI37" s="34"/>
      <c r="AJ37" s="34"/>
      <c r="AK37" s="34"/>
      <c r="AL37" s="34"/>
      <c r="AM37" s="34"/>
      <c r="AN37" s="34"/>
    </row>
    <row r="38" spans="2:40" ht="21">
      <c r="B38" s="40"/>
      <c r="C38" s="41" t="s">
        <v>188</v>
      </c>
      <c r="D38" s="33"/>
      <c r="E38" s="33"/>
      <c r="F38" s="33"/>
      <c r="G38" s="33"/>
      <c r="H38" s="33"/>
      <c r="I38" s="33"/>
      <c r="J38" s="33"/>
      <c r="K38" s="33"/>
      <c r="L38" s="33"/>
      <c r="M38" s="34"/>
      <c r="N38" s="33"/>
      <c r="O38" s="33"/>
      <c r="P38" s="33"/>
      <c r="Q38" s="33"/>
      <c r="R38" s="34"/>
      <c r="S38" s="33"/>
      <c r="T38" s="33"/>
      <c r="U38" s="33"/>
      <c r="V38" s="33"/>
      <c r="W38" s="33"/>
      <c r="X38" s="33"/>
      <c r="Y38" s="33"/>
      <c r="Z38" s="33"/>
      <c r="AA38" s="33"/>
      <c r="AB38" s="33"/>
      <c r="AC38" s="33"/>
      <c r="AD38" s="33"/>
      <c r="AE38" s="33"/>
      <c r="AF38" s="33"/>
      <c r="AG38" s="34"/>
      <c r="AH38" s="34"/>
      <c r="AI38" s="34"/>
      <c r="AJ38" s="34"/>
      <c r="AK38" s="34"/>
      <c r="AL38" s="34"/>
      <c r="AM38" s="34"/>
      <c r="AN38" s="34"/>
    </row>
    <row r="39" spans="2:40" ht="21">
      <c r="B39" s="40"/>
      <c r="C39" s="41" t="s">
        <v>127</v>
      </c>
      <c r="D39" s="33"/>
      <c r="E39" s="33"/>
      <c r="F39" s="33"/>
      <c r="G39" s="33"/>
      <c r="H39" s="33"/>
      <c r="I39" s="33"/>
      <c r="J39" s="33"/>
      <c r="K39" s="33"/>
      <c r="L39" s="33"/>
      <c r="M39" s="34"/>
      <c r="N39" s="33"/>
      <c r="O39" s="33"/>
      <c r="P39" s="33"/>
      <c r="Q39" s="33"/>
      <c r="R39" s="34"/>
      <c r="S39" s="33"/>
      <c r="T39" s="33"/>
      <c r="U39" s="33"/>
      <c r="V39" s="33"/>
      <c r="W39" s="33"/>
      <c r="X39" s="33"/>
      <c r="Y39" s="33"/>
      <c r="Z39" s="33"/>
      <c r="AA39" s="33"/>
      <c r="AB39" s="33"/>
      <c r="AC39" s="33"/>
      <c r="AD39" s="33"/>
      <c r="AE39" s="33"/>
      <c r="AF39" s="33"/>
      <c r="AG39" s="34"/>
      <c r="AH39" s="34"/>
      <c r="AI39" s="34"/>
      <c r="AJ39" s="34"/>
      <c r="AK39" s="34"/>
      <c r="AL39" s="34"/>
      <c r="AM39" s="34"/>
      <c r="AN39" s="34"/>
    </row>
    <row r="40" spans="2:40" ht="21">
      <c r="B40" s="40"/>
      <c r="C40" s="41" t="s">
        <v>128</v>
      </c>
      <c r="D40" s="33"/>
      <c r="E40" s="33"/>
      <c r="F40" s="33"/>
      <c r="G40" s="33"/>
      <c r="H40" s="33"/>
      <c r="I40" s="33"/>
      <c r="J40" s="33"/>
      <c r="K40" s="33"/>
      <c r="L40" s="33"/>
      <c r="M40" s="34"/>
      <c r="N40" s="33"/>
      <c r="O40" s="33"/>
      <c r="P40" s="33"/>
      <c r="Q40" s="33"/>
      <c r="R40" s="34"/>
      <c r="S40" s="33"/>
      <c r="T40" s="33"/>
      <c r="U40" s="33"/>
      <c r="V40" s="33"/>
      <c r="W40" s="33"/>
      <c r="X40" s="33"/>
      <c r="Y40" s="33"/>
      <c r="Z40" s="33"/>
      <c r="AA40" s="33"/>
      <c r="AB40" s="33"/>
      <c r="AC40" s="33"/>
      <c r="AD40" s="33"/>
      <c r="AE40" s="33"/>
      <c r="AF40" s="33"/>
      <c r="AG40" s="34"/>
      <c r="AH40" s="34"/>
      <c r="AI40" s="34"/>
      <c r="AJ40" s="34"/>
      <c r="AK40" s="34"/>
      <c r="AL40" s="34"/>
      <c r="AM40" s="34"/>
      <c r="AN40" s="34"/>
    </row>
    <row r="41" spans="2:40" ht="21">
      <c r="B41" s="40"/>
      <c r="C41" s="41" t="s">
        <v>197</v>
      </c>
      <c r="D41" s="33"/>
      <c r="E41" s="33"/>
      <c r="F41" s="33"/>
      <c r="G41" s="33"/>
      <c r="H41" s="33"/>
      <c r="I41" s="33"/>
      <c r="J41" s="33"/>
      <c r="K41" s="33"/>
      <c r="L41" s="33"/>
      <c r="M41" s="34"/>
      <c r="N41" s="33"/>
      <c r="O41" s="33"/>
      <c r="P41" s="33"/>
      <c r="Q41" s="33"/>
      <c r="R41" s="34"/>
      <c r="S41" s="33"/>
      <c r="T41" s="33"/>
      <c r="U41" s="33"/>
      <c r="V41" s="33"/>
      <c r="W41" s="33"/>
      <c r="X41" s="33"/>
      <c r="Y41" s="33"/>
      <c r="Z41" s="33"/>
      <c r="AA41" s="33"/>
      <c r="AB41" s="33"/>
      <c r="AC41" s="33"/>
      <c r="AD41" s="33"/>
      <c r="AE41" s="33"/>
      <c r="AF41" s="33"/>
      <c r="AG41" s="34"/>
      <c r="AH41" s="34"/>
      <c r="AI41" s="34"/>
      <c r="AJ41" s="34"/>
      <c r="AK41" s="34"/>
      <c r="AL41" s="34"/>
      <c r="AM41" s="34"/>
      <c r="AN41" s="34"/>
    </row>
    <row r="42" spans="2:40">
      <c r="B42" s="33"/>
      <c r="C42" s="33"/>
      <c r="D42" s="33"/>
      <c r="E42" s="33"/>
      <c r="F42" s="33"/>
      <c r="G42" s="33"/>
      <c r="H42" s="33"/>
      <c r="I42" s="33"/>
      <c r="J42" s="33"/>
      <c r="K42" s="33"/>
      <c r="L42" s="33"/>
      <c r="M42" s="34"/>
      <c r="N42" s="33"/>
      <c r="O42" s="33"/>
      <c r="P42" s="33"/>
      <c r="Q42" s="33"/>
      <c r="R42" s="34"/>
      <c r="S42" s="33"/>
      <c r="T42" s="33"/>
      <c r="U42" s="33"/>
      <c r="V42" s="33"/>
      <c r="W42" s="33"/>
      <c r="X42" s="33"/>
      <c r="Y42" s="33"/>
      <c r="Z42" s="33"/>
      <c r="AA42" s="33"/>
      <c r="AB42" s="33"/>
      <c r="AC42" s="33"/>
      <c r="AD42" s="33"/>
      <c r="AE42" s="33"/>
      <c r="AF42" s="33"/>
      <c r="AG42" s="34"/>
      <c r="AH42" s="34"/>
      <c r="AI42" s="34"/>
      <c r="AJ42" s="34"/>
      <c r="AK42" s="34"/>
      <c r="AL42" s="34"/>
      <c r="AM42" s="34"/>
      <c r="AN42" s="34"/>
    </row>
  </sheetData>
  <sheetProtection algorithmName="SHA-512" hashValue="ZGwAGxStJYa6b3EN04ElOCZruXyDRA9IyrCpuFNWoNbwhS1sAgMNBQENWGgafPZCAJYSn6TXkQQUFtUaqBAAiw==" saltValue="hVfzsA+FIqBeasm2CFw3GA==" spinCount="100000" sheet="1" objects="1" scenarios="1" formatCells="0" insertRows="0" deleteRows="0" sort="0"/>
  <mergeCells count="27">
    <mergeCell ref="F23:H24"/>
    <mergeCell ref="J23:L24"/>
    <mergeCell ref="E23:E25"/>
    <mergeCell ref="B2:M2"/>
    <mergeCell ref="V34:AE34"/>
    <mergeCell ref="C23:C25"/>
    <mergeCell ref="F22:H22"/>
    <mergeCell ref="J22:L22"/>
    <mergeCell ref="S22:T22"/>
    <mergeCell ref="V22:AE22"/>
    <mergeCell ref="N24:O24"/>
    <mergeCell ref="B23:B25"/>
    <mergeCell ref="S24:S25"/>
    <mergeCell ref="T24:T25"/>
    <mergeCell ref="V24:AE24"/>
    <mergeCell ref="D23:D25"/>
    <mergeCell ref="I23:I25"/>
    <mergeCell ref="M23:M25"/>
    <mergeCell ref="P24:Q24"/>
    <mergeCell ref="AI24:AJ24"/>
    <mergeCell ref="AM24:AN24"/>
    <mergeCell ref="N23:AN23"/>
    <mergeCell ref="AG22:AN22"/>
    <mergeCell ref="U24:U25"/>
    <mergeCell ref="AK24:AL24"/>
    <mergeCell ref="AG24:AH24"/>
    <mergeCell ref="AF24:AF25"/>
  </mergeCells>
  <phoneticPr fontId="1"/>
  <conditionalFormatting sqref="V28:AE32">
    <cfRule type="cellIs" dxfId="2" priority="88" operator="equal">
      <formula>"要計算"</formula>
    </cfRule>
    <cfRule type="expression" dxfId="1" priority="89">
      <formula>$U28&lt;&gt;0</formula>
    </cfRule>
    <cfRule type="expression" dxfId="0" priority="90">
      <formula>$U28&lt;&gt;1</formula>
    </cfRule>
  </conditionalFormatting>
  <dataValidations count="5">
    <dataValidation allowBlank="1" showInputMessage="1" sqref="AE26 V26:AD32" xr:uid="{00000000-0002-0000-0200-000000000000}"/>
    <dataValidation type="custom" allowBlank="1" showInputMessage="1" showErrorMessage="1" error="小数点第一位までの値を記入してください。" sqref="N28:N32" xr:uid="{00000000-0002-0000-0200-000001000000}">
      <formula1>N28*10=INT(N28*10)</formula1>
    </dataValidation>
    <dataValidation type="list" allowBlank="1" showInputMessage="1" sqref="M26:M27 M29:M32" xr:uid="{00000000-0002-0000-0200-000002000000}">
      <formula1>INDIRECT($E26)</formula1>
    </dataValidation>
    <dataValidation allowBlank="1" showInputMessage="1" showErrorMessage="1" prompt="yyyy/mm/dd 形式で入力" sqref="L28:L32 F28:F32 H28:H32 J28:J32" xr:uid="{3F03E48C-EAC6-4AE4-BB3A-2F0809716CCA}"/>
    <dataValidation type="list" allowBlank="1" showInputMessage="1" promptTitle="リスト" prompt="選択してください" sqref="M28" xr:uid="{E419C069-D13D-45C8-91DA-82DD9E94038A}">
      <formula1>INDIRECT($E28)</formula1>
    </dataValidation>
  </dataValidations>
  <pageMargins left="0.7" right="0.7" top="0.75" bottom="0.75" header="0.3" footer="0.3"/>
  <pageSetup paperSize="8" scale="53" orientation="landscape" r:id="rId1"/>
  <ignoredErrors>
    <ignoredError sqref="C28:C32 O28:AL3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36</xdr:row>
                    <xdr:rowOff>257175</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37</xdr:row>
                    <xdr:rowOff>257175</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38</xdr:row>
                    <xdr:rowOff>257175</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39</xdr:row>
                    <xdr:rowOff>257175</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00000000-0002-0000-0200-000003000000}">
          <x14:formula1>
            <xm:f>選択肢!$A$2:$A$4</xm:f>
          </x14:formula1>
          <xm:sqref>P26:P27</xm:sqref>
        </x14:dataValidation>
        <x14:dataValidation type="list" allowBlank="1" showInputMessage="1" xr:uid="{00000000-0002-0000-0200-000004000000}">
          <x14:formula1>
            <xm:f>選択肢!$B$2:$B$4</xm:f>
          </x14:formula1>
          <xm:sqref>AF26:AF27</xm:sqref>
        </x14:dataValidation>
        <x14:dataValidation type="list" allowBlank="1" showInputMessage="1" xr:uid="{00000000-0002-0000-0200-000005000000}">
          <x14:formula1>
            <xm:f>選択肢!$D$2:$D$4</xm:f>
          </x14:formula1>
          <xm:sqref>D26:D27 D29:D32</xm:sqref>
        </x14:dataValidation>
        <x14:dataValidation type="list" allowBlank="1" showInputMessage="1" xr:uid="{CDC81FAB-0793-4662-B1DE-2CCDEE85824A}">
          <x14:formula1>
            <xm:f>選択肢!$D$2:$D$5</xm:f>
          </x14:formula1>
          <xm:sqref>D28</xm:sqref>
        </x14:dataValidation>
        <x14:dataValidation type="list" allowBlank="1" showInputMessage="1" prompt="選択してください" xr:uid="{642A8FC7-DF31-43C0-9427-986780F20E72}">
          <x14:formula1>
            <xm:f>選択肢!$A$2:$A$4</xm:f>
          </x14:formula1>
          <xm:sqref>P28:P32</xm:sqref>
        </x14:dataValidation>
        <x14:dataValidation type="list" allowBlank="1" showInputMessage="1" prompt="選択してください" xr:uid="{E08BCFEB-9F5C-40F0-94F3-4F2A878E58F0}">
          <x14:formula1>
            <xm:f>選択肢!$B$2:$B$4</xm:f>
          </x14:formula1>
          <xm:sqref>AF28:AF32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W11"/>
  <sheetViews>
    <sheetView showGridLines="0" zoomScale="85" zoomScaleNormal="85" workbookViewId="0">
      <selection activeCell="G29" sqref="G29"/>
    </sheetView>
  </sheetViews>
  <sheetFormatPr defaultColWidth="8.75" defaultRowHeight="15.75"/>
  <cols>
    <col min="1" max="1" width="5.75" style="89" customWidth="1"/>
    <col min="2" max="2" width="18.875" style="89" customWidth="1"/>
    <col min="3" max="3" width="12.375" style="89" customWidth="1"/>
    <col min="4" max="4" width="31.625" style="89" customWidth="1"/>
    <col min="5" max="5" width="11.75" style="89" customWidth="1"/>
    <col min="6" max="6" width="16.25" style="89" customWidth="1"/>
    <col min="7" max="7" width="14.625" style="89" customWidth="1"/>
    <col min="8" max="8" width="14.25" style="89" customWidth="1"/>
    <col min="9" max="9" width="8.75" style="89"/>
    <col min="10" max="10" width="12.375" style="89" customWidth="1"/>
    <col min="11" max="13" width="12.125" style="89" hidden="1" customWidth="1"/>
    <col min="14" max="16" width="11.625" style="89" hidden="1" customWidth="1"/>
    <col min="17" max="17" width="6.5" style="89" hidden="1" customWidth="1"/>
    <col min="18" max="18" width="12.625" style="89" customWidth="1"/>
    <col min="19" max="19" width="13.625" style="89" customWidth="1"/>
    <col min="20" max="20" width="12.25" style="89" customWidth="1"/>
    <col min="21" max="21" width="13.625" style="89" customWidth="1"/>
    <col min="22" max="22" width="12.25" style="89" customWidth="1"/>
    <col min="23" max="23" width="13.625" style="89" customWidth="1"/>
    <col min="24" max="16384" width="8.75" style="89"/>
  </cols>
  <sheetData>
    <row r="1" spans="2:23">
      <c r="B1" s="170" t="s">
        <v>169</v>
      </c>
      <c r="C1" s="170"/>
    </row>
    <row r="2" spans="2:23">
      <c r="B2" s="171"/>
      <c r="C2" s="171"/>
    </row>
    <row r="3" spans="2:23" ht="21">
      <c r="B3" s="172" t="s">
        <v>170</v>
      </c>
      <c r="C3" s="172"/>
    </row>
    <row r="4" spans="2:23">
      <c r="K4" s="173" t="s">
        <v>140</v>
      </c>
      <c r="L4" s="174"/>
      <c r="M4" s="174"/>
      <c r="N4" s="174"/>
      <c r="O4" s="174"/>
      <c r="P4" s="174"/>
      <c r="Q4" s="175"/>
      <c r="R4" s="189" t="s">
        <v>226</v>
      </c>
      <c r="S4" s="176"/>
      <c r="T4" s="176"/>
      <c r="U4" s="176"/>
      <c r="V4" s="176"/>
      <c r="W4" s="177"/>
    </row>
    <row r="5" spans="2:23">
      <c r="B5" s="247" t="s">
        <v>111</v>
      </c>
      <c r="C5" s="245" t="s">
        <v>112</v>
      </c>
      <c r="D5" s="247" t="s">
        <v>113</v>
      </c>
      <c r="E5" s="247" t="s">
        <v>114</v>
      </c>
      <c r="F5" s="245" t="s">
        <v>115</v>
      </c>
      <c r="G5" s="245" t="s">
        <v>116</v>
      </c>
      <c r="H5" s="245" t="s">
        <v>117</v>
      </c>
      <c r="I5" s="245" t="s">
        <v>119</v>
      </c>
      <c r="J5" s="245" t="s">
        <v>108</v>
      </c>
      <c r="K5" s="178" t="s">
        <v>109</v>
      </c>
      <c r="L5" s="179"/>
      <c r="M5" s="180" t="s">
        <v>110</v>
      </c>
      <c r="N5" s="181"/>
      <c r="O5" s="178" t="s">
        <v>222</v>
      </c>
      <c r="P5" s="182"/>
      <c r="R5" s="178" t="s">
        <v>232</v>
      </c>
      <c r="S5" s="179"/>
      <c r="T5" s="180" t="s">
        <v>233</v>
      </c>
      <c r="U5" s="179"/>
      <c r="V5" s="178" t="s">
        <v>234</v>
      </c>
      <c r="W5" s="181"/>
    </row>
    <row r="6" spans="2:23">
      <c r="B6" s="247"/>
      <c r="C6" s="245"/>
      <c r="D6" s="247"/>
      <c r="E6" s="247"/>
      <c r="F6" s="245"/>
      <c r="G6" s="245"/>
      <c r="H6" s="245"/>
      <c r="I6" s="245"/>
      <c r="J6" s="245"/>
      <c r="K6" s="183" t="s">
        <v>118</v>
      </c>
      <c r="L6" s="183" t="s">
        <v>231</v>
      </c>
      <c r="M6" s="183" t="s">
        <v>118</v>
      </c>
      <c r="N6" s="183" t="s">
        <v>231</v>
      </c>
      <c r="O6" s="183" t="s">
        <v>118</v>
      </c>
      <c r="P6" s="183" t="s">
        <v>231</v>
      </c>
      <c r="R6" s="183" t="s">
        <v>235</v>
      </c>
      <c r="S6" s="183" t="s">
        <v>231</v>
      </c>
      <c r="T6" s="183" t="s">
        <v>235</v>
      </c>
      <c r="U6" s="183" t="s">
        <v>231</v>
      </c>
      <c r="V6" s="183" t="s">
        <v>235</v>
      </c>
      <c r="W6" s="183" t="s">
        <v>231</v>
      </c>
    </row>
    <row r="7" spans="2:23">
      <c r="B7" s="246" t="str">
        <f>別紙１!$J$20</f>
        <v>経産化学株式会社</v>
      </c>
      <c r="C7" s="246" t="str">
        <f>別紙１!$J$23</f>
        <v>111-1111</v>
      </c>
      <c r="D7" s="246" t="str">
        <f>別紙１!$J$24</f>
        <v>東京都千代田区霞が関１丁目３－１</v>
      </c>
      <c r="E7" s="246" t="str">
        <f>別紙１!$J$22</f>
        <v>経産　太郎</v>
      </c>
      <c r="F7" s="246" t="str">
        <f>別紙１!$J$21</f>
        <v>代表取締役社長</v>
      </c>
      <c r="G7" s="246" t="str">
        <f>別紙１!$J$30</f>
        <v>03-1234-5678</v>
      </c>
      <c r="H7" s="246" t="str">
        <f>別紙１!$J$29</f>
        <v>産業　二郎</v>
      </c>
      <c r="I7" s="103" t="str">
        <f>_xlfn.IFNA(VLOOKUP(Q7,別紙２!$D$28:$D$32,1,0),"")</f>
        <v/>
      </c>
      <c r="J7" s="186" t="str">
        <f>IF(I7="","",SUMIF(別紙２!$D$28:$D$32,$I7,別紙２!$N$28:$N$32))</f>
        <v/>
      </c>
      <c r="K7" s="184">
        <f>_xlfn.IFNA(SUMIF(別紙２!$D$28:$D$32,$I7,別紙２!$AM$28:$AM$32),"")</f>
        <v>0</v>
      </c>
      <c r="L7" s="185">
        <f>_xlfn.IFNA(SUMIF(別紙２!$D$28:$D$32,$I7,別紙２!$AN$28:$AN$32),"")</f>
        <v>0</v>
      </c>
      <c r="M7" s="184">
        <f>_xlfn.IFNA(SUMIF(別紙２!$D$28:$D$32,$I7,別紙２!$AI$28:$AI$32),"")</f>
        <v>0</v>
      </c>
      <c r="N7" s="185">
        <f>_xlfn.IFNA(SUMIF(別紙２!$D$28:$D$32,$I7,別紙２!$AJ$28:$AJ$32),"")</f>
        <v>0</v>
      </c>
      <c r="O7" s="184">
        <f>_xlfn.IFNA(SUMIF(別紙２!$D$28:$D$32,$I7,別紙２!$Q$28:$Q$32),"")</f>
        <v>0</v>
      </c>
      <c r="P7" s="184">
        <f>_xlfn.IFNA(SUMIF(別紙２!$D$28:$D$32,$I7,別紙２!$R$28:$R$32),"")</f>
        <v>0</v>
      </c>
      <c r="Q7" s="89" t="s">
        <v>46</v>
      </c>
      <c r="R7" s="186" t="str">
        <f>IF($I7="","",SUMIF(別紙２!$D$28:$D$32,$I7,別紙２!$AK$28:$AK$32))</f>
        <v/>
      </c>
      <c r="S7" s="187" t="str">
        <f>IF($I7="","",SUMIF(別紙２!$D$28:$D$32,$I7,別紙２!$AL$28:$AL$32))</f>
        <v/>
      </c>
      <c r="T7" s="186" t="str">
        <f>IF($I7="","",SUMIF(別紙２!$D$28:$D$32,$I7,別紙２!$AG$28:$AG$32))</f>
        <v/>
      </c>
      <c r="U7" s="187" t="str">
        <f>IF($I7="","",SUMIF(別紙２!$D$28:$D$32,$I7,別紙２!$AH$28:$AH$32))</f>
        <v/>
      </c>
      <c r="V7" s="186" t="str">
        <f>IF($I7="","",SUMIF(別紙２!$D$28:$D$32,$I7,別紙２!$Q$28:$Q$32))</f>
        <v/>
      </c>
      <c r="W7" s="186" t="str">
        <f>IF($I7="","",SUMIF(別紙２!$D$28:$D$32,$I7,別紙２!$R$28:$R$32))</f>
        <v/>
      </c>
    </row>
    <row r="8" spans="2:23">
      <c r="B8" s="246"/>
      <c r="C8" s="246"/>
      <c r="D8" s="246"/>
      <c r="E8" s="246"/>
      <c r="F8" s="246"/>
      <c r="G8" s="246"/>
      <c r="H8" s="246"/>
      <c r="I8" s="103" t="str">
        <f>_xlfn.IFNA(VLOOKUP(Q8,別紙２!$D$28:$D$32,1,0),"")</f>
        <v/>
      </c>
      <c r="J8" s="186" t="str">
        <f>IF(I8="","",SUMIF(別紙２!$D$28:$D$32,$I8,別紙２!$N$28:$N$32))</f>
        <v/>
      </c>
      <c r="K8" s="184">
        <f>_xlfn.IFNA(SUMIF(別紙２!$D$28:$D$32,$I8,別紙２!$AM$28:$AM$32),"")</f>
        <v>0</v>
      </c>
      <c r="L8" s="185">
        <f>_xlfn.IFNA(SUMIF(別紙２!$D$28:$D$32,$I8,別紙２!$AN$28:$AN$32),"")</f>
        <v>0</v>
      </c>
      <c r="M8" s="184">
        <f>_xlfn.IFNA(SUMIF(別紙２!$D$28:$D$32,$I8,別紙２!$AI$28:$AI$32),"")</f>
        <v>0</v>
      </c>
      <c r="N8" s="185">
        <f>_xlfn.IFNA(SUMIF(別紙２!$D$28:$D$32,$I8,別紙２!$AJ$28:$AJ$32),"")</f>
        <v>0</v>
      </c>
      <c r="O8" s="184">
        <f>_xlfn.IFNA(SUMIF(別紙２!$D$28:$D$32,$I8,別紙２!$Q$28:$Q$32),"")</f>
        <v>0</v>
      </c>
      <c r="P8" s="184">
        <f>_xlfn.IFNA(SUMIF(別紙２!$D$28:$D$32,$I8,別紙２!$R$28:$R$32),"")</f>
        <v>0</v>
      </c>
      <c r="Q8" s="89" t="s">
        <v>190</v>
      </c>
      <c r="R8" s="186" t="str">
        <f>IF($I8="","",SUMIF(別紙２!$D$28:$D$32,$I8,別紙２!$AK$28:$AK$32))</f>
        <v/>
      </c>
      <c r="S8" s="187" t="str">
        <f>IF($I8="","",SUMIF(別紙２!$D$28:$D$32,$I8,別紙２!$AL$28:$AL$32))</f>
        <v/>
      </c>
      <c r="T8" s="186" t="str">
        <f>IF($I8="","",SUMIF(別紙２!$D$28:$D$32,$I8,別紙２!$AG$28:$AG$32))</f>
        <v/>
      </c>
      <c r="U8" s="187" t="str">
        <f>IF($I8="","",SUMIF(別紙２!$D$28:$D$32,$I8,別紙２!$AH$28:$AH$32))</f>
        <v/>
      </c>
      <c r="V8" s="186" t="str">
        <f>IF($I8="","",SUMIF(別紙２!$D$28:$D$32,$I8,別紙２!$Q$28:$Q$32))</f>
        <v/>
      </c>
      <c r="W8" s="186" t="str">
        <f>IF($I8="","",SUMIF(別紙２!$D$28:$D$32,$I8,別紙２!$R$28:$R$32))</f>
        <v/>
      </c>
    </row>
    <row r="9" spans="2:23">
      <c r="B9" s="246"/>
      <c r="C9" s="246"/>
      <c r="D9" s="246"/>
      <c r="E9" s="246"/>
      <c r="F9" s="246"/>
      <c r="G9" s="246"/>
      <c r="H9" s="246"/>
      <c r="I9" s="103" t="str">
        <f>_xlfn.IFNA(VLOOKUP(Q9,別紙２!$D$28:$D$32,1,0),"")</f>
        <v/>
      </c>
      <c r="J9" s="186" t="str">
        <f>IF(I9="","",SUMIF(別紙２!$D$28:$D$32,$I9,別紙２!$N$28:$N$32))</f>
        <v/>
      </c>
      <c r="K9" s="184">
        <f>_xlfn.IFNA(SUMIF(別紙２!$D$28:$D$32,$I9,別紙２!$AM$28:$AM$32),"")</f>
        <v>0</v>
      </c>
      <c r="L9" s="185">
        <f>_xlfn.IFNA(SUMIF(別紙２!$D$28:$D$32,$I9,別紙２!$AN$28:$AN$32),"")</f>
        <v>0</v>
      </c>
      <c r="M9" s="184">
        <f>_xlfn.IFNA(SUMIF(別紙２!$D$28:$D$32,$I9,別紙２!$AI$28:$AI$32),"")</f>
        <v>0</v>
      </c>
      <c r="N9" s="185">
        <f>_xlfn.IFNA(SUMIF(別紙２!$D$28:$D$32,$I9,別紙２!$AJ$28:$AJ$32),"")</f>
        <v>0</v>
      </c>
      <c r="O9" s="184">
        <f>_xlfn.IFNA(SUMIF(別紙２!$D$28:$D$32,$I9,別紙２!$Q$28:$Q$32),"")</f>
        <v>0</v>
      </c>
      <c r="P9" s="184">
        <f>_xlfn.IFNA(SUMIF(別紙２!$D$28:$D$32,$I9,別紙２!$R$28:$R$32),"")</f>
        <v>0</v>
      </c>
      <c r="Q9" s="89" t="s">
        <v>189</v>
      </c>
      <c r="R9" s="186" t="str">
        <f>IF($I9="","",SUMIF(別紙２!$D$28:$D$32,$I9,別紙２!$AK$28:$AK$32))</f>
        <v/>
      </c>
      <c r="S9" s="187" t="str">
        <f>IF($I9="","",SUMIF(別紙２!$D$28:$D$32,$I9,別紙２!$AL$28:$AL$32))</f>
        <v/>
      </c>
      <c r="T9" s="186" t="str">
        <f>IF($I9="","",SUMIF(別紙２!$D$28:$D$32,$I9,別紙２!$AG$28:$AG$32))</f>
        <v/>
      </c>
      <c r="U9" s="187" t="str">
        <f>IF($I9="","",SUMIF(別紙２!$D$28:$D$32,$I9,別紙２!$AH$28:$AH$32))</f>
        <v/>
      </c>
      <c r="V9" s="186" t="str">
        <f>IF($I9="","",SUMIF(別紙２!$D$28:$D$32,$I9,別紙２!$Q$28:$Q$32))</f>
        <v/>
      </c>
      <c r="W9" s="186" t="str">
        <f>IF($I9="","",SUMIF(別紙２!$D$28:$D$32,$I9,別紙２!$R$28:$R$32))</f>
        <v/>
      </c>
    </row>
    <row r="11" spans="2:23">
      <c r="B11" s="89" t="s">
        <v>191</v>
      </c>
    </row>
  </sheetData>
  <sheetProtection algorithmName="SHA-512" hashValue="OOm9b9mW3vCJWDNgw8Unlx1l+zmXDnwVoizENPx0e9NoLc3dhaONQtHB0NY7zcvL2/kgIEYtU+o8HV+JDv23DA==" saltValue="Qa0/HVHweRcR6oTdYwdgRg==" spinCount="100000" sheet="1" selectLockedCells="1"/>
  <mergeCells count="16">
    <mergeCell ref="J5:J6"/>
    <mergeCell ref="B7:B9"/>
    <mergeCell ref="I5:I6"/>
    <mergeCell ref="H7:H9"/>
    <mergeCell ref="G7:G9"/>
    <mergeCell ref="F7:F9"/>
    <mergeCell ref="E7:E9"/>
    <mergeCell ref="D7:D9"/>
    <mergeCell ref="B5:B6"/>
    <mergeCell ref="C5:C6"/>
    <mergeCell ref="D5:D6"/>
    <mergeCell ref="E5:E6"/>
    <mergeCell ref="F5:F6"/>
    <mergeCell ref="G5:G6"/>
    <mergeCell ref="H5:H6"/>
    <mergeCell ref="C7:C9"/>
  </mergeCells>
  <phoneticPr fontId="5"/>
  <pageMargins left="0.7" right="0.7" top="0.75" bottom="0.75" header="0.3" footer="0.3"/>
  <pageSetup paperSize="9" scale="6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0"/>
  <sheetViews>
    <sheetView showGridLines="0" view="pageBreakPreview" zoomScaleNormal="100" zoomScaleSheetLayoutView="100" workbookViewId="0">
      <selection activeCell="K26" sqref="K26"/>
    </sheetView>
  </sheetViews>
  <sheetFormatPr defaultColWidth="8.875" defaultRowHeight="13.5"/>
  <sheetData>
    <row r="2" spans="1:10">
      <c r="A2" s="69" t="s">
        <v>180</v>
      </c>
    </row>
    <row r="3" spans="1:10">
      <c r="A3" s="69"/>
    </row>
    <row r="4" spans="1:10">
      <c r="A4" t="s">
        <v>181</v>
      </c>
    </row>
    <row r="9" spans="1:10">
      <c r="J9" t="s">
        <v>182</v>
      </c>
    </row>
    <row r="16" spans="1:10">
      <c r="B16" s="248"/>
      <c r="C16" s="248"/>
      <c r="D16" s="248"/>
    </row>
    <row r="20" spans="1:1">
      <c r="A20" s="70" t="s">
        <v>183</v>
      </c>
    </row>
  </sheetData>
  <mergeCells count="1">
    <mergeCell ref="B16:D16"/>
  </mergeCells>
  <phoneticPr fontId="1"/>
  <pageMargins left="0.7" right="0.2"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workbookViewId="0">
      <selection activeCell="B1" sqref="B1"/>
    </sheetView>
  </sheetViews>
  <sheetFormatPr defaultColWidth="8.75" defaultRowHeight="15.75"/>
  <cols>
    <col min="1" max="1" width="13.625" style="89" customWidth="1"/>
    <col min="2" max="2" width="47.375" style="89" customWidth="1"/>
    <col min="3" max="3" width="8.375" style="89" customWidth="1"/>
    <col min="4" max="4" width="10" style="89" customWidth="1"/>
    <col min="5" max="6" width="11.25" style="89" customWidth="1"/>
    <col min="7" max="7" width="6.625" style="89" customWidth="1"/>
    <col min="8" max="8" width="7.375" style="89" customWidth="1"/>
    <col min="9" max="9" width="8.75" style="89"/>
    <col min="10" max="14" width="9" style="89" customWidth="1"/>
    <col min="15" max="16384" width="8.75" style="89"/>
  </cols>
  <sheetData>
    <row r="1" spans="1:19" s="91" customFormat="1" ht="47.25">
      <c r="A1" s="155" t="s">
        <v>27</v>
      </c>
      <c r="B1" s="155" t="s">
        <v>237</v>
      </c>
      <c r="D1" s="155" t="s">
        <v>62</v>
      </c>
      <c r="E1" s="155" t="s">
        <v>238</v>
      </c>
      <c r="F1" s="155" t="s">
        <v>18</v>
      </c>
    </row>
    <row r="2" spans="1:19">
      <c r="A2" s="103"/>
      <c r="B2" s="103"/>
      <c r="D2" s="156" t="s">
        <v>44</v>
      </c>
      <c r="E2" s="103">
        <f>1-0.06</f>
        <v>0.94</v>
      </c>
      <c r="F2" s="103">
        <v>675</v>
      </c>
    </row>
    <row r="3" spans="1:19">
      <c r="A3" s="157">
        <v>0.1</v>
      </c>
      <c r="B3" s="157">
        <v>0.98</v>
      </c>
      <c r="D3" s="156" t="s">
        <v>45</v>
      </c>
      <c r="E3" s="103">
        <f>1-0.4</f>
        <v>0.6</v>
      </c>
      <c r="F3" s="103">
        <v>92</v>
      </c>
    </row>
    <row r="4" spans="1:19">
      <c r="A4" s="157" t="s">
        <v>223</v>
      </c>
      <c r="B4" s="157" t="s">
        <v>142</v>
      </c>
      <c r="D4" s="156" t="s">
        <v>46</v>
      </c>
      <c r="E4" s="103">
        <f>1-0.4</f>
        <v>0.6</v>
      </c>
      <c r="F4" s="103">
        <v>14800</v>
      </c>
    </row>
    <row r="5" spans="1:19">
      <c r="A5" s="103"/>
      <c r="B5" s="157"/>
      <c r="D5" s="156"/>
      <c r="E5" s="103"/>
      <c r="F5" s="103"/>
    </row>
    <row r="7" spans="1:19">
      <c r="A7" s="89" t="s">
        <v>38</v>
      </c>
      <c r="D7" s="89">
        <v>3</v>
      </c>
      <c r="E7" s="89">
        <v>4</v>
      </c>
      <c r="F7" s="89">
        <v>5</v>
      </c>
      <c r="G7" s="89">
        <v>6</v>
      </c>
      <c r="H7" s="89">
        <v>7</v>
      </c>
      <c r="I7" s="89">
        <v>8</v>
      </c>
      <c r="J7" s="89">
        <v>9</v>
      </c>
      <c r="K7" s="89">
        <v>10</v>
      </c>
      <c r="L7" s="89">
        <v>11</v>
      </c>
      <c r="M7" s="89">
        <v>12</v>
      </c>
      <c r="N7" s="89">
        <v>13</v>
      </c>
      <c r="O7" s="89">
        <v>14</v>
      </c>
      <c r="P7" s="89">
        <v>15</v>
      </c>
      <c r="Q7" s="89">
        <v>16</v>
      </c>
      <c r="R7" s="89">
        <v>17</v>
      </c>
      <c r="S7" s="89">
        <v>18</v>
      </c>
    </row>
    <row r="8" spans="1:19" ht="31.5">
      <c r="A8" s="158" t="s">
        <v>41</v>
      </c>
      <c r="B8" s="158" t="s">
        <v>42</v>
      </c>
      <c r="C8" s="155" t="s">
        <v>137</v>
      </c>
      <c r="D8" s="155" t="s">
        <v>138</v>
      </c>
      <c r="E8" s="249" t="s">
        <v>55</v>
      </c>
      <c r="F8" s="250"/>
      <c r="G8" s="250"/>
      <c r="H8" s="250"/>
      <c r="I8" s="251"/>
      <c r="J8" s="249" t="s">
        <v>58</v>
      </c>
      <c r="K8" s="250"/>
      <c r="L8" s="250"/>
      <c r="M8" s="250"/>
      <c r="N8" s="251"/>
      <c r="O8" s="249" t="s">
        <v>61</v>
      </c>
      <c r="P8" s="250"/>
      <c r="Q8" s="250"/>
      <c r="R8" s="250"/>
      <c r="S8" s="251"/>
    </row>
    <row r="9" spans="1:19" ht="17.25">
      <c r="A9" s="156" t="s">
        <v>144</v>
      </c>
      <c r="B9" s="159" t="s">
        <v>152</v>
      </c>
      <c r="C9" s="103">
        <v>2</v>
      </c>
      <c r="D9" s="103">
        <f>70*C9</f>
        <v>140</v>
      </c>
      <c r="E9" s="160" t="s">
        <v>229</v>
      </c>
      <c r="F9" s="161" t="s">
        <v>147</v>
      </c>
      <c r="G9" s="161" t="s">
        <v>148</v>
      </c>
      <c r="H9" s="161" t="s">
        <v>149</v>
      </c>
      <c r="I9" s="162" t="s">
        <v>149</v>
      </c>
      <c r="J9" s="160">
        <v>2</v>
      </c>
      <c r="K9" s="161">
        <v>1</v>
      </c>
      <c r="L9" s="161">
        <v>2</v>
      </c>
      <c r="M9" s="161">
        <v>0</v>
      </c>
      <c r="N9" s="162">
        <v>0</v>
      </c>
      <c r="O9" s="160">
        <f t="shared" ref="O9:S9" si="0">IFERROR(VLOOKUP(E9,$A$22:$B$36,2,FALSE)*J9,"")</f>
        <v>88</v>
      </c>
      <c r="P9" s="161">
        <f t="shared" si="0"/>
        <v>104</v>
      </c>
      <c r="Q9" s="161">
        <f t="shared" si="0"/>
        <v>40</v>
      </c>
      <c r="R9" s="161" t="str">
        <f t="shared" si="0"/>
        <v/>
      </c>
      <c r="S9" s="162" t="str">
        <f t="shared" si="0"/>
        <v/>
      </c>
    </row>
    <row r="10" spans="1:19">
      <c r="A10" s="156" t="s">
        <v>144</v>
      </c>
      <c r="B10" s="163" t="s">
        <v>206</v>
      </c>
      <c r="C10" s="164">
        <v>6</v>
      </c>
      <c r="D10" s="164">
        <v>420</v>
      </c>
      <c r="E10" s="165" t="s">
        <v>207</v>
      </c>
      <c r="F10" s="166" t="s">
        <v>147</v>
      </c>
      <c r="G10" s="166" t="s">
        <v>208</v>
      </c>
      <c r="H10" s="166" t="s">
        <v>209</v>
      </c>
      <c r="I10" s="167" t="s">
        <v>149</v>
      </c>
      <c r="J10" s="165">
        <v>6</v>
      </c>
      <c r="K10" s="166">
        <v>3</v>
      </c>
      <c r="L10" s="166">
        <v>6</v>
      </c>
      <c r="M10" s="166">
        <v>2</v>
      </c>
      <c r="N10" s="167">
        <v>0</v>
      </c>
      <c r="O10" s="165">
        <v>264</v>
      </c>
      <c r="P10" s="166">
        <v>312</v>
      </c>
      <c r="Q10" s="166">
        <v>120</v>
      </c>
      <c r="R10" s="166">
        <v>56</v>
      </c>
      <c r="S10" s="167" t="s">
        <v>210</v>
      </c>
    </row>
    <row r="11" spans="1:19">
      <c r="A11" s="156" t="s">
        <v>146</v>
      </c>
      <c r="B11" s="159" t="s">
        <v>193</v>
      </c>
      <c r="C11" s="103">
        <v>6</v>
      </c>
      <c r="D11" s="103">
        <f>52*C11</f>
        <v>312</v>
      </c>
      <c r="E11" s="160" t="s">
        <v>10</v>
      </c>
      <c r="F11" s="161" t="s">
        <v>153</v>
      </c>
      <c r="G11" s="161" t="s">
        <v>194</v>
      </c>
      <c r="H11" s="161" t="s">
        <v>57</v>
      </c>
      <c r="I11" s="162" t="s">
        <v>11</v>
      </c>
      <c r="J11" s="160">
        <v>3</v>
      </c>
      <c r="K11" s="161">
        <v>2</v>
      </c>
      <c r="L11" s="161">
        <v>2</v>
      </c>
      <c r="M11" s="161">
        <v>4</v>
      </c>
      <c r="N11" s="162">
        <v>2</v>
      </c>
      <c r="O11" s="160">
        <f>IFERROR(VLOOKUP(E11,$A$22:$B$36,2,FALSE)*J11,"")</f>
        <v>312</v>
      </c>
      <c r="P11" s="161">
        <f>IFERROR(VLOOKUP(F11,$A$22:$B$36,2,FALSE)*K11,"")</f>
        <v>54</v>
      </c>
      <c r="Q11" s="161">
        <f>IFERROR(VLOOKUP(G11,$A$22:$B$36,2,FALSE)*L11,"")</f>
        <v>34</v>
      </c>
      <c r="R11" s="161">
        <f t="shared" ref="R11:S11" si="1">IFERROR(VLOOKUP(H11,$A$22:$B$36,2,FALSE)*M11,"")</f>
        <v>112</v>
      </c>
      <c r="S11" s="162">
        <f t="shared" si="1"/>
        <v>36</v>
      </c>
    </row>
    <row r="12" spans="1:19">
      <c r="A12" s="156" t="s">
        <v>146</v>
      </c>
      <c r="B12" s="164" t="s">
        <v>204</v>
      </c>
      <c r="C12" s="164">
        <v>2</v>
      </c>
      <c r="D12" s="164">
        <v>104</v>
      </c>
      <c r="E12" s="165" t="s">
        <v>147</v>
      </c>
      <c r="F12" s="166" t="s">
        <v>207</v>
      </c>
      <c r="G12" s="166" t="s">
        <v>211</v>
      </c>
      <c r="H12" s="166" t="s">
        <v>149</v>
      </c>
      <c r="I12" s="167" t="s">
        <v>149</v>
      </c>
      <c r="J12" s="165">
        <v>1</v>
      </c>
      <c r="K12" s="166">
        <v>2</v>
      </c>
      <c r="L12" s="166">
        <v>2</v>
      </c>
      <c r="M12" s="166">
        <v>0</v>
      </c>
      <c r="N12" s="167">
        <v>0</v>
      </c>
      <c r="O12" s="165">
        <v>104</v>
      </c>
      <c r="P12" s="166">
        <v>88</v>
      </c>
      <c r="Q12" s="166">
        <v>36</v>
      </c>
      <c r="R12" s="166" t="s">
        <v>210</v>
      </c>
      <c r="S12" s="167" t="s">
        <v>210</v>
      </c>
    </row>
    <row r="13" spans="1:19" ht="17.25">
      <c r="A13" s="156" t="s">
        <v>145</v>
      </c>
      <c r="B13" s="159" t="s">
        <v>228</v>
      </c>
      <c r="C13" s="103">
        <v>4</v>
      </c>
      <c r="D13" s="103">
        <f>34*C13</f>
        <v>136</v>
      </c>
      <c r="E13" s="160" t="s">
        <v>150</v>
      </c>
      <c r="F13" s="161" t="s">
        <v>147</v>
      </c>
      <c r="G13" s="161" t="s">
        <v>151</v>
      </c>
      <c r="H13" s="161" t="s">
        <v>149</v>
      </c>
      <c r="I13" s="162" t="s">
        <v>149</v>
      </c>
      <c r="J13" s="160">
        <v>4</v>
      </c>
      <c r="K13" s="161">
        <v>1</v>
      </c>
      <c r="L13" s="161">
        <v>6</v>
      </c>
      <c r="M13" s="161">
        <v>0</v>
      </c>
      <c r="N13" s="162">
        <v>0</v>
      </c>
      <c r="O13" s="160">
        <f t="shared" ref="O13:S13" si="2">IFERROR(VLOOKUP(E13,$A$22:$B$36,2,FALSE)*J13,"")</f>
        <v>176</v>
      </c>
      <c r="P13" s="161">
        <f t="shared" si="2"/>
        <v>104</v>
      </c>
      <c r="Q13" s="161">
        <f t="shared" si="2"/>
        <v>108</v>
      </c>
      <c r="R13" s="161" t="str">
        <f t="shared" si="2"/>
        <v/>
      </c>
      <c r="S13" s="162" t="str">
        <f t="shared" si="2"/>
        <v/>
      </c>
    </row>
    <row r="14" spans="1:19">
      <c r="A14" s="156" t="s">
        <v>145</v>
      </c>
      <c r="B14" s="157"/>
      <c r="C14" s="103"/>
      <c r="D14" s="103"/>
      <c r="E14" s="160"/>
      <c r="F14" s="161"/>
      <c r="G14" s="161"/>
      <c r="H14" s="161"/>
      <c r="I14" s="162"/>
      <c r="J14" s="160"/>
      <c r="K14" s="161"/>
      <c r="L14" s="161"/>
      <c r="M14" s="161"/>
      <c r="N14" s="162"/>
      <c r="O14" s="160"/>
      <c r="P14" s="161"/>
      <c r="Q14" s="161"/>
      <c r="R14" s="161"/>
      <c r="S14" s="162"/>
    </row>
    <row r="15" spans="1:19">
      <c r="A15" s="156"/>
      <c r="B15" s="159"/>
      <c r="C15" s="103"/>
      <c r="D15" s="103"/>
      <c r="E15" s="160"/>
      <c r="F15" s="161"/>
      <c r="G15" s="161"/>
      <c r="H15" s="161"/>
      <c r="I15" s="162"/>
      <c r="J15" s="160"/>
      <c r="K15" s="161"/>
      <c r="L15" s="161"/>
      <c r="M15" s="161"/>
      <c r="N15" s="162"/>
      <c r="O15" s="160"/>
      <c r="P15" s="161"/>
      <c r="Q15" s="161"/>
      <c r="R15" s="161"/>
      <c r="S15" s="162"/>
    </row>
    <row r="16" spans="1:19">
      <c r="A16" s="156"/>
      <c r="B16" s="159"/>
      <c r="C16" s="103"/>
      <c r="D16" s="103"/>
      <c r="E16" s="160"/>
      <c r="F16" s="161"/>
      <c r="G16" s="161"/>
      <c r="H16" s="161"/>
      <c r="I16" s="162"/>
      <c r="J16" s="160"/>
      <c r="K16" s="161"/>
      <c r="L16" s="161"/>
      <c r="M16" s="161"/>
      <c r="N16" s="162"/>
      <c r="O16" s="160"/>
      <c r="P16" s="161"/>
      <c r="Q16" s="161"/>
      <c r="R16" s="161"/>
      <c r="S16" s="162"/>
    </row>
    <row r="17" spans="1:19">
      <c r="A17" s="156"/>
      <c r="B17" s="159"/>
      <c r="C17" s="103"/>
      <c r="D17" s="103"/>
      <c r="E17" s="160"/>
      <c r="F17" s="161"/>
      <c r="G17" s="161"/>
      <c r="H17" s="161"/>
      <c r="I17" s="162"/>
      <c r="J17" s="160"/>
      <c r="K17" s="161"/>
      <c r="L17" s="161"/>
      <c r="M17" s="161"/>
      <c r="N17" s="162"/>
      <c r="O17" s="160"/>
      <c r="P17" s="161"/>
      <c r="Q17" s="161"/>
      <c r="R17" s="161"/>
      <c r="S17" s="162"/>
    </row>
    <row r="18" spans="1:19">
      <c r="A18" s="156"/>
      <c r="B18" s="159"/>
      <c r="C18" s="103"/>
      <c r="D18" s="103"/>
      <c r="E18" s="160"/>
      <c r="F18" s="161"/>
      <c r="G18" s="161"/>
      <c r="H18" s="161"/>
      <c r="I18" s="162"/>
      <c r="J18" s="160"/>
      <c r="K18" s="161"/>
      <c r="L18" s="161"/>
      <c r="M18" s="161"/>
      <c r="N18" s="162"/>
      <c r="O18" s="160"/>
      <c r="P18" s="161"/>
      <c r="Q18" s="161"/>
      <c r="R18" s="161"/>
      <c r="S18" s="162"/>
    </row>
    <row r="19" spans="1:19">
      <c r="A19" s="156"/>
      <c r="B19" s="159"/>
      <c r="C19" s="103"/>
      <c r="D19" s="103"/>
      <c r="E19" s="160"/>
      <c r="F19" s="161"/>
      <c r="G19" s="161"/>
      <c r="H19" s="161"/>
      <c r="I19" s="162"/>
      <c r="J19" s="160"/>
      <c r="K19" s="161"/>
      <c r="L19" s="161"/>
      <c r="M19" s="161"/>
      <c r="N19" s="162"/>
      <c r="O19" s="160"/>
      <c r="P19" s="161"/>
      <c r="Q19" s="161"/>
      <c r="R19" s="161"/>
      <c r="S19" s="162"/>
    </row>
    <row r="21" spans="1:19">
      <c r="A21" s="155" t="s">
        <v>60</v>
      </c>
      <c r="B21" s="155" t="s">
        <v>33</v>
      </c>
    </row>
    <row r="22" spans="1:19">
      <c r="A22" s="103" t="s">
        <v>10</v>
      </c>
      <c r="B22" s="103">
        <v>104</v>
      </c>
    </row>
    <row r="23" spans="1:19">
      <c r="A23" s="103" t="s">
        <v>34</v>
      </c>
      <c r="B23" s="103">
        <v>20</v>
      </c>
    </row>
    <row r="24" spans="1:19">
      <c r="A24" s="103" t="s">
        <v>35</v>
      </c>
      <c r="B24" s="103">
        <v>44</v>
      </c>
    </row>
    <row r="25" spans="1:19">
      <c r="A25" s="103" t="s">
        <v>11</v>
      </c>
      <c r="B25" s="103">
        <v>18</v>
      </c>
    </row>
    <row r="26" spans="1:19">
      <c r="A26" s="103" t="s">
        <v>12</v>
      </c>
      <c r="B26" s="103">
        <v>2</v>
      </c>
    </row>
    <row r="27" spans="1:19">
      <c r="A27" s="103" t="s">
        <v>16</v>
      </c>
      <c r="B27" s="103">
        <v>38</v>
      </c>
    </row>
    <row r="28" spans="1:19">
      <c r="A28" s="103" t="s">
        <v>36</v>
      </c>
      <c r="B28" s="103">
        <v>13</v>
      </c>
    </row>
    <row r="29" spans="1:19">
      <c r="A29" s="103" t="s">
        <v>56</v>
      </c>
      <c r="B29" s="103">
        <v>27</v>
      </c>
    </row>
    <row r="30" spans="1:19">
      <c r="A30" s="103" t="s">
        <v>194</v>
      </c>
      <c r="B30" s="103">
        <v>17</v>
      </c>
    </row>
    <row r="31" spans="1:19">
      <c r="A31" s="103" t="s">
        <v>57</v>
      </c>
      <c r="B31" s="103">
        <v>28</v>
      </c>
    </row>
    <row r="32" spans="1:19">
      <c r="A32" s="103" t="s">
        <v>50</v>
      </c>
      <c r="B32" s="103">
        <v>12</v>
      </c>
    </row>
    <row r="33" spans="1:2">
      <c r="A33" s="103" t="s">
        <v>51</v>
      </c>
      <c r="B33" s="103" t="s">
        <v>59</v>
      </c>
    </row>
    <row r="34" spans="1:2">
      <c r="A34" s="103" t="s">
        <v>54</v>
      </c>
      <c r="B34" s="103" t="s">
        <v>59</v>
      </c>
    </row>
    <row r="35" spans="1:2">
      <c r="A35" s="103" t="s">
        <v>52</v>
      </c>
      <c r="B35" s="103">
        <v>30</v>
      </c>
    </row>
    <row r="36" spans="1:2">
      <c r="A36" s="103" t="s">
        <v>53</v>
      </c>
      <c r="B36" s="103">
        <v>16</v>
      </c>
    </row>
    <row r="37" spans="1:2">
      <c r="A37" s="103" t="s">
        <v>212</v>
      </c>
      <c r="B37" s="103">
        <v>28</v>
      </c>
    </row>
  </sheetData>
  <mergeCells count="3">
    <mergeCell ref="E8:I8"/>
    <mergeCell ref="J8:N8"/>
    <mergeCell ref="O8:S8"/>
  </mergeCells>
  <phoneticPr fontId="1"/>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workbookViewId="0">
      <selection sqref="A1:XFD1048576"/>
    </sheetView>
  </sheetViews>
  <sheetFormatPr defaultColWidth="8.75" defaultRowHeight="15.75"/>
  <cols>
    <col min="1" max="1" width="3.5" style="89" customWidth="1"/>
    <col min="2" max="4" width="39.875" style="89" customWidth="1"/>
    <col min="5" max="16384" width="8.75" style="89"/>
  </cols>
  <sheetData>
    <row r="1" spans="2:4">
      <c r="B1" s="168" t="s">
        <v>47</v>
      </c>
      <c r="C1" s="168" t="s">
        <v>48</v>
      </c>
      <c r="D1" s="168" t="s">
        <v>49</v>
      </c>
    </row>
    <row r="2" spans="2:4">
      <c r="B2" s="103" t="s">
        <v>202</v>
      </c>
      <c r="C2" s="103" t="s">
        <v>202</v>
      </c>
      <c r="D2" s="103" t="s">
        <v>202</v>
      </c>
    </row>
    <row r="3" spans="2:4">
      <c r="B3" s="159" t="s">
        <v>192</v>
      </c>
      <c r="C3" s="159" t="s">
        <v>203</v>
      </c>
      <c r="D3" s="159" t="s">
        <v>152</v>
      </c>
    </row>
    <row r="4" spans="2:4">
      <c r="B4" s="157" t="s">
        <v>204</v>
      </c>
      <c r="C4" s="157" t="s">
        <v>205</v>
      </c>
      <c r="D4" s="157" t="s">
        <v>206</v>
      </c>
    </row>
    <row r="5" spans="2:4">
      <c r="B5" s="103" t="s">
        <v>205</v>
      </c>
      <c r="C5" s="103"/>
      <c r="D5" s="159" t="s">
        <v>205</v>
      </c>
    </row>
    <row r="6" spans="2:4">
      <c r="B6" s="103"/>
      <c r="C6" s="103"/>
      <c r="D6" s="159"/>
    </row>
    <row r="7" spans="2:4">
      <c r="B7" s="103"/>
      <c r="C7" s="103"/>
      <c r="D7" s="159"/>
    </row>
    <row r="8" spans="2:4">
      <c r="B8" s="103"/>
      <c r="C8" s="103"/>
      <c r="D8" s="159"/>
    </row>
    <row r="9" spans="2:4">
      <c r="B9" s="103"/>
      <c r="C9" s="103"/>
      <c r="D9" s="159"/>
    </row>
    <row r="10" spans="2:4">
      <c r="B10" s="103"/>
      <c r="C10" s="103"/>
      <c r="D10" s="159"/>
    </row>
  </sheetData>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81FEEE-FAAE-4783-81C2-44E1C7A119F5}">
  <ds:schemaRefs>
    <ds:schemaRef ds:uri="http://schemas.microsoft.com/sharepoint/v3/contenttype/forms"/>
  </ds:schemaRefs>
</ds:datastoreItem>
</file>

<file path=customXml/itemProps2.xml><?xml version="1.0" encoding="utf-8"?>
<ds:datastoreItem xmlns:ds="http://schemas.openxmlformats.org/officeDocument/2006/customXml" ds:itemID="{7913D3CA-44B3-49F1-A8C9-AD650BD2A2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BCA68D-AD99-4F11-A6D1-44E6600C552F}">
  <ds:schemaRefs>
    <ds:schemaRef ds:uri="http://schemas.microsoft.com/office/infopath/2007/PartnerControls"/>
    <ds:schemaRef ds:uri="http://purl.org/dc/dcmitype/"/>
    <ds:schemaRef ds:uri="047ed488-b826-4941-a905-47c5ef284c87"/>
    <ds:schemaRef ds:uri="http://schemas.openxmlformats.org/package/2006/metadata/core-properties"/>
    <ds:schemaRef ds:uri="http://purl.org/dc/terms/"/>
    <ds:schemaRef ds:uri="http://schemas.microsoft.com/office/2006/documentManagement/types"/>
    <ds:schemaRef ds:uri="http://purl.org/dc/elements/1.1/"/>
    <ds:schemaRef ds:uri="9aac578e-bec8-401f-81ea-314d4dbae07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別紙１</vt:lpstr>
      <vt:lpstr>別紙２</vt:lpstr>
      <vt:lpstr>別添資料</vt:lpstr>
      <vt:lpstr>設備機能および構造</vt:lpstr>
      <vt:lpstr>選択肢</vt:lpstr>
      <vt:lpstr>選択肢2</vt:lpstr>
      <vt:lpstr>HFC23_</vt:lpstr>
      <vt:lpstr>HFC32_</vt:lpstr>
      <vt:lpstr>HFC41_</vt:lpstr>
      <vt:lpstr>設備機能および構造!Print_Area</vt:lpstr>
      <vt:lpstr>表紙!Print_Area</vt:lpstr>
      <vt:lpstr>別紙１!Print_Area</vt:lpstr>
      <vt:lpstr>別紙２!Print_Area</vt:lpstr>
      <vt:lpstr>別添資料!Print_Area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［別紙様式第２］原料使用の証明書（半導体_残ガス有）</dc:title>
  <dc:subject>2026 半導体関連</dc:subject>
  <dc:creator/>
  <cp:lastModifiedBy>Windows ユーザー</cp:lastModifiedBy>
  <cp:lastPrinted>2022-09-30T03:16:23Z</cp:lastPrinted>
  <dcterms:created xsi:type="dcterms:W3CDTF">2019-05-17T03:10:35Z</dcterms:created>
  <dcterms:modified xsi:type="dcterms:W3CDTF">2025-05-30T05:47:43Z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