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4.xml" ContentType="application/vnd.ms-excel.controlproperties+xml"/>
  <Override PartName="/xl/ctrlProps/ctrlProp7.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B87D1256-AA07-48E3-ADDD-4C598679912A}" xr6:coauthVersionLast="47" xr6:coauthVersionMax="47" xr10:uidLastSave="{00000000-0000-0000-0000-000000000000}"/>
  <workbookProtection workbookAlgorithmName="SHA-512" workbookHashValue="47pvRM/6jOJNb7C0DXnzMAzzyG2RtQv7LWsBPPuuRcXUGpoNj2MpeEbNf5pt1PNCHJtjsm4SJ+uiY08B2ELqXA==" workbookSaltValue="C1XvKGU6llk6D59hnqDUVQ==" workbookSpinCount="100000" lockStructure="1"/>
  <bookViews>
    <workbookView xWindow="-120" yWindow="-120" windowWidth="29040" windowHeight="15720" xr2:uid="{00000000-000D-0000-FFFF-FFFF00000000}"/>
  </bookViews>
  <sheets>
    <sheet name="表紙" sheetId="3" r:id="rId1"/>
    <sheet name="別紙１" sheetId="4" r:id="rId2"/>
    <sheet name="別紙２" sheetId="6" r:id="rId3"/>
    <sheet name="設備機能および構造" sheetId="9" r:id="rId4"/>
    <sheet name="様式8作成用" sheetId="8" state="hidden"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表紙!$B$20:$H$29</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0">表紙!$B$1:$O$29</definedName>
    <definedName name="_xlnm.Print_Area" localSheetId="1">別紙１!$B$1:$Q$57</definedName>
    <definedName name="_xlnm.Print_Area" localSheetId="2">別紙２!$B$1:$AN$42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AF32" i="6"/>
  <c r="AF31" i="6"/>
  <c r="C28" i="6" l="1"/>
  <c r="AJ31" i="6"/>
  <c r="AK31" i="6" s="1"/>
  <c r="AJ32" i="6"/>
  <c r="AK32" i="6" s="1"/>
  <c r="Q28" i="6"/>
  <c r="R28" i="6" s="1"/>
  <c r="Q29" i="6"/>
  <c r="C29" i="6"/>
  <c r="O29" i="6"/>
  <c r="O30" i="6"/>
  <c r="O31" i="6"/>
  <c r="O32" i="6"/>
  <c r="O28" i="6"/>
  <c r="Q26" i="6"/>
  <c r="S29" i="6"/>
  <c r="S28" i="6"/>
  <c r="S31" i="6"/>
  <c r="S32" i="6"/>
  <c r="S30" i="6"/>
  <c r="S26" i="6"/>
  <c r="AF26" i="6" s="1"/>
  <c r="S25" i="4"/>
  <c r="AF28" i="6" l="1"/>
  <c r="R25" i="4"/>
  <c r="AJ28" i="6" l="1"/>
  <c r="AK28" i="6" s="1"/>
  <c r="AG28" i="6"/>
  <c r="E29" i="6"/>
  <c r="E30" i="6"/>
  <c r="E31" i="6"/>
  <c r="E32" i="6"/>
  <c r="T28" i="6"/>
  <c r="T29" i="6"/>
  <c r="T30" i="6"/>
  <c r="T31" i="6"/>
  <c r="T32" i="6"/>
  <c r="R32" i="6" l="1"/>
  <c r="R29" i="6"/>
  <c r="AF29" i="6" s="1"/>
  <c r="Q30" i="6"/>
  <c r="R30" i="6" s="1"/>
  <c r="AF30" i="6" s="1"/>
  <c r="Q31" i="6"/>
  <c r="R31" i="6" s="1"/>
  <c r="Q32" i="6"/>
  <c r="Q27" i="6"/>
  <c r="O27" i="6"/>
  <c r="O26" i="6"/>
  <c r="O10" i="5"/>
  <c r="P10" i="5"/>
  <c r="Q10" i="5"/>
  <c r="R10" i="5"/>
  <c r="S10" i="5"/>
  <c r="O11" i="5"/>
  <c r="P11" i="5"/>
  <c r="Q11" i="5"/>
  <c r="R11" i="5"/>
  <c r="S11" i="5"/>
  <c r="O12" i="5"/>
  <c r="P12" i="5"/>
  <c r="Q12" i="5"/>
  <c r="R12" i="5"/>
  <c r="S12" i="5"/>
  <c r="O13" i="5"/>
  <c r="P13" i="5"/>
  <c r="Q13" i="5"/>
  <c r="R13" i="5"/>
  <c r="S13" i="5"/>
  <c r="P9" i="5"/>
  <c r="Q9" i="5"/>
  <c r="R9" i="5"/>
  <c r="S9" i="5"/>
  <c r="O9" i="5"/>
  <c r="D12" i="5"/>
  <c r="D10" i="5"/>
  <c r="T26" i="6" l="1"/>
  <c r="AG31" i="6"/>
  <c r="AG32" i="6"/>
  <c r="N9" i="3" l="1"/>
  <c r="L9" i="3"/>
  <c r="J9" i="3"/>
  <c r="R27" i="6" l="1"/>
  <c r="R26" i="6"/>
  <c r="E4" i="5" l="1"/>
  <c r="I6" i="8" l="1"/>
  <c r="I5" i="8"/>
  <c r="I4" i="8"/>
  <c r="J13" i="3" l="1"/>
  <c r="D11" i="5" l="1"/>
  <c r="D13" i="5" l="1"/>
  <c r="D9" i="5"/>
  <c r="AH32" i="6" l="1"/>
  <c r="AI32" i="6"/>
  <c r="AG30" i="6" l="1"/>
  <c r="AJ30" i="6"/>
  <c r="AK30" i="6" s="1"/>
  <c r="E27" i="6"/>
  <c r="E26" i="6"/>
  <c r="C32" i="6" l="1"/>
  <c r="C31" i="6"/>
  <c r="C30" i="6"/>
  <c r="Y31" i="6" l="1"/>
  <c r="U31" i="6"/>
  <c r="AC31" i="6"/>
  <c r="AD31" i="6" s="1"/>
  <c r="AA31" i="6"/>
  <c r="AB31" i="6" s="1"/>
  <c r="W31" i="6"/>
  <c r="W32" i="6"/>
  <c r="Y32" i="6"/>
  <c r="AA32" i="6"/>
  <c r="AC32" i="6"/>
  <c r="U32" i="6"/>
  <c r="W28" i="6" l="1"/>
  <c r="AC28" i="6"/>
  <c r="U28" i="6"/>
  <c r="AA28" i="6"/>
  <c r="Y28" i="6"/>
  <c r="J16" i="3"/>
  <c r="J4" i="8" l="1"/>
  <c r="J5" i="8"/>
  <c r="J6" i="8"/>
  <c r="H4" i="8"/>
  <c r="G4" i="8"/>
  <c r="F4" i="8"/>
  <c r="E4" i="8"/>
  <c r="D4" i="8"/>
  <c r="C4" i="8"/>
  <c r="B4" i="8"/>
  <c r="J14" i="3" l="1"/>
  <c r="J15" i="3"/>
  <c r="J12" i="3"/>
  <c r="T27" i="6" l="1"/>
  <c r="U26" i="6"/>
  <c r="AC29" i="6" l="1"/>
  <c r="AD29" i="6" s="1"/>
  <c r="AA29" i="6"/>
  <c r="AB29" i="6" s="1"/>
  <c r="Y29" i="6"/>
  <c r="W29" i="6"/>
  <c r="U29" i="6"/>
  <c r="AC30" i="6"/>
  <c r="AA30" i="6"/>
  <c r="Y30" i="6"/>
  <c r="W30" i="6"/>
  <c r="U30" i="6"/>
  <c r="AC26" i="6" l="1"/>
  <c r="AA26" i="6"/>
  <c r="Y26" i="6"/>
  <c r="W26" i="6"/>
  <c r="E3" i="5"/>
  <c r="E2" i="5"/>
  <c r="AJ26" i="6" l="1"/>
  <c r="S27" i="6"/>
  <c r="AF27" i="6" s="1"/>
  <c r="X31" i="6"/>
  <c r="V31" i="6"/>
  <c r="Z31" i="6"/>
  <c r="AA27" i="6"/>
  <c r="AB27" i="6" s="1"/>
  <c r="Y27" i="6"/>
  <c r="W27" i="6"/>
  <c r="AC27" i="6"/>
  <c r="AD27" i="6" s="1"/>
  <c r="U27" i="6"/>
  <c r="Z26" i="6"/>
  <c r="AG29" i="6" l="1"/>
  <c r="AJ29" i="6"/>
  <c r="AK29" i="6" s="1"/>
  <c r="AJ27" i="6"/>
  <c r="AG26" i="6"/>
  <c r="V27" i="6"/>
  <c r="AH31" i="6"/>
  <c r="AH27" i="6"/>
  <c r="X27" i="6"/>
  <c r="Z27" i="6"/>
  <c r="M4" i="8"/>
  <c r="AD28" i="6"/>
  <c r="AB28" i="6"/>
  <c r="V32" i="6"/>
  <c r="X32" i="6"/>
  <c r="AB32" i="6"/>
  <c r="Z32" i="6"/>
  <c r="AD32" i="6"/>
  <c r="Z30" i="6"/>
  <c r="AH30" i="6"/>
  <c r="X30" i="6"/>
  <c r="V30" i="6"/>
  <c r="AD30" i="6"/>
  <c r="AB30" i="6"/>
  <c r="AI31" i="6"/>
  <c r="AL31" i="6"/>
  <c r="X28" i="6"/>
  <c r="Z28" i="6"/>
  <c r="V28" i="6"/>
  <c r="AH28" i="6"/>
  <c r="AH26" i="6"/>
  <c r="V26" i="6"/>
  <c r="AD26" i="6"/>
  <c r="AB26" i="6"/>
  <c r="X26" i="6"/>
  <c r="AG27" i="6" l="1"/>
  <c r="AI27" i="6"/>
  <c r="R6" i="8"/>
  <c r="M6" i="8"/>
  <c r="M5" i="8"/>
  <c r="AK27" i="6"/>
  <c r="AL27" i="6"/>
  <c r="AM31" i="6"/>
  <c r="V29" i="6"/>
  <c r="X29" i="6"/>
  <c r="Z29" i="6"/>
  <c r="AL32" i="6"/>
  <c r="AH29" i="6"/>
  <c r="AI26" i="6"/>
  <c r="AL26" i="6"/>
  <c r="AI28" i="6"/>
  <c r="AL28" i="6"/>
  <c r="AI30" i="6"/>
  <c r="AL30" i="6"/>
  <c r="R5" i="8"/>
  <c r="AM27" i="6" l="1"/>
  <c r="AM32" i="6"/>
  <c r="AM26" i="6"/>
  <c r="AK26" i="6"/>
  <c r="R4" i="8"/>
  <c r="AL29" i="6"/>
  <c r="K5" i="8" s="1"/>
  <c r="AI29" i="6"/>
  <c r="N6" i="8" s="1"/>
  <c r="AM30" i="6"/>
  <c r="S5" i="8" l="1"/>
  <c r="N5" i="8"/>
  <c r="S4" i="8"/>
  <c r="N4" i="8"/>
  <c r="K4" i="8"/>
  <c r="S6" i="8"/>
  <c r="K6" i="8"/>
  <c r="P4" i="8"/>
  <c r="P6" i="8"/>
  <c r="P5" i="8"/>
  <c r="AM28" i="6"/>
  <c r="AM29" i="6"/>
  <c r="L4" i="8" l="1"/>
  <c r="L6" i="8"/>
  <c r="Q5" i="8"/>
  <c r="Q6" i="8"/>
  <c r="Q4" i="8"/>
  <c r="L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E24" authorId="0" shapeId="0" xr:uid="{00000000-0006-0000-0200-000002000000}">
      <text>
        <r>
          <rPr>
            <b/>
            <sz val="9"/>
            <color indexed="81"/>
            <rFont val="MS P ゴシック"/>
            <family val="3"/>
            <charset val="128"/>
          </rPr>
          <t>2006年版IPCCガイドラインに基づく。（一律0.9）</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<sst xmlns="http://schemas.openxmlformats.org/spreadsheetml/2006/main" count="333" uniqueCount="220">
  <si>
    <t>経済産業大臣 殿</t>
    <phoneticPr fontId="6"/>
  </si>
  <si>
    <t>備考</t>
  </si>
  <si>
    <t>１　数量の単位はキログラムとし、小数点第一位を四捨五入して記入すること。</t>
  </si>
  <si>
    <t>　 使用されることが確実である場合について、この様式による要領で作成する場合にあっては、</t>
    <phoneticPr fontId="2"/>
  </si>
  <si>
    <t>エッチング装置一式</t>
    <rPh sb="5" eb="7">
      <t>ソウチ</t>
    </rPh>
    <rPh sb="7" eb="9">
      <t>イッシキ</t>
    </rPh>
    <phoneticPr fontId="2"/>
  </si>
  <si>
    <t>特定物質の種類
（選択）</t>
    <rPh sb="0" eb="2">
      <t>トクテイ</t>
    </rPh>
    <rPh sb="2" eb="4">
      <t>ブッシツ</t>
    </rPh>
    <rPh sb="5" eb="7">
      <t>シュルイ</t>
    </rPh>
    <rPh sb="9" eb="11">
      <t>センタク</t>
    </rPh>
    <phoneticPr fontId="2"/>
  </si>
  <si>
    <t>入荷年月日
（記入）</t>
    <rPh sb="0" eb="2">
      <t>ニュウカ</t>
    </rPh>
    <rPh sb="2" eb="5">
      <t>ネンガッピ</t>
    </rPh>
    <rPh sb="7" eb="9">
      <t>キニュウ</t>
    </rPh>
    <phoneticPr fontId="2"/>
  </si>
  <si>
    <t>使用年月日
（記入）</t>
    <rPh sb="0" eb="2">
      <t>シヨウ</t>
    </rPh>
    <rPh sb="2" eb="5">
      <t>ネンガッピ</t>
    </rPh>
    <rPh sb="7" eb="9">
      <t>キニュウ</t>
    </rPh>
    <phoneticPr fontId="2"/>
  </si>
  <si>
    <t>供給量(kg)</t>
    <rPh sb="0" eb="2">
      <t>キョウキュウ</t>
    </rPh>
    <rPh sb="2" eb="3">
      <t>リョウ</t>
    </rPh>
    <phoneticPr fontId="2"/>
  </si>
  <si>
    <t>生成量（kg)</t>
    <rPh sb="0" eb="2">
      <t>セイセイ</t>
    </rPh>
    <rPh sb="2" eb="3">
      <t>リョウ</t>
    </rPh>
    <phoneticPr fontId="2"/>
  </si>
  <si>
    <t>入荷数量(kg)</t>
    <rPh sb="0" eb="2">
      <t>ニュウカ</t>
    </rPh>
    <rPh sb="2" eb="4">
      <t>スウリョウ</t>
    </rPh>
    <phoneticPr fontId="2"/>
  </si>
  <si>
    <t>生成物</t>
    <rPh sb="0" eb="3">
      <t>セイセイブツ</t>
    </rPh>
    <phoneticPr fontId="2"/>
  </si>
  <si>
    <t>数量(kg)</t>
    <rPh sb="0" eb="1">
      <t>スウ</t>
    </rPh>
    <rPh sb="1" eb="2">
      <t>リョウ</t>
    </rPh>
    <phoneticPr fontId="2"/>
  </si>
  <si>
    <t>SiF4</t>
    <phoneticPr fontId="2"/>
  </si>
  <si>
    <t>H2O</t>
    <phoneticPr fontId="2"/>
  </si>
  <si>
    <t>H2</t>
    <phoneticPr fontId="2"/>
  </si>
  <si>
    <t>未反応特定物質の除害率(%)</t>
    <rPh sb="0" eb="3">
      <t>ミハンノウ</t>
    </rPh>
    <rPh sb="3" eb="5">
      <t>トクテイ</t>
    </rPh>
    <rPh sb="5" eb="7">
      <t>ブッシツ</t>
    </rPh>
    <rPh sb="8" eb="9">
      <t>ジョ</t>
    </rPh>
    <rPh sb="9" eb="10">
      <t>ガイ</t>
    </rPh>
    <rPh sb="10" eb="11">
      <t>リツ</t>
    </rPh>
    <phoneticPr fontId="2"/>
  </si>
  <si>
    <t>原料として使用する特定物質等の数量(kg)</t>
    <rPh sb="0" eb="2">
      <t>ゲンリョウ</t>
    </rPh>
    <rPh sb="5" eb="7">
      <t>シヨウ</t>
    </rPh>
    <rPh sb="9" eb="11">
      <t>トクテイ</t>
    </rPh>
    <rPh sb="11" eb="13">
      <t>ブッシツ</t>
    </rPh>
    <rPh sb="13" eb="14">
      <t>ナド</t>
    </rPh>
    <rPh sb="15" eb="17">
      <t>スウリョウ</t>
    </rPh>
    <phoneticPr fontId="2"/>
  </si>
  <si>
    <t>CO2（kg）</t>
  </si>
  <si>
    <t>F2</t>
    <phoneticPr fontId="2"/>
  </si>
  <si>
    <t>有姿（kg)</t>
  </si>
  <si>
    <t>反応の収率（IPCC table6-3)</t>
    <rPh sb="0" eb="2">
      <t>ハンノウ</t>
    </rPh>
    <rPh sb="3" eb="5">
      <t>シュウリツ</t>
    </rPh>
    <phoneticPr fontId="2"/>
  </si>
  <si>
    <t>GWP</t>
    <phoneticPr fontId="2"/>
  </si>
  <si>
    <t>装置名</t>
    <rPh sb="0" eb="2">
      <t>ソウチ</t>
    </rPh>
    <rPh sb="2" eb="3">
      <t>メイ</t>
    </rPh>
    <phoneticPr fontId="2"/>
  </si>
  <si>
    <t>○○事業所
□□事業所</t>
    <rPh sb="2" eb="4">
      <t>ジギョウ</t>
    </rPh>
    <rPh sb="4" eb="5">
      <t>ショ</t>
    </rPh>
    <phoneticPr fontId="2"/>
  </si>
  <si>
    <t>○○県○市○1-2-3
□□県□市□4-5-6</t>
    <rPh sb="2" eb="3">
      <t>ケン</t>
    </rPh>
    <rPh sb="4" eb="5">
      <t>シ</t>
    </rPh>
    <rPh sb="16" eb="17">
      <t>シ</t>
    </rPh>
    <phoneticPr fontId="2"/>
  </si>
  <si>
    <t>構造番号</t>
    <rPh sb="0" eb="2">
      <t>コウゾウ</t>
    </rPh>
    <rPh sb="2" eb="4">
      <t>バンゴウ</t>
    </rPh>
    <phoneticPr fontId="2"/>
  </si>
  <si>
    <t>設備番号</t>
    <rPh sb="0" eb="2">
      <t>セツビ</t>
    </rPh>
    <rPh sb="2" eb="4">
      <t>バンゴウ</t>
    </rPh>
    <phoneticPr fontId="2"/>
  </si>
  <si>
    <t>対応する構造の番号</t>
    <rPh sb="0" eb="2">
      <t>タイオウ</t>
    </rPh>
    <rPh sb="4" eb="6">
      <t>コウゾウ</t>
    </rPh>
    <rPh sb="7" eb="9">
      <t>バンゴウ</t>
    </rPh>
    <phoneticPr fontId="2"/>
  </si>
  <si>
    <t>設備番号</t>
    <rPh sb="0" eb="2">
      <t>セツビ</t>
    </rPh>
    <rPh sb="2" eb="4">
      <t>バンゴウ</t>
    </rPh>
    <phoneticPr fontId="2"/>
  </si>
  <si>
    <t>数量</t>
    <rPh sb="0" eb="2">
      <t>スウリョウ</t>
    </rPh>
    <phoneticPr fontId="2"/>
  </si>
  <si>
    <t>残ガスの割合</t>
    <rPh sb="0" eb="1">
      <t>ザン</t>
    </rPh>
    <rPh sb="4" eb="6">
      <t>ワリアイ</t>
    </rPh>
    <phoneticPr fontId="2"/>
  </si>
  <si>
    <t>割合（％）</t>
    <rPh sb="0" eb="2">
      <t>ワリアイ</t>
    </rPh>
    <phoneticPr fontId="2"/>
  </si>
  <si>
    <t>量(kg)</t>
  </si>
  <si>
    <t>除害率</t>
    <rPh sb="0" eb="1">
      <t>ジョ</t>
    </rPh>
    <rPh sb="1" eb="2">
      <t>ガイ</t>
    </rPh>
    <rPh sb="2" eb="3">
      <t>リツ</t>
    </rPh>
    <phoneticPr fontId="2"/>
  </si>
  <si>
    <t>記入例</t>
    <rPh sb="0" eb="2">
      <t>キニュウ</t>
    </rPh>
    <rPh sb="2" eb="3">
      <t>レイ</t>
    </rPh>
    <phoneticPr fontId="2"/>
  </si>
  <si>
    <t>エッチング装置一式</t>
  </si>
  <si>
    <t>分子量g/mol</t>
    <rPh sb="0" eb="3">
      <t>ブンシリョウ</t>
    </rPh>
    <phoneticPr fontId="2"/>
  </si>
  <si>
    <t>HF</t>
    <phoneticPr fontId="2"/>
  </si>
  <si>
    <t>CO2</t>
    <phoneticPr fontId="2"/>
  </si>
  <si>
    <t>CH</t>
    <phoneticPr fontId="2"/>
  </si>
  <si>
    <t>記載例</t>
    <rPh sb="0" eb="2">
      <t>キサイ</t>
    </rPh>
    <rPh sb="2" eb="3">
      <t>レイ</t>
    </rPh>
    <phoneticPr fontId="2"/>
  </si>
  <si>
    <t>反応式一覧</t>
    <rPh sb="0" eb="2">
      <t>ハンノウ</t>
    </rPh>
    <rPh sb="2" eb="3">
      <t>シキ</t>
    </rPh>
    <rPh sb="3" eb="5">
      <t>イチラン</t>
    </rPh>
    <phoneticPr fontId="2"/>
  </si>
  <si>
    <t>1:反応式をリストから選択
0:反応式を手入力</t>
    <rPh sb="2" eb="4">
      <t>ハンノウ</t>
    </rPh>
    <rPh sb="4" eb="5">
      <t>シキ</t>
    </rPh>
    <rPh sb="11" eb="13">
      <t>センタク</t>
    </rPh>
    <rPh sb="20" eb="21">
      <t>テ</t>
    </rPh>
    <rPh sb="21" eb="23">
      <t>ニュウリョク</t>
    </rPh>
    <phoneticPr fontId="2"/>
  </si>
  <si>
    <t>特定物質</t>
    <rPh sb="0" eb="2">
      <t>トクテイ</t>
    </rPh>
    <rPh sb="2" eb="4">
      <t>ブッシツ</t>
    </rPh>
    <phoneticPr fontId="2"/>
  </si>
  <si>
    <t>反応式</t>
    <rPh sb="0" eb="2">
      <t>ハンノウ</t>
    </rPh>
    <rPh sb="2" eb="3">
      <t>シキ</t>
    </rPh>
    <phoneticPr fontId="2"/>
  </si>
  <si>
    <t>反応式
（選択、または記入）</t>
    <rPh sb="0" eb="2">
      <t>ハンノウ</t>
    </rPh>
    <rPh sb="2" eb="3">
      <t>シキ</t>
    </rPh>
    <rPh sb="5" eb="7">
      <t>センタク</t>
    </rPh>
    <rPh sb="11" eb="13">
      <t>キニュウ</t>
    </rPh>
    <phoneticPr fontId="2"/>
  </si>
  <si>
    <t>HFC32</t>
  </si>
  <si>
    <t>HFC41</t>
  </si>
  <si>
    <t>HFC23</t>
  </si>
  <si>
    <t>HFC32</t>
    <phoneticPr fontId="2"/>
  </si>
  <si>
    <t>HFC41</t>
    <phoneticPr fontId="2"/>
  </si>
  <si>
    <t>HFC23</t>
    <phoneticPr fontId="2"/>
  </si>
  <si>
    <t>C</t>
  </si>
  <si>
    <t>COx</t>
  </si>
  <si>
    <t>NO</t>
  </si>
  <si>
    <t>CH4</t>
  </si>
  <si>
    <t>SOx</t>
  </si>
  <si>
    <t>生成物</t>
    <rPh sb="0" eb="3">
      <t>セイセイブツ</t>
    </rPh>
    <phoneticPr fontId="2"/>
  </si>
  <si>
    <t>HCN</t>
    <phoneticPr fontId="2"/>
  </si>
  <si>
    <t>CO</t>
    <phoneticPr fontId="2"/>
  </si>
  <si>
    <t>特定物質等が原料として使用されることを別紙のとおり証明します。</t>
    <phoneticPr fontId="6"/>
  </si>
  <si>
    <t>生成物のモル数</t>
    <rPh sb="0" eb="3">
      <t>セイセイブツ</t>
    </rPh>
    <rPh sb="6" eb="7">
      <t>スウ</t>
    </rPh>
    <phoneticPr fontId="2"/>
  </si>
  <si>
    <t>要計算</t>
    <rPh sb="0" eb="1">
      <t>ヨウ</t>
    </rPh>
    <rPh sb="1" eb="3">
      <t>ケイサン</t>
    </rPh>
    <phoneticPr fontId="2"/>
  </si>
  <si>
    <t>反応生成物</t>
    <rPh sb="0" eb="2">
      <t>ハンノウ</t>
    </rPh>
    <rPh sb="2" eb="5">
      <t>セイセイブツ</t>
    </rPh>
    <phoneticPr fontId="2"/>
  </si>
  <si>
    <t>生成物分子量（分子量/mol×生成物mol数）</t>
    <rPh sb="0" eb="3">
      <t>セイセイブツ</t>
    </rPh>
    <rPh sb="3" eb="6">
      <t>ブンシリョウ</t>
    </rPh>
    <rPh sb="7" eb="10">
      <t>ブンシリョウ</t>
    </rPh>
    <rPh sb="15" eb="18">
      <t>セイセイブツ</t>
    </rPh>
    <rPh sb="21" eb="22">
      <t>スウ</t>
    </rPh>
    <phoneticPr fontId="2"/>
  </si>
  <si>
    <t>物質</t>
    <rPh sb="0" eb="2">
      <t>ブッシツ</t>
    </rPh>
    <phoneticPr fontId="2"/>
  </si>
  <si>
    <t>記載例</t>
    <rPh sb="0" eb="2">
      <t>キサイ</t>
    </rPh>
    <rPh sb="2" eb="3">
      <t>レイ</t>
    </rPh>
    <phoneticPr fontId="2"/>
  </si>
  <si>
    <t>基本情報を記入してください。</t>
    <rPh sb="0" eb="2">
      <t>キホン</t>
    </rPh>
    <rPh sb="2" eb="4">
      <t>ジョウホウ</t>
    </rPh>
    <rPh sb="5" eb="7">
      <t>キニュウ</t>
    </rPh>
    <phoneticPr fontId="6"/>
  </si>
  <si>
    <t>特定物質等の原料使用の証明書</t>
    <phoneticPr fontId="2"/>
  </si>
  <si>
    <t>年</t>
    <rPh sb="0" eb="1">
      <t>ネン</t>
    </rPh>
    <phoneticPr fontId="6"/>
  </si>
  <si>
    <t>月</t>
    <rPh sb="0" eb="1">
      <t>ガツ</t>
    </rPh>
    <phoneticPr fontId="6"/>
  </si>
  <si>
    <t>日</t>
    <rPh sb="0" eb="1">
      <t>ニチ</t>
    </rPh>
    <phoneticPr fontId="6"/>
  </si>
  <si>
    <t>　の部分は、テキスト入力してください。</t>
    <rPh sb="2" eb="4">
      <t>ブブン</t>
    </rPh>
    <rPh sb="10" eb="12">
      <t>ニュウリョク</t>
    </rPh>
    <phoneticPr fontId="2"/>
  </si>
  <si>
    <t>　の部分は、ドロップダウンリストから選択してください。</t>
    <rPh sb="2" eb="4">
      <t>ブブン</t>
    </rPh>
    <rPh sb="18" eb="20">
      <t>センタク</t>
    </rPh>
    <phoneticPr fontId="2"/>
  </si>
  <si>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2"/>
  </si>
  <si>
    <t>みどり</t>
    <phoneticPr fontId="2"/>
  </si>
  <si>
    <t>グレー</t>
    <phoneticPr fontId="2"/>
  </si>
  <si>
    <t>　ただし、内容を修正いただくことも可能です。</t>
    <rPh sb="5" eb="7">
      <t>ナイヨウ</t>
    </rPh>
    <rPh sb="8" eb="10">
      <t>シュウセイ</t>
    </rPh>
    <rPh sb="17" eb="19">
      <t>カノウ</t>
    </rPh>
    <phoneticPr fontId="2"/>
  </si>
  <si>
    <t>氏名又は名称</t>
    <phoneticPr fontId="2"/>
  </si>
  <si>
    <t>法人にあつては、代表者の氏名</t>
    <phoneticPr fontId="2"/>
  </si>
  <si>
    <t>住所</t>
    <phoneticPr fontId="2"/>
  </si>
  <si>
    <t>法人番号</t>
    <rPh sb="0" eb="2">
      <t>ホウジン</t>
    </rPh>
    <rPh sb="2" eb="4">
      <t>バンゴウ</t>
    </rPh>
    <phoneticPr fontId="2"/>
  </si>
  <si>
    <t>２．原料として使用する（した）者の氏名又は名称及び住所並びに法人にあってはその代表者の氏名を記入してください。</t>
    <rPh sb="46" eb="48">
      <t>キニュウ</t>
    </rPh>
    <phoneticPr fontId="2"/>
  </si>
  <si>
    <t>住所</t>
    <rPh sb="0" eb="2">
      <t>ジュウショ</t>
    </rPh>
    <phoneticPr fontId="2"/>
  </si>
  <si>
    <t>使用の場所</t>
    <rPh sb="0" eb="2">
      <t>シヨウ</t>
    </rPh>
    <rPh sb="3" eb="5">
      <t>バショ</t>
    </rPh>
    <phoneticPr fontId="2"/>
  </si>
  <si>
    <t>設備・構造の図</t>
    <rPh sb="0" eb="2">
      <t>セツビ</t>
    </rPh>
    <rPh sb="3" eb="5">
      <t>コウゾウ</t>
    </rPh>
    <rPh sb="6" eb="7">
      <t>ズ</t>
    </rPh>
    <phoneticPr fontId="2"/>
  </si>
  <si>
    <t>Ⅰ</t>
    <phoneticPr fontId="2"/>
  </si>
  <si>
    <t>Ⅱ</t>
    <phoneticPr fontId="2"/>
  </si>
  <si>
    <t>Ⅲ</t>
    <phoneticPr fontId="2"/>
  </si>
  <si>
    <t>Ⅰ</t>
    <phoneticPr fontId="2"/>
  </si>
  <si>
    <t>使用に係る設備の機能</t>
    <rPh sb="0" eb="2">
      <t>シヨウ</t>
    </rPh>
    <rPh sb="3" eb="4">
      <t>カカ</t>
    </rPh>
    <rPh sb="5" eb="7">
      <t>セツビ</t>
    </rPh>
    <rPh sb="8" eb="10">
      <t>キノウ</t>
    </rPh>
    <phoneticPr fontId="2"/>
  </si>
  <si>
    <t>使用に係る設備</t>
    <rPh sb="0" eb="2">
      <t>シヨウ</t>
    </rPh>
    <rPh sb="3" eb="4">
      <t>カカ</t>
    </rPh>
    <rPh sb="5" eb="7">
      <t>セツビ</t>
    </rPh>
    <phoneticPr fontId="2"/>
  </si>
  <si>
    <t>※同じ設備が異なる複数の事業所にある場合は、「使用の場所」及び「住所」はひとつの記入欄に併記いただいて結構です。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シヨウ</t>
    </rPh>
    <rPh sb="26" eb="28">
      <t>バショ</t>
    </rPh>
    <rPh sb="29" eb="30">
      <t>オヨ</t>
    </rPh>
    <rPh sb="32" eb="34">
      <t>ジュウショ</t>
    </rPh>
    <rPh sb="40" eb="42">
      <t>キニュウ</t>
    </rPh>
    <rPh sb="42" eb="43">
      <t>ラン</t>
    </rPh>
    <rPh sb="44" eb="46">
      <t>ヘイキ</t>
    </rPh>
    <rPh sb="51" eb="53">
      <t>ケッコウ</t>
    </rPh>
    <phoneticPr fontId="2"/>
  </si>
  <si>
    <t>開始</t>
    <rPh sb="0" eb="2">
      <t>カイシ</t>
    </rPh>
    <phoneticPr fontId="2"/>
  </si>
  <si>
    <t>終了</t>
    <rPh sb="0" eb="2">
      <t>シュウリョウ</t>
    </rPh>
    <phoneticPr fontId="2"/>
  </si>
  <si>
    <t>～</t>
  </si>
  <si>
    <t>～</t>
    <phoneticPr fontId="2"/>
  </si>
  <si>
    <t>～</t>
    <phoneticPr fontId="2"/>
  </si>
  <si>
    <t>～</t>
    <phoneticPr fontId="2"/>
  </si>
  <si>
    <r>
      <t xml:space="preserve">入荷元
（記入）
</t>
    </r>
    <r>
      <rPr>
        <u/>
        <sz val="10"/>
        <color theme="1"/>
        <rFont val="ＭＳ ゴシック"/>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2"/>
  </si>
  <si>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6"/>
  </si>
  <si>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6"/>
  </si>
  <si>
    <t>「使用され"る"」と表記されていることをご確認ください。</t>
    <rPh sb="1" eb="3">
      <t>シヨウ</t>
    </rPh>
    <rPh sb="10" eb="12">
      <t>ヒョウキ</t>
    </rPh>
    <rPh sb="21" eb="23">
      <t>カクニン</t>
    </rPh>
    <phoneticPr fontId="2"/>
  </si>
  <si>
    <t>（記入／提出用簡易チェックリスト）</t>
    <rPh sb="1" eb="3">
      <t>キニュウ</t>
    </rPh>
    <rPh sb="4" eb="6">
      <t>テイシュツ</t>
    </rPh>
    <rPh sb="6" eb="7">
      <t>ヨウ</t>
    </rPh>
    <rPh sb="7" eb="9">
      <t>カンイ</t>
    </rPh>
    <phoneticPr fontId="6"/>
  </si>
  <si>
    <t>オレンジ</t>
    <phoneticPr fontId="2"/>
  </si>
  <si>
    <t>報告内容は暦年（1月～12月）となっていますか。</t>
    <rPh sb="0" eb="2">
      <t>ホウコク</t>
    </rPh>
    <rPh sb="2" eb="4">
      <t>ナイヨウ</t>
    </rPh>
    <rPh sb="5" eb="7">
      <t>レキネン</t>
    </rPh>
    <rPh sb="9" eb="10">
      <t>ガツ</t>
    </rPh>
    <rPh sb="13" eb="14">
      <t>ガツ</t>
    </rPh>
    <phoneticPr fontId="6"/>
  </si>
  <si>
    <t>選択してください</t>
    <rPh sb="0" eb="2">
      <t>センタク</t>
    </rPh>
    <phoneticPr fontId="2"/>
  </si>
  <si>
    <t>郵便番号</t>
    <rPh sb="0" eb="4">
      <t>ユウビンバンゴウ</t>
    </rPh>
    <phoneticPr fontId="2"/>
  </si>
  <si>
    <t>法人にあつては、代表者の役職</t>
    <rPh sb="12" eb="14">
      <t>ヤクショク</t>
    </rPh>
    <phoneticPr fontId="2"/>
  </si>
  <si>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2"/>
  </si>
  <si>
    <t>連絡先担当者の部署名</t>
    <rPh sb="0" eb="3">
      <t>レンラクサキ</t>
    </rPh>
    <rPh sb="3" eb="6">
      <t>タントウシャ</t>
    </rPh>
    <rPh sb="7" eb="9">
      <t>ブショ</t>
    </rPh>
    <rPh sb="9" eb="10">
      <t>メイ</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</si>
  <si>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</si>
  <si>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</si>
  <si>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03-1234-5678</t>
    <phoneticPr fontId="2"/>
  </si>
  <si>
    <t>化学物質管理課</t>
    <rPh sb="0" eb="2">
      <t>カガク</t>
    </rPh>
    <rPh sb="2" eb="4">
      <t>ブッシツ</t>
    </rPh>
    <rPh sb="4" eb="6">
      <t>カンリ</t>
    </rPh>
    <rPh sb="6" eb="7">
      <t>カ</t>
    </rPh>
    <phoneticPr fontId="2"/>
  </si>
  <si>
    <t>入荷量(kg)</t>
    <rPh sb="0" eb="2">
      <t>ニュウカ</t>
    </rPh>
    <phoneticPr fontId="6"/>
  </si>
  <si>
    <t>原料用途使用量</t>
    <rPh sb="0" eb="2">
      <t>ゲンリョウ</t>
    </rPh>
    <rPh sb="2" eb="4">
      <t>ヨウト</t>
    </rPh>
    <rPh sb="4" eb="6">
      <t>シヨウ</t>
    </rPh>
    <rPh sb="6" eb="7">
      <t>リョウ</t>
    </rPh>
    <phoneticPr fontId="6"/>
  </si>
  <si>
    <t>予想排出量</t>
    <phoneticPr fontId="6"/>
  </si>
  <si>
    <t>会社名</t>
    <rPh sb="0" eb="3">
      <t>カイシャメイ</t>
    </rPh>
    <phoneticPr fontId="6"/>
  </si>
  <si>
    <t>郵便番号</t>
    <rPh sb="0" eb="4">
      <t>ユウビンバンゴウ</t>
    </rPh>
    <phoneticPr fontId="6"/>
  </si>
  <si>
    <t>住所</t>
    <rPh sb="0" eb="2">
      <t>ジュウショ</t>
    </rPh>
    <phoneticPr fontId="6"/>
  </si>
  <si>
    <t>代表者</t>
    <rPh sb="0" eb="3">
      <t>ダイヒョウシャ</t>
    </rPh>
    <phoneticPr fontId="6"/>
  </si>
  <si>
    <t>代表者肩書</t>
    <rPh sb="0" eb="3">
      <t>ダイヒョウシャ</t>
    </rPh>
    <rPh sb="3" eb="5">
      <t>カタガキ</t>
    </rPh>
    <phoneticPr fontId="6"/>
  </si>
  <si>
    <t>連絡先電話番号</t>
    <rPh sb="0" eb="3">
      <t>レンラクサキ</t>
    </rPh>
    <rPh sb="3" eb="5">
      <t>デンワ</t>
    </rPh>
    <rPh sb="5" eb="7">
      <t>バンゴウ</t>
    </rPh>
    <phoneticPr fontId="6"/>
  </si>
  <si>
    <t>担当者</t>
    <rPh sb="0" eb="3">
      <t>タントウシャ</t>
    </rPh>
    <phoneticPr fontId="6"/>
  </si>
  <si>
    <t>数量*1(kg)</t>
    <rPh sb="0" eb="2">
      <t>スウリョウ</t>
    </rPh>
    <phoneticPr fontId="6"/>
  </si>
  <si>
    <r>
      <t>GWP換算</t>
    </r>
    <r>
      <rPr>
        <sz val="11"/>
        <color theme="1"/>
        <rFont val="ＭＳ ゴシック"/>
        <family val="2"/>
        <charset val="128"/>
      </rPr>
      <t>kg</t>
    </r>
    <rPh sb="3" eb="5">
      <t>カンザン</t>
    </rPh>
    <phoneticPr fontId="6"/>
  </si>
  <si>
    <t>対象物質</t>
    <rPh sb="0" eb="2">
      <t>タイショウ</t>
    </rPh>
    <rPh sb="2" eb="4">
      <t>ブッシツ</t>
    </rPh>
    <phoneticPr fontId="2"/>
  </si>
  <si>
    <t>代表取締役社長</t>
    <rPh sb="0" eb="2">
      <t>ダイヒョウ</t>
    </rPh>
    <rPh sb="2" eb="5">
      <t>トリシマリヤク</t>
    </rPh>
    <rPh sb="5" eb="7">
      <t>シャチョウ</t>
    </rPh>
    <phoneticPr fontId="2"/>
  </si>
  <si>
    <t>111-1111</t>
    <phoneticPr fontId="2"/>
  </si>
  <si>
    <t>東京都千代田区霞が関１丁目３－１</t>
    <rPh sb="0" eb="8">
      <t>トウキョウトチヨダクカスミ</t>
    </rPh>
    <rPh sb="9" eb="10">
      <t>セキ</t>
    </rPh>
    <rPh sb="11" eb="13">
      <t>チョウメ</t>
    </rPh>
    <phoneticPr fontId="2"/>
  </si>
  <si>
    <t>４．使用に係る設備及び貯蔵の場所、構造を記入してください。</t>
    <rPh sb="17" eb="19">
      <t>コウゾウ</t>
    </rPh>
    <rPh sb="20" eb="22">
      <t>キニュウ</t>
    </rPh>
    <phoneticPr fontId="2"/>
  </si>
  <si>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6"/>
  </si>
  <si>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6"/>
  </si>
  <si>
    <t>必須項目</t>
  </si>
  <si>
    <t>必須項目</t>
    <rPh sb="0" eb="2">
      <t>ヒッス</t>
    </rPh>
    <rPh sb="2" eb="4">
      <t>コウモク</t>
    </rPh>
    <phoneticPr fontId="2"/>
  </si>
  <si>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2"/>
  </si>
  <si>
    <t>転記</t>
    <rPh sb="0" eb="2">
      <t>テンキ</t>
    </rPh>
    <phoneticPr fontId="2"/>
  </si>
  <si>
    <t>自動表示</t>
    <rPh sb="0" eb="2">
      <t>ジドウ</t>
    </rPh>
    <rPh sb="2" eb="4">
      <t>ヒョウジ</t>
    </rPh>
    <phoneticPr fontId="2"/>
  </si>
  <si>
    <t>記入</t>
    <rPh sb="0" eb="2">
      <t>キニュウ</t>
    </rPh>
    <phoneticPr fontId="2"/>
  </si>
  <si>
    <t>反応物のモル数</t>
    <rPh sb="0" eb="2">
      <t>ハンノウ</t>
    </rPh>
    <rPh sb="2" eb="3">
      <t>ブツ</t>
    </rPh>
    <rPh sb="6" eb="7">
      <t>カズ</t>
    </rPh>
    <phoneticPr fontId="2"/>
  </si>
  <si>
    <t>反応物の分子量</t>
    <rPh sb="0" eb="2">
      <t>ハンノウ</t>
    </rPh>
    <rPh sb="2" eb="3">
      <t>ブツ</t>
    </rPh>
    <rPh sb="4" eb="7">
      <t>ブンシリョウ</t>
    </rPh>
    <phoneticPr fontId="2"/>
  </si>
  <si>
    <t>★除外されずに大気放出される量(kg)</t>
    <rPh sb="1" eb="3">
      <t>ジョガイ</t>
    </rPh>
    <rPh sb="7" eb="9">
      <t>タイキ</t>
    </rPh>
    <rPh sb="9" eb="11">
      <t>ホウシュツ</t>
    </rPh>
    <rPh sb="14" eb="15">
      <t>リョウ</t>
    </rPh>
    <phoneticPr fontId="2"/>
  </si>
  <si>
    <t>★原料として使用する特定物質等の数量(kg)</t>
    <rPh sb="1" eb="3">
      <t>ゲンリョウ</t>
    </rPh>
    <rPh sb="6" eb="8">
      <t>シヨウ</t>
    </rPh>
    <rPh sb="10" eb="12">
      <t>トクテイ</t>
    </rPh>
    <rPh sb="12" eb="14">
      <t>ブッシツ</t>
    </rPh>
    <rPh sb="14" eb="15">
      <t>ナド</t>
    </rPh>
    <rPh sb="16" eb="18">
      <t>スウリョウ</t>
    </rPh>
    <phoneticPr fontId="2"/>
  </si>
  <si>
    <t>★小数点以下2桁を四捨五入</t>
    <rPh sb="1" eb="4">
      <t>ショウスウテン</t>
    </rPh>
    <rPh sb="4" eb="6">
      <t>イカ</t>
    </rPh>
    <rPh sb="7" eb="8">
      <t>ケタ</t>
    </rPh>
    <rPh sb="9" eb="13">
      <t>シシャゴニュウ</t>
    </rPh>
    <phoneticPr fontId="2"/>
  </si>
  <si>
    <t>整数値</t>
    <rPh sb="0" eb="2">
      <t>セイスウ</t>
    </rPh>
    <rPh sb="2" eb="3">
      <t>アタイ</t>
    </rPh>
    <phoneticPr fontId="2"/>
  </si>
  <si>
    <t>★小数点以下2桁を四捨五入</t>
    <phoneticPr fontId="6"/>
  </si>
  <si>
    <t>５．使用に係る設備の機能について記入してください。</t>
    <rPh sb="10" eb="12">
      <t>キノウ</t>
    </rPh>
    <rPh sb="16" eb="18">
      <t>キニュウ</t>
    </rPh>
    <phoneticPr fontId="2"/>
  </si>
  <si>
    <t>除害されずに大気放出される量(kg)</t>
    <rPh sb="0" eb="2">
      <t>ジョガイ</t>
    </rPh>
    <rPh sb="6" eb="8">
      <t>タイキ</t>
    </rPh>
    <rPh sb="8" eb="10">
      <t>ホウシュツ</t>
    </rPh>
    <rPh sb="13" eb="14">
      <t>リョウ</t>
    </rPh>
    <phoneticPr fontId="2"/>
  </si>
  <si>
    <r>
      <t>4CH</t>
    </r>
    <r>
      <rPr>
        <vertAlign val="subscript"/>
        <sz val="11"/>
        <color theme="1"/>
        <rFont val="ＭＳ ゴシック"/>
        <family val="2"/>
        <charset val="128"/>
      </rPr>
      <t>3</t>
    </r>
    <r>
      <rPr>
        <sz val="11"/>
        <color theme="1"/>
        <rFont val="ＭＳ ゴシック"/>
        <family val="2"/>
        <charset val="128"/>
      </rPr>
      <t>F+SiO2+6O2 → 4CO2+SiF4+6H2O</t>
    </r>
    <phoneticPr fontId="2"/>
  </si>
  <si>
    <t>HFC23</t>
    <phoneticPr fontId="2"/>
  </si>
  <si>
    <t>HFC41</t>
    <phoneticPr fontId="2"/>
  </si>
  <si>
    <t>HFC32</t>
    <phoneticPr fontId="2"/>
  </si>
  <si>
    <t>CO2</t>
    <phoneticPr fontId="2"/>
  </si>
  <si>
    <t>SiF4</t>
  </si>
  <si>
    <t>HF</t>
    <phoneticPr fontId="2"/>
  </si>
  <si>
    <t>-</t>
  </si>
  <si>
    <t>CO2</t>
    <phoneticPr fontId="2"/>
  </si>
  <si>
    <t>H2O</t>
    <phoneticPr fontId="2"/>
  </si>
  <si>
    <t>2CHF3+SiO2+O2 → 2CO2+SiF4+2HF</t>
  </si>
  <si>
    <t>上記以外の場合は式を入力</t>
    <rPh sb="0" eb="2">
      <t>ジョウキ</t>
    </rPh>
    <rPh sb="2" eb="4">
      <t>イガイ</t>
    </rPh>
    <rPh sb="5" eb="7">
      <t>バアイ</t>
    </rPh>
    <rPh sb="8" eb="9">
      <t>シキ</t>
    </rPh>
    <rPh sb="10" eb="12">
      <t>ニュウリョク</t>
    </rPh>
    <phoneticPr fontId="2"/>
  </si>
  <si>
    <t>SiF4</t>
    <phoneticPr fontId="2"/>
  </si>
  <si>
    <t>HCN</t>
    <phoneticPr fontId="2"/>
  </si>
  <si>
    <t>CO</t>
    <phoneticPr fontId="2"/>
  </si>
  <si>
    <t>NH3</t>
    <phoneticPr fontId="2"/>
  </si>
  <si>
    <t>6CH2F2+3O2+Si3N4 → 3SiF4+2HCN+2NH3+4CO+2H2O</t>
    <phoneticPr fontId="2"/>
  </si>
  <si>
    <t>HFC41</t>
    <phoneticPr fontId="6"/>
  </si>
  <si>
    <t>4CH3F+SiO2+6O2 → 4CO2+SiF4+6H2O</t>
    <phoneticPr fontId="2"/>
  </si>
  <si>
    <r>
      <rPr>
        <sz val="16"/>
        <color rgb="FFFF0000"/>
        <rFont val="Meiryo UI"/>
        <family val="3"/>
        <charset val="128"/>
      </rPr>
      <t>項目３は必須記入項目</t>
    </r>
    <r>
      <rPr>
        <sz val="16"/>
        <color rgb="FF0000FF"/>
        <rFont val="Meiryo UI"/>
        <family val="3"/>
        <charset val="128"/>
      </rPr>
      <t>です。全て記載していますか？
（連絡先担当者名、連絡先電話番号）</t>
    </r>
    <rPh sb="0" eb="2">
      <t>コウモク</t>
    </rPh>
    <rPh sb="13" eb="14">
      <t>スベ</t>
    </rPh>
    <rPh sb="15" eb="17">
      <t>キサイ</t>
    </rPh>
    <rPh sb="26" eb="29">
      <t>レンラクサキ</t>
    </rPh>
    <rPh sb="29" eb="32">
      <t>タントウシャ</t>
    </rPh>
    <rPh sb="32" eb="33">
      <t>メイ</t>
    </rPh>
    <rPh sb="34" eb="37">
      <t>レンラクサキ</t>
    </rPh>
    <rPh sb="37" eb="39">
      <t>デンワ</t>
    </rPh>
    <rPh sb="39" eb="41">
      <t>バンゴウ</t>
    </rPh>
    <phoneticPr fontId="2"/>
  </si>
  <si>
    <r>
      <t xml:space="preserve">残ガス
</t>
    </r>
    <r>
      <rPr>
        <sz val="8"/>
        <color theme="1"/>
        <rFont val="ＭＳ ゴシック"/>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2"/>
  </si>
  <si>
    <t>反応の
収率（%)</t>
    <rPh sb="0" eb="2">
      <t>ハンノウ</t>
    </rPh>
    <rPh sb="4" eb="6">
      <t>シュウリツ</t>
    </rPh>
    <phoneticPr fontId="2"/>
  </si>
  <si>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2"/>
  </si>
  <si>
    <t>３　用紙の大きさは、日本産業規格Ａ４とすること。</t>
    <rPh sb="12" eb="14">
      <t>サンギョウ</t>
    </rPh>
    <phoneticPr fontId="2"/>
  </si>
  <si>
    <t>入荷年月日及び使用年月日は正しく入力されていますか？</t>
    <rPh sb="0" eb="2">
      <t>ニュウカ</t>
    </rPh>
    <rPh sb="2" eb="5">
      <t>ネンガッピ</t>
    </rPh>
    <rPh sb="5" eb="6">
      <t>オヨ</t>
    </rPh>
    <rPh sb="7" eb="9">
      <t>シヨウ</t>
    </rPh>
    <rPh sb="9" eb="12">
      <t>ネンガッピ</t>
    </rPh>
    <rPh sb="13" eb="14">
      <t>タダ</t>
    </rPh>
    <rPh sb="16" eb="18">
      <t>ニュウリョク</t>
    </rPh>
    <phoneticPr fontId="6"/>
  </si>
  <si>
    <t>オゾン法に基づく特定物質等の原料使用の証明書（様式９の２及びその別紙）（1/2）</t>
    <rPh sb="3" eb="4">
      <t>ホウ</t>
    </rPh>
    <rPh sb="5" eb="6">
      <t>モト</t>
    </rPh>
    <rPh sb="23" eb="25">
      <t>ヨウシキ</t>
    </rPh>
    <rPh sb="28" eb="29">
      <t>オヨ</t>
    </rPh>
    <rPh sb="32" eb="34">
      <t>ベッシ</t>
    </rPh>
    <phoneticPr fontId="6"/>
  </si>
  <si>
    <t>１．届出日を記入してください。（例：2021年7月1日）</t>
    <rPh sb="2" eb="4">
      <t>トドケデ</t>
    </rPh>
    <rPh sb="4" eb="5">
      <t>ヒ</t>
    </rPh>
    <rPh sb="6" eb="8">
      <t>キニュウ</t>
    </rPh>
    <rPh sb="16" eb="17">
      <t>レイ</t>
    </rPh>
    <rPh sb="22" eb="23">
      <t>ネン</t>
    </rPh>
    <rPh sb="24" eb="25">
      <t>ガツ</t>
    </rPh>
    <rPh sb="26" eb="27">
      <t>ニチ</t>
    </rPh>
    <phoneticPr fontId="6"/>
  </si>
  <si>
    <t>オゾン法に基づく特定物質等の原料使用の証明書（様式９の２及びその別紙）（2/2）</t>
    <rPh sb="3" eb="4">
      <t>ホウ</t>
    </rPh>
    <rPh sb="5" eb="6">
      <t>モト</t>
    </rPh>
    <rPh sb="23" eb="25">
      <t>ヨウシキ</t>
    </rPh>
    <rPh sb="28" eb="29">
      <t>オヨ</t>
    </rPh>
    <rPh sb="32" eb="34">
      <t>ベッシ</t>
    </rPh>
    <phoneticPr fontId="6"/>
  </si>
  <si>
    <t>様式９の２別紙の以下記載項目に対応しています。</t>
    <rPh sb="8" eb="10">
      <t>イカ</t>
    </rPh>
    <rPh sb="10" eb="12">
      <t>キサイ</t>
    </rPh>
    <rPh sb="12" eb="14">
      <t>コウモク</t>
    </rPh>
    <rPh sb="15" eb="17">
      <t>タイオウ</t>
    </rPh>
    <phoneticPr fontId="2"/>
  </si>
  <si>
    <t>様式９の２別紙の記載項目「２　使用に係る設備及び貯蔵の場所」及び「３　使用に係る設備機能及び構造」に対応しています。</t>
    <rPh sb="30" eb="31">
      <t>オヨ</t>
    </rPh>
    <rPh sb="50" eb="52">
      <t>タイオウ</t>
    </rPh>
    <phoneticPr fontId="2"/>
  </si>
  <si>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2"/>
  </si>
  <si>
    <t>除害装置がある場合は、その型式を必ず記入してください。</t>
  </si>
  <si>
    <t>正しく表示、印刷できるようにセルの高さを変えてください。</t>
    <rPh sb="0" eb="1">
      <t>タダ</t>
    </rPh>
    <rPh sb="3" eb="5">
      <t>ヒョウジ</t>
    </rPh>
    <rPh sb="6" eb="8">
      <t>インサツ</t>
    </rPh>
    <rPh sb="17" eb="18">
      <t>タカ</t>
    </rPh>
    <rPh sb="20" eb="21">
      <t>カ</t>
    </rPh>
    <phoneticPr fontId="2"/>
  </si>
  <si>
    <t>６　使用に係る反応生成物の種類ごとの数量及びその化学反応式</t>
    <phoneticPr fontId="2"/>
  </si>
  <si>
    <t>７　使用に係る反応の収率及び未反応の特定物質等がある場合には除害装置等により当該特定物質等を除害した除害率</t>
    <phoneticPr fontId="2"/>
  </si>
  <si>
    <t>５　使用した（する）特定物質等の入荷年月日、入荷数量及び入荷元</t>
    <phoneticPr fontId="2"/>
  </si>
  <si>
    <t xml:space="preserve">８　原料として使用した（する）特定物質等の数量及び未反応の特定物質等にあつてはその数量  </t>
    <phoneticPr fontId="2"/>
  </si>
  <si>
    <t>本項目を入力いただくと、様式９の2表紙に反映されます。</t>
    <phoneticPr fontId="2"/>
  </si>
  <si>
    <t>また、様式９の2別紙の記載項目「１ 原料として使用する（した）者の氏名又は名称及び住所並びに法人にあってはその代表者の氏名」に対応しています。</t>
    <rPh sb="3" eb="5">
      <t>ヨウシキ</t>
    </rPh>
    <rPh sb="8" eb="10">
      <t>ベッシ</t>
    </rPh>
    <rPh sb="11" eb="13">
      <t>キサイ</t>
    </rPh>
    <rPh sb="13" eb="15">
      <t>コウモク</t>
    </rPh>
    <rPh sb="63" eb="65">
      <t>タイオウ</t>
    </rPh>
    <phoneticPr fontId="2"/>
  </si>
  <si>
    <t>記載例の行削除は可能です。</t>
    <rPh sb="0" eb="2">
      <t>キサイ</t>
    </rPh>
    <rPh sb="2" eb="3">
      <t>レイ</t>
    </rPh>
    <rPh sb="4" eb="5">
      <t>ギョウ</t>
    </rPh>
    <rPh sb="5" eb="7">
      <t>サクジョ</t>
    </rPh>
    <rPh sb="8" eb="10">
      <t>カノウ</t>
    </rPh>
    <phoneticPr fontId="2"/>
  </si>
  <si>
    <t>有姿*（kg)</t>
    <phoneticPr fontId="2"/>
  </si>
  <si>
    <t>４　法人番号の指定を受けた者は、１３桁の法人番号を記載すること。</t>
    <phoneticPr fontId="2"/>
  </si>
  <si>
    <t>法人名称は正しく表記ください（半角と全角、スペースは明確に区分すること）</t>
    <phoneticPr fontId="2"/>
  </si>
  <si>
    <t>２　別紙は、別紙１．に記載される者ごとにそれぞれ作成し、その同意書を添付すること。</t>
    <phoneticPr fontId="2"/>
  </si>
  <si>
    <t xml:space="preserve">様式第９の２（第１０条の３関係） </t>
    <phoneticPr fontId="2"/>
  </si>
  <si>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rPh sb="26" eb="27">
      <t>タダ</t>
    </rPh>
    <rPh sb="29" eb="31">
      <t>センタク</t>
    </rPh>
    <rPh sb="40" eb="41">
      <t>チュウ</t>
    </rPh>
    <rPh sb="42" eb="44">
      <t>ジョガイ</t>
    </rPh>
    <rPh sb="44" eb="46">
      <t>ソウチ</t>
    </rPh>
    <rPh sb="47" eb="49">
      <t>ジョガイ</t>
    </rPh>
    <rPh sb="48" eb="49">
      <t>ガイ</t>
    </rPh>
    <rPh sb="49" eb="51">
      <t>セイノウ</t>
    </rPh>
    <rPh sb="62" eb="64">
      <t>キテイ</t>
    </rPh>
    <rPh sb="66" eb="68">
      <t>ジョガイ</t>
    </rPh>
    <rPh sb="68" eb="70">
      <t>ソウチ</t>
    </rPh>
    <rPh sb="70" eb="73">
      <t>セッチリツ</t>
    </rPh>
    <rPh sb="74" eb="75">
      <t>ジョウ</t>
    </rPh>
    <rPh sb="77" eb="78">
      <t>ワリ</t>
    </rPh>
    <rPh sb="78" eb="79">
      <t>ア</t>
    </rPh>
    <rPh sb="80" eb="82">
      <t>キニュウ</t>
    </rPh>
    <phoneticPr fontId="6"/>
  </si>
  <si>
    <t>別紙1に入力いただいた内容が自動的に反映されます。</t>
    <rPh sb="0" eb="2">
      <t>ベッシ</t>
    </rPh>
    <rPh sb="4" eb="6">
      <t>ニュウリョク</t>
    </rPh>
    <rPh sb="11" eb="13">
      <t>ナイヨウ</t>
    </rPh>
    <rPh sb="14" eb="17">
      <t>ジドウテキ</t>
    </rPh>
    <rPh sb="18" eb="20">
      <t>ハンエイ</t>
    </rPh>
    <phoneticPr fontId="2"/>
  </si>
  <si>
    <t>2CHF3+SiO2+O2 → 2CO2+SiF4+2HF</t>
    <phoneticPr fontId="2"/>
  </si>
  <si>
    <t>6CHF3+Si3N4+6O2 → 6CO2+3SiF4+6HF+2N2</t>
    <phoneticPr fontId="2"/>
  </si>
  <si>
    <t>2CH2F2+SiO2+2O2 → SiF4+2CO2+2H2O</t>
    <phoneticPr fontId="2"/>
  </si>
  <si>
    <t>N2</t>
    <phoneticPr fontId="2"/>
  </si>
  <si>
    <t xml:space="preserve"> ↑整数値で入力ください。</t>
    <rPh sb="2" eb="5">
      <t>セイスウチ</t>
    </rPh>
    <rPh sb="6" eb="8">
      <t>ニュウリョク</t>
    </rPh>
    <phoneticPr fontId="2"/>
  </si>
  <si>
    <t>非表示</t>
    <rPh sb="0" eb="3">
      <t>ヒヒョウジ</t>
    </rPh>
    <phoneticPr fontId="2"/>
  </si>
  <si>
    <t>反応式を任意記入の場合、記入必須の項目</t>
    <rPh sb="0" eb="2">
      <t>ハンノウ</t>
    </rPh>
    <rPh sb="2" eb="3">
      <t>シキ</t>
    </rPh>
    <rPh sb="4" eb="6">
      <t>ニンイ</t>
    </rPh>
    <rPh sb="6" eb="8">
      <t>キニュウ</t>
    </rPh>
    <rPh sb="9" eb="11">
      <t>バアイ</t>
    </rPh>
    <rPh sb="12" eb="14">
      <t>キニュウ</t>
    </rPh>
    <rPh sb="14" eb="16">
      <t>ヒッス</t>
    </rPh>
    <rPh sb="17" eb="19">
      <t>コウモク</t>
    </rPh>
    <phoneticPr fontId="2"/>
  </si>
  <si>
    <t>　 原料として使用された場合に係る相当用語を原料として使用されることが確実である場合に</t>
    <phoneticPr fontId="2"/>
  </si>
  <si>
    <t>　 係る相当用語に書き換えるものとすること。</t>
    <phoneticPr fontId="2"/>
  </si>
  <si>
    <t>１２３４５６７８９０１２３</t>
    <phoneticPr fontId="2"/>
  </si>
  <si>
    <t>CO2（kg）</t>
    <phoneticPr fontId="2"/>
  </si>
  <si>
    <t>４　使用した（する）特定物質等の種類及び使用した（する）年月日</t>
    <phoneticPr fontId="2"/>
  </si>
  <si>
    <t xml:space="preserve"> *入荷数量が20kg以下の場合は全量を排出量としてもよい</t>
    <rPh sb="4" eb="5">
      <t>スウ</t>
    </rPh>
    <phoneticPr fontId="2"/>
  </si>
  <si>
    <t>2CH2F2+SiO2+2O2 → SiF4+2CO2+2H2O</t>
  </si>
  <si>
    <t>METI化学株式会社</t>
    <phoneticPr fontId="2"/>
  </si>
  <si>
    <t>METI化学株式会社</t>
    <rPh sb="4" eb="6">
      <t>カガク</t>
    </rPh>
    <rPh sb="6" eb="10">
      <t>カブシキガイシャ</t>
    </rPh>
    <phoneticPr fontId="2"/>
  </si>
  <si>
    <t>株式会社経産化学</t>
    <rPh sb="4" eb="5">
      <t>キョウ</t>
    </rPh>
    <rPh sb="5" eb="6">
      <t>サン</t>
    </rPh>
    <rPh sb="6" eb="8">
      <t>カガク</t>
    </rPh>
    <phoneticPr fontId="2"/>
  </si>
  <si>
    <t>産業　太郎</t>
    <rPh sb="0" eb="2">
      <t>サンギョウ</t>
    </rPh>
    <rPh sb="3" eb="5">
      <t>タロウ</t>
    </rPh>
    <phoneticPr fontId="2"/>
  </si>
  <si>
    <t>計 一郎</t>
    <rPh sb="0" eb="1">
      <t>ケイ</t>
    </rPh>
    <rPh sb="2" eb="4">
      <t>イチロウ</t>
    </rPh>
    <phoneticPr fontId="2"/>
  </si>
  <si>
    <t>4CH3F+SiO2+6O2 → 4CO2+SiF4+6H2O</t>
  </si>
  <si>
    <t>右欄に数量(kg)を入力</t>
    <phoneticPr fontId="2"/>
  </si>
  <si>
    <t>選択肢がない場合は除外率を入力</t>
    <phoneticPr fontId="2"/>
  </si>
  <si>
    <t>HFC125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</si>
</sst>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0_ "/>
    <numFmt numFmtId="184" formatCode="0.0"/>
    <numFmt numFmtId="185" formatCode="#,##0_);[Red]\(#,##0\)"/>
  </numFmts>
  <fonts count="46">
    <font>
      <sz val="11"/>
      <color theme="1"/>
      <name val="ＭＳ ゴシック"/>
      <family val="2"/>
      <charset val="128"/>
    </font>
    <font>
      <sz val="11"/>
      <color theme="1"/>
      <name val="游ゴシック"/>
      <family val="2"/>
      <charset val="128"/>
      <scheme val="minor"/>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2"/>
      <color rgb="FF000000"/>
      <name val="ＭＳ 明朝"/>
      <family val="1"/>
      <charset val="128"/>
    </font>
    <font>
      <sz val="11"/>
      <name val="ＭＳ 明朝"/>
      <family val="1"/>
      <charset val="128"/>
    </font>
    <font>
      <sz val="11"/>
      <color rgb="FFFF0000"/>
      <name val="ＭＳ ゴシック"/>
      <family val="3"/>
      <charset val="128"/>
    </font>
    <font>
      <sz val="11"/>
      <color theme="1"/>
      <name val="ＭＳ ゴシック"/>
      <family val="2"/>
      <charset val="128"/>
    </font>
    <font>
      <b/>
      <sz val="9"/>
      <color indexed="81"/>
      <name val="MS P ゴシック"/>
      <family val="3"/>
      <charset val="128"/>
    </font>
    <font>
      <sz val="11"/>
      <name val="ＭＳ ゴシック"/>
      <family val="2"/>
      <charset val="128"/>
    </font>
    <font>
      <sz val="11"/>
      <name val="ＭＳ ゴシック"/>
      <family val="3"/>
      <charset val="128"/>
    </font>
    <font>
      <sz val="11"/>
      <name val="Meiryo UI"/>
      <family val="3"/>
      <charset val="128"/>
    </font>
    <font>
      <sz val="10"/>
      <name val="Meiryo UI"/>
      <family val="3"/>
      <charset val="128"/>
    </font>
    <font>
      <b/>
      <sz val="16"/>
      <name val="Meiryo UI"/>
      <family val="3"/>
      <charset val="128"/>
    </font>
    <font>
      <b/>
      <sz val="11"/>
      <name val="ＭＳ Ｐゴシック"/>
      <family val="3"/>
      <charset val="128"/>
    </font>
    <font>
      <sz val="9"/>
      <name val="ＭＳ Ｐゴシック"/>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b/>
      <sz val="11"/>
      <color theme="1"/>
      <name val="ＭＳ ゴシック"/>
      <family val="3"/>
      <charset val="128"/>
    </font>
    <font>
      <b/>
      <sz val="11"/>
      <name val="ＭＳ ゴシック"/>
      <family val="3"/>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u/>
      <sz val="10"/>
      <color theme="1"/>
      <name val="ＭＳ ゴシック"/>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vertAlign val="subscript"/>
      <sz val="11"/>
      <color theme="1"/>
      <name val="ＭＳ ゴシック"/>
      <family val="2"/>
      <charset val="128"/>
    </font>
    <font>
      <sz val="9"/>
      <name val="Meiryo UI"/>
      <family val="3"/>
      <charset val="128"/>
    </font>
    <font>
      <sz val="8"/>
      <color theme="1"/>
      <name val="ＭＳ ゴシック"/>
      <family val="3"/>
      <charset val="128"/>
    </font>
    <font>
      <b/>
      <sz val="14"/>
      <color theme="1"/>
      <name val="ＭＳ ゴシック"/>
      <family val="3"/>
      <charset val="128"/>
    </font>
    <font>
      <u/>
      <sz val="11"/>
      <color theme="1"/>
      <name val="ＭＳ ゴシック"/>
      <family val="2"/>
      <charset val="128"/>
    </font>
    <font>
      <sz val="11"/>
      <color theme="1"/>
      <name val="Meiryo UI"/>
      <family val="3"/>
      <charset val="128"/>
    </font>
    <font>
      <sz val="11"/>
      <color rgb="FFFF0000"/>
      <name val="游ゴシック"/>
      <family val="2"/>
      <charset val="128"/>
      <scheme val="minor"/>
    </font>
    <font>
      <sz val="11"/>
      <color theme="0" tint="-0.34998626667073579"/>
      <name val="游ゴシック"/>
      <family val="2"/>
      <charset val="128"/>
      <scheme val="minor"/>
    </font>
    <font>
      <b/>
      <sz val="11"/>
      <color theme="8"/>
      <name val="ＭＳ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DDD9C4"/>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79998168889431442"/>
        <bgColor indexed="64"/>
      </patternFill>
    </fill>
    <fill>
      <gradientFill degree="45">
        <stop position="0">
          <color theme="9" tint="0.80001220740379042"/>
        </stop>
        <stop position="1">
          <color theme="7" tint="0.80001220740379042"/>
        </stop>
      </gradientFill>
    </fill>
    <fill>
      <patternFill patternType="solid">
        <fgColor theme="4" tint="0.79998168889431442"/>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7">
    <xf numFmtId="0" fontId="0" fillId="0" borderId="0">
      <alignment vertical="center"/>
    </xf>
    <xf numFmtId="0" fontId="4"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0" applyNumberFormat="0" applyFill="0" applyBorder="0" applyAlignment="0" applyProtection="0"/>
    <xf numFmtId="0" fontId="4" fillId="0" borderId="0">
      <alignment vertical="center"/>
    </xf>
    <xf numFmtId="0" fontId="1" fillId="0" borderId="0">
      <alignment vertical="center"/>
    </xf>
  </cellStyleXfs>
  <cellXfs count="244">
    <xf numFmtId="0" fontId="0" fillId="0" borderId="0" xfId="0">
      <alignment vertical="center"/>
    </xf>
    <xf numFmtId="0" fontId="0" fillId="0" borderId="0" xfId="0" applyAlignment="1">
      <alignment vertical="center" wrapText="1"/>
    </xf>
    <xf numFmtId="0" fontId="0" fillId="2" borderId="1" xfId="0" applyFill="1" applyBorder="1" applyAlignment="1">
      <alignment vertical="center" wrapText="1"/>
    </xf>
    <xf numFmtId="0" fontId="0" fillId="2" borderId="1" xfId="0" applyFill="1" applyBorder="1">
      <alignment vertical="center"/>
    </xf>
    <xf numFmtId="0" fontId="5" fillId="0" borderId="0" xfId="1" applyFont="1" applyAlignment="1">
      <alignment vertical="center"/>
    </xf>
    <xf numFmtId="0" fontId="7" fillId="0" borderId="0" xfId="1" applyFont="1" applyAlignment="1">
      <alignment horizontal="left" vertical="center" indent="1"/>
    </xf>
    <xf numFmtId="0" fontId="4" fillId="0" borderId="0" xfId="1"/>
    <xf numFmtId="0" fontId="8" fillId="0" borderId="0" xfId="1" applyFont="1" applyAlignment="1">
      <alignment vertical="center"/>
    </xf>
    <xf numFmtId="0" fontId="5" fillId="0" borderId="0" xfId="1" applyFont="1"/>
    <xf numFmtId="0" fontId="7" fillId="0" borderId="0" xfId="1" applyFont="1" applyAlignment="1">
      <alignment vertical="center"/>
    </xf>
    <xf numFmtId="0" fontId="9" fillId="0" borderId="0" xfId="1" applyFont="1" applyAlignment="1">
      <alignment horizontal="left" vertical="center"/>
    </xf>
    <xf numFmtId="0" fontId="8" fillId="0" borderId="0" xfId="1" applyFont="1" applyAlignment="1">
      <alignment horizontal="left" vertical="center"/>
    </xf>
    <xf numFmtId="0" fontId="10" fillId="0" borderId="0" xfId="1" applyFont="1" applyAlignment="1">
      <alignment horizontal="left" vertical="center"/>
    </xf>
    <xf numFmtId="0" fontId="0" fillId="0" borderId="1" xfId="0" applyBorder="1">
      <alignment vertical="center"/>
    </xf>
    <xf numFmtId="0" fontId="0" fillId="0" borderId="0" xfId="0" applyFill="1">
      <alignment vertical="center"/>
    </xf>
    <xf numFmtId="0" fontId="0" fillId="0" borderId="0" xfId="0" applyAlignment="1">
      <alignment vertical="top"/>
    </xf>
    <xf numFmtId="9" fontId="0" fillId="0" borderId="1" xfId="2" applyFont="1" applyBorder="1">
      <alignment vertical="center"/>
    </xf>
    <xf numFmtId="0" fontId="0" fillId="0" borderId="1" xfId="0" applyFill="1" applyBorder="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vertical="center" wrapText="1"/>
    </xf>
    <xf numFmtId="0" fontId="3" fillId="0" borderId="1" xfId="0" applyFont="1" applyBorder="1" applyAlignment="1">
      <alignment vertical="center" wrapText="1"/>
    </xf>
    <xf numFmtId="0" fontId="11" fillId="0" borderId="1" xfId="2" applyNumberFormat="1" applyFont="1" applyFill="1" applyBorder="1">
      <alignment vertical="center"/>
    </xf>
    <xf numFmtId="0" fontId="0" fillId="2" borderId="1" xfId="0" applyFill="1" applyBorder="1" applyAlignment="1">
      <alignment vertical="center"/>
    </xf>
    <xf numFmtId="0" fontId="0" fillId="0" borderId="1" xfId="0" applyFill="1" applyBorder="1" applyAlignment="1">
      <alignment vertical="center"/>
    </xf>
    <xf numFmtId="0" fontId="3" fillId="0" borderId="1" xfId="2" applyNumberFormat="1" applyFont="1" applyFill="1" applyBorder="1">
      <alignment vertical="center"/>
    </xf>
    <xf numFmtId="0" fontId="16" fillId="0" borderId="0" xfId="0" applyFont="1" applyAlignment="1"/>
    <xf numFmtId="0" fontId="16" fillId="0" borderId="0" xfId="0" applyFont="1" applyAlignment="1">
      <alignment vertical="center"/>
    </xf>
    <xf numFmtId="0" fontId="16" fillId="0" borderId="0" xfId="0" applyFont="1" applyAlignment="1">
      <alignment horizontal="center" vertical="center"/>
    </xf>
    <xf numFmtId="0" fontId="16" fillId="0" borderId="0" xfId="1" applyFont="1" applyFill="1" applyBorder="1" applyAlignment="1">
      <alignment vertical="center"/>
    </xf>
    <xf numFmtId="0" fontId="24" fillId="0" borderId="9" xfId="0" applyFont="1" applyBorder="1" applyAlignment="1"/>
    <xf numFmtId="177" fontId="16" fillId="0" borderId="0" xfId="0" applyNumberFormat="1" applyFont="1" applyFill="1" applyBorder="1" applyAlignment="1"/>
    <xf numFmtId="0" fontId="0" fillId="2" borderId="1" xfId="0" applyFill="1" applyBorder="1" applyAlignment="1">
      <alignment horizontal="center"/>
    </xf>
    <xf numFmtId="0" fontId="0" fillId="3" borderId="1" xfId="0" applyFill="1" applyBorder="1" applyAlignment="1">
      <alignment horizontal="center"/>
    </xf>
    <xf numFmtId="0" fontId="25" fillId="0" borderId="0" xfId="1" applyFont="1"/>
    <xf numFmtId="0" fontId="25" fillId="0" borderId="0" xfId="1" applyFont="1" applyAlignment="1">
      <alignment horizontal="left" vertical="center"/>
    </xf>
    <xf numFmtId="0" fontId="25" fillId="0" borderId="0" xfId="1" applyFont="1" applyAlignment="1">
      <alignment vertical="center"/>
    </xf>
    <xf numFmtId="0" fontId="10" fillId="0" borderId="0" xfId="1" applyFont="1" applyAlignment="1">
      <alignment vertical="center"/>
    </xf>
    <xf numFmtId="177" fontId="10" fillId="0" borderId="0" xfId="0" applyNumberFormat="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left" vertical="center" indent="2"/>
    </xf>
    <xf numFmtId="0" fontId="25" fillId="0" borderId="0" xfId="1" applyFont="1" applyAlignment="1">
      <alignment horizontal="left" vertical="center" indent="3"/>
    </xf>
    <xf numFmtId="177" fontId="28" fillId="0" borderId="0" xfId="0" applyNumberFormat="1" applyFont="1" applyFill="1" applyBorder="1" applyAlignment="1"/>
    <xf numFmtId="0" fontId="29" fillId="0" borderId="0" xfId="0" applyFont="1">
      <alignment vertical="center"/>
    </xf>
    <xf numFmtId="0" fontId="31" fillId="0" borderId="1"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7" xfId="0" applyFont="1" applyBorder="1" applyAlignment="1">
      <alignment horizontal="center" vertical="center" wrapText="1"/>
    </xf>
    <xf numFmtId="14" fontId="3" fillId="0" borderId="18" xfId="0" applyNumberFormat="1" applyFont="1" applyBorder="1" applyAlignment="1">
      <alignment horizontal="center" vertical="center" wrapText="1"/>
    </xf>
    <xf numFmtId="38" fontId="0" fillId="0" borderId="1" xfId="3" applyFont="1" applyBorder="1">
      <alignment vertical="center"/>
    </xf>
    <xf numFmtId="0" fontId="0" fillId="5" borderId="1" xfId="5" applyFont="1" applyFill="1" applyBorder="1" applyAlignment="1">
      <alignment horizontal="center" vertical="center"/>
    </xf>
    <xf numFmtId="0" fontId="10" fillId="2" borderId="0" xfId="0" applyNumberFormat="1" applyFont="1" applyFill="1" applyBorder="1" applyAlignment="1">
      <alignment horizontal="center" vertical="center"/>
    </xf>
    <xf numFmtId="0" fontId="0" fillId="6" borderId="0" xfId="0" applyFill="1">
      <alignment vertical="center"/>
    </xf>
    <xf numFmtId="0" fontId="0" fillId="6" borderId="0" xfId="0" applyFill="1" applyAlignment="1">
      <alignment vertical="center" wrapText="1"/>
    </xf>
    <xf numFmtId="176" fontId="0" fillId="6" borderId="0" xfId="0" applyNumberFormat="1" applyFill="1">
      <alignment vertical="center"/>
    </xf>
    <xf numFmtId="0" fontId="0" fillId="6" borderId="0" xfId="0" applyFill="1" applyAlignment="1">
      <alignment vertical="top" wrapText="1"/>
    </xf>
    <xf numFmtId="0" fontId="0" fillId="6" borderId="0" xfId="0" applyFill="1" applyAlignment="1">
      <alignment vertical="top"/>
    </xf>
    <xf numFmtId="0" fontId="33" fillId="6" borderId="0" xfId="0" applyFont="1" applyFill="1" applyAlignment="1">
      <alignment horizontal="left"/>
    </xf>
    <xf numFmtId="0" fontId="34" fillId="6" borderId="0" xfId="0" applyFont="1" applyFill="1">
      <alignment vertical="center"/>
    </xf>
    <xf numFmtId="0" fontId="33" fillId="6" borderId="0" xfId="0" applyFont="1" applyFill="1" applyAlignment="1">
      <alignment horizontal="center" vertical="center"/>
    </xf>
    <xf numFmtId="0" fontId="33" fillId="6" borderId="0" xfId="0" applyFont="1" applyFill="1" applyAlignment="1">
      <alignment vertical="center"/>
    </xf>
    <xf numFmtId="0" fontId="8" fillId="6" borderId="0" xfId="1" applyFont="1" applyFill="1" applyBorder="1" applyAlignment="1">
      <alignment vertical="center"/>
    </xf>
    <xf numFmtId="0" fontId="16" fillId="6" borderId="0" xfId="0" applyFont="1" applyFill="1" applyAlignment="1"/>
    <xf numFmtId="0" fontId="23" fillId="6" borderId="8" xfId="0" applyFont="1" applyFill="1" applyBorder="1" applyAlignment="1">
      <alignment vertical="center"/>
    </xf>
    <xf numFmtId="0" fontId="24" fillId="6" borderId="9" xfId="0" applyFont="1" applyFill="1" applyBorder="1" applyAlignment="1"/>
    <xf numFmtId="0" fontId="16" fillId="6" borderId="0" xfId="0" applyFont="1" applyFill="1" applyBorder="1" applyAlignment="1">
      <alignment vertical="center"/>
    </xf>
    <xf numFmtId="0" fontId="24" fillId="6" borderId="0" xfId="0" applyFont="1" applyFill="1" applyBorder="1" applyAlignment="1"/>
    <xf numFmtId="0" fontId="23" fillId="6" borderId="0" xfId="0" applyFont="1" applyFill="1" applyBorder="1" applyAlignment="1">
      <alignment vertical="center"/>
    </xf>
    <xf numFmtId="49" fontId="0" fillId="6" borderId="0" xfId="0" applyNumberFormat="1" applyFill="1">
      <alignment vertical="center"/>
    </xf>
    <xf numFmtId="0" fontId="0" fillId="6" borderId="0" xfId="0" applyFill="1" applyBorder="1" applyAlignment="1">
      <alignment horizontal="center"/>
    </xf>
    <xf numFmtId="0" fontId="0" fillId="6" borderId="0" xfId="0" applyFill="1" applyAlignment="1"/>
    <xf numFmtId="0" fontId="18" fillId="6" borderId="0" xfId="1" applyFont="1" applyFill="1" applyBorder="1" applyAlignment="1">
      <alignment vertical="center"/>
    </xf>
    <xf numFmtId="0" fontId="28" fillId="6" borderId="0" xfId="0" applyFont="1" applyFill="1" applyAlignment="1"/>
    <xf numFmtId="0" fontId="29" fillId="6" borderId="0" xfId="0" applyFont="1" applyFill="1">
      <alignment vertical="center"/>
    </xf>
    <xf numFmtId="0" fontId="28" fillId="6" borderId="0" xfId="1" applyFont="1" applyFill="1" applyAlignment="1">
      <alignment vertical="center"/>
    </xf>
    <xf numFmtId="0" fontId="30" fillId="6" borderId="0" xfId="1" applyFont="1" applyFill="1" applyAlignment="1">
      <alignment vertical="center"/>
    </xf>
    <xf numFmtId="0" fontId="29" fillId="6" borderId="0" xfId="0" applyFont="1" applyFill="1" applyAlignment="1">
      <alignment vertical="center" wrapText="1"/>
    </xf>
    <xf numFmtId="0" fontId="16" fillId="6" borderId="9" xfId="0" applyFont="1" applyFill="1" applyBorder="1" applyAlignment="1"/>
    <xf numFmtId="177" fontId="28" fillId="6" borderId="0" xfId="0" applyNumberFormat="1" applyFont="1" applyFill="1" applyBorder="1" applyAlignment="1"/>
    <xf numFmtId="0" fontId="29" fillId="6" borderId="0" xfId="0" applyFont="1" applyFill="1" applyAlignment="1">
      <alignment vertical="center"/>
    </xf>
    <xf numFmtId="0" fontId="29" fillId="6" borderId="0" xfId="0" applyFont="1" applyFill="1" applyBorder="1" applyAlignment="1">
      <alignment vertical="center" wrapText="1"/>
    </xf>
    <xf numFmtId="0" fontId="31" fillId="6" borderId="0" xfId="0" applyFont="1" applyFill="1" applyBorder="1" applyAlignment="1">
      <alignment vertical="center" wrapText="1"/>
    </xf>
    <xf numFmtId="0" fontId="16" fillId="6" borderId="0" xfId="0" applyFont="1" applyFill="1" applyBorder="1" applyAlignment="1"/>
    <xf numFmtId="0" fontId="17" fillId="6" borderId="0" xfId="0" applyFont="1" applyFill="1" applyAlignment="1">
      <alignment vertical="center"/>
    </xf>
    <xf numFmtId="0" fontId="16" fillId="6" borderId="0" xfId="0" applyFont="1" applyFill="1" applyAlignment="1">
      <alignment vertical="center"/>
    </xf>
    <xf numFmtId="0" fontId="26" fillId="6" borderId="0" xfId="0" applyFont="1" applyFill="1" applyAlignment="1"/>
    <xf numFmtId="0" fontId="19" fillId="6" borderId="0" xfId="0" applyFont="1" applyFill="1" applyAlignment="1">
      <alignment wrapText="1"/>
    </xf>
    <xf numFmtId="0" fontId="20" fillId="6" borderId="0" xfId="0" applyFont="1" applyFill="1" applyAlignment="1">
      <alignment vertical="center" wrapText="1"/>
    </xf>
    <xf numFmtId="0" fontId="27" fillId="6" borderId="0" xfId="0" applyFont="1" applyFill="1" applyAlignment="1"/>
    <xf numFmtId="0" fontId="22" fillId="6" borderId="0" xfId="4" applyFont="1" applyFill="1" applyAlignment="1">
      <alignment vertical="center"/>
    </xf>
    <xf numFmtId="0" fontId="36" fillId="6" borderId="0" xfId="0" applyFont="1" applyFill="1" applyAlignment="1"/>
    <xf numFmtId="0" fontId="0" fillId="6" borderId="1" xfId="0" applyFill="1" applyBorder="1" applyAlignment="1">
      <alignment horizontal="center" vertical="center"/>
    </xf>
    <xf numFmtId="0" fontId="0" fillId="6" borderId="12" xfId="0" applyFill="1" applyBorder="1" applyAlignment="1">
      <alignment vertical="center"/>
    </xf>
    <xf numFmtId="0" fontId="3" fillId="6" borderId="1" xfId="0" applyFont="1" applyFill="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 xfId="2" applyNumberFormat="1" applyFont="1" applyFill="1" applyBorder="1" applyProtection="1">
      <alignment vertical="center"/>
      <protection locked="0"/>
    </xf>
    <xf numFmtId="0" fontId="0" fillId="5" borderId="1" xfId="5" applyFont="1" applyFill="1" applyBorder="1" applyAlignment="1">
      <alignment horizontal="center" vertical="center"/>
    </xf>
    <xf numFmtId="0" fontId="0" fillId="6" borderId="0" xfId="0" applyFill="1" applyAlignment="1">
      <alignment vertical="center"/>
    </xf>
    <xf numFmtId="178" fontId="11" fillId="0" borderId="1" xfId="3" applyNumberFormat="1" applyFont="1" applyFill="1" applyBorder="1">
      <alignment vertical="center"/>
    </xf>
    <xf numFmtId="179" fontId="11" fillId="0" borderId="1" xfId="0" applyNumberFormat="1" applyFont="1" applyFill="1" applyBorder="1" applyAlignment="1">
      <alignment vertical="center" wrapText="1"/>
    </xf>
    <xf numFmtId="179" fontId="11" fillId="0" borderId="1" xfId="3" applyNumberFormat="1" applyFont="1" applyFill="1" applyBorder="1">
      <alignment vertical="center"/>
    </xf>
    <xf numFmtId="179" fontId="0" fillId="2" borderId="1" xfId="0" applyNumberFormat="1" applyFill="1" applyBorder="1" applyAlignment="1" applyProtection="1">
      <alignment vertical="center" wrapText="1"/>
      <protection locked="0"/>
    </xf>
    <xf numFmtId="179" fontId="0" fillId="2" borderId="1" xfId="3" applyNumberFormat="1" applyFont="1" applyFill="1" applyBorder="1" applyProtection="1">
      <alignment vertical="center"/>
      <protection locked="0"/>
    </xf>
    <xf numFmtId="179" fontId="0" fillId="0" borderId="1" xfId="0" applyNumberFormat="1" applyBorder="1">
      <alignment vertical="center"/>
    </xf>
    <xf numFmtId="0" fontId="0" fillId="6" borderId="1" xfId="0" applyFill="1" applyBorder="1">
      <alignment vertical="center"/>
    </xf>
    <xf numFmtId="179" fontId="0" fillId="0" borderId="1" xfId="3" applyNumberFormat="1" applyFont="1" applyBorder="1" applyAlignment="1">
      <alignment vertical="center" shrinkToFit="1"/>
    </xf>
    <xf numFmtId="179" fontId="0" fillId="0" borderId="1" xfId="0" applyNumberFormat="1" applyBorder="1" applyAlignment="1">
      <alignment vertical="center" shrinkToFit="1"/>
    </xf>
    <xf numFmtId="38" fontId="0" fillId="0" borderId="1" xfId="3" applyFont="1" applyBorder="1" applyAlignment="1">
      <alignment vertical="center" shrinkToFit="1"/>
    </xf>
    <xf numFmtId="0" fontId="0" fillId="0" borderId="19" xfId="0" applyFill="1" applyBorder="1">
      <alignment vertical="center"/>
    </xf>
    <xf numFmtId="0" fontId="38" fillId="6" borderId="0" xfId="0" applyFont="1" applyFill="1" applyBorder="1" applyAlignment="1"/>
    <xf numFmtId="0" fontId="40" fillId="6" borderId="0" xfId="0" applyFont="1" applyFill="1">
      <alignment vertical="center"/>
    </xf>
    <xf numFmtId="176" fontId="3" fillId="0" borderId="1" xfId="2" applyNumberFormat="1" applyFont="1" applyFill="1" applyBorder="1" applyAlignment="1">
      <alignment vertical="center" shrinkToFit="1"/>
    </xf>
    <xf numFmtId="176" fontId="11" fillId="0" borderId="1" xfId="0" applyNumberFormat="1" applyFont="1" applyFill="1" applyBorder="1" applyAlignment="1">
      <alignment vertical="center" shrinkToFit="1"/>
    </xf>
    <xf numFmtId="180" fontId="11" fillId="0" borderId="1" xfId="2" applyNumberFormat="1" applyFont="1" applyFill="1" applyBorder="1" applyAlignment="1">
      <alignment vertical="center" wrapText="1"/>
    </xf>
    <xf numFmtId="180" fontId="11" fillId="0" borderId="1" xfId="2" applyNumberFormat="1" applyFont="1" applyFill="1" applyBorder="1">
      <alignment vertical="center"/>
    </xf>
    <xf numFmtId="181" fontId="11" fillId="0" borderId="1" xfId="0" applyNumberFormat="1" applyFont="1" applyBorder="1" applyAlignment="1">
      <alignment vertical="center" shrinkToFit="1"/>
    </xf>
    <xf numFmtId="182" fontId="11" fillId="0" borderId="1" xfId="3" applyNumberFormat="1" applyFont="1" applyFill="1" applyBorder="1" applyAlignment="1">
      <alignment vertical="center" shrinkToFit="1"/>
    </xf>
    <xf numFmtId="0" fontId="26" fillId="5" borderId="1" xfId="0" applyFont="1" applyFill="1" applyBorder="1" applyAlignment="1">
      <alignment horizontal="center" vertical="center" wrapText="1"/>
    </xf>
    <xf numFmtId="0" fontId="0" fillId="0" borderId="0" xfId="0" applyFont="1">
      <alignment vertical="center"/>
    </xf>
    <xf numFmtId="0" fontId="17" fillId="6" borderId="0" xfId="1" applyFont="1" applyFill="1" applyAlignment="1">
      <alignment horizontal="left" vertical="center"/>
    </xf>
    <xf numFmtId="0" fontId="16" fillId="0" borderId="0" xfId="1" applyFont="1" applyAlignment="1">
      <alignment vertical="center"/>
    </xf>
    <xf numFmtId="0" fontId="42" fillId="0" borderId="0" xfId="0" applyFont="1">
      <alignment vertical="center"/>
    </xf>
    <xf numFmtId="0" fontId="17" fillId="6" borderId="0" xfId="0" applyFont="1" applyFill="1" applyBorder="1" applyAlignment="1"/>
    <xf numFmtId="183" fontId="11" fillId="0" borderId="1" xfId="0" applyNumberFormat="1" applyFont="1" applyFill="1" applyBorder="1" applyAlignment="1">
      <alignment vertical="center" shrinkToFit="1"/>
    </xf>
    <xf numFmtId="184" fontId="11" fillId="0" borderId="1" xfId="0" applyNumberFormat="1" applyFont="1" applyFill="1" applyBorder="1" applyAlignment="1">
      <alignment vertical="center" shrinkToFit="1"/>
    </xf>
    <xf numFmtId="0" fontId="43" fillId="0" borderId="0" xfId="0" applyFont="1">
      <alignment vertical="center"/>
    </xf>
    <xf numFmtId="0" fontId="44" fillId="0" borderId="0" xfId="0" applyFont="1" applyFill="1" applyProtection="1">
      <alignment vertical="center"/>
      <protection locked="0"/>
    </xf>
    <xf numFmtId="0" fontId="44" fillId="0" borderId="0" xfId="0" applyFont="1">
      <alignment vertical="center"/>
    </xf>
    <xf numFmtId="185" fontId="0" fillId="0" borderId="0" xfId="0" applyNumberFormat="1">
      <alignment vertical="center"/>
    </xf>
    <xf numFmtId="185" fontId="44" fillId="0" borderId="0" xfId="0" applyNumberFormat="1" applyFont="1">
      <alignment vertical="center"/>
    </xf>
    <xf numFmtId="181" fontId="43" fillId="0" borderId="0" xfId="0" applyNumberFormat="1" applyFont="1">
      <alignment vertical="center"/>
    </xf>
    <xf numFmtId="0" fontId="0" fillId="7" borderId="1" xfId="0" applyFill="1" applyBorder="1" applyAlignment="1">
      <alignment horizontal="center"/>
    </xf>
    <xf numFmtId="0" fontId="28" fillId="8" borderId="1" xfId="0" applyNumberFormat="1" applyFont="1" applyFill="1" applyBorder="1" applyAlignment="1" applyProtection="1">
      <alignment horizontal="left"/>
      <protection locked="0"/>
    </xf>
    <xf numFmtId="0" fontId="0" fillId="8" borderId="1" xfId="0" applyFill="1" applyBorder="1" applyAlignment="1">
      <alignment horizontal="center"/>
    </xf>
    <xf numFmtId="0" fontId="28" fillId="9" borderId="6" xfId="1" applyFont="1" applyFill="1" applyBorder="1" applyAlignment="1">
      <alignment vertical="center"/>
    </xf>
    <xf numFmtId="0" fontId="28" fillId="9" borderId="7" xfId="1" applyFont="1" applyFill="1" applyBorder="1" applyAlignment="1">
      <alignment vertical="center"/>
    </xf>
    <xf numFmtId="0" fontId="28" fillId="9" borderId="5" xfId="1" applyFont="1" applyFill="1" applyBorder="1" applyAlignment="1">
      <alignment vertical="center"/>
    </xf>
    <xf numFmtId="0" fontId="14" fillId="7" borderId="1" xfId="0" applyFont="1" applyFill="1" applyBorder="1" applyAlignment="1" applyProtection="1">
      <alignment vertical="center" wrapText="1"/>
      <protection locked="0"/>
    </xf>
    <xf numFmtId="0" fontId="0" fillId="7" borderId="1" xfId="0" applyFill="1" applyBorder="1" applyProtection="1">
      <alignment vertical="center"/>
      <protection locked="0"/>
    </xf>
    <xf numFmtId="0" fontId="14" fillId="8" borderId="16" xfId="0" applyFont="1" applyFill="1" applyBorder="1" applyAlignment="1" applyProtection="1">
      <alignment horizontal="center" vertical="center" wrapText="1"/>
      <protection locked="0"/>
    </xf>
    <xf numFmtId="0" fontId="14" fillId="8" borderId="17" xfId="0" applyFont="1" applyFill="1" applyBorder="1" applyAlignment="1" applyProtection="1">
      <alignment horizontal="center" vertical="center" wrapText="1"/>
      <protection locked="0"/>
    </xf>
    <xf numFmtId="0" fontId="14" fillId="8" borderId="18" xfId="0" applyFont="1" applyFill="1" applyBorder="1" applyAlignment="1" applyProtection="1">
      <alignment horizontal="center" vertical="center" wrapText="1"/>
      <protection locked="0"/>
    </xf>
    <xf numFmtId="0" fontId="15" fillId="8" borderId="1" xfId="0" applyFont="1" applyFill="1" applyBorder="1" applyProtection="1">
      <alignment vertical="center"/>
      <protection locked="0"/>
    </xf>
    <xf numFmtId="181" fontId="0" fillId="8" borderId="1" xfId="0" applyNumberFormat="1" applyFill="1" applyBorder="1" applyAlignment="1" applyProtection="1">
      <alignment vertical="center" shrinkToFit="1"/>
      <protection locked="0"/>
    </xf>
    <xf numFmtId="0" fontId="14" fillId="8" borderId="1" xfId="2" applyNumberFormat="1" applyFont="1" applyFill="1" applyBorder="1" applyProtection="1">
      <alignment vertical="center"/>
      <protection locked="0"/>
    </xf>
    <xf numFmtId="180" fontId="0" fillId="7" borderId="1" xfId="2" applyNumberFormat="1" applyFont="1" applyFill="1" applyBorder="1" applyAlignment="1" applyProtection="1">
      <alignment vertical="center" wrapText="1"/>
      <protection locked="0"/>
    </xf>
    <xf numFmtId="184" fontId="0" fillId="11" borderId="1" xfId="0" applyNumberFormat="1" applyFill="1" applyBorder="1" applyAlignment="1" applyProtection="1">
      <alignment vertical="center" shrinkToFit="1"/>
      <protection locked="0"/>
    </xf>
    <xf numFmtId="0" fontId="14" fillId="10" borderId="1" xfId="2" applyNumberFormat="1" applyFont="1" applyFill="1" applyBorder="1" applyProtection="1">
      <alignment vertical="center"/>
      <protection locked="0"/>
    </xf>
    <xf numFmtId="176" fontId="14" fillId="10" borderId="1" xfId="2" applyNumberFormat="1" applyFont="1" applyFill="1" applyBorder="1" applyAlignment="1" applyProtection="1">
      <alignment vertical="center" shrinkToFit="1"/>
      <protection locked="0"/>
    </xf>
    <xf numFmtId="176" fontId="14" fillId="10" borderId="1" xfId="0" applyNumberFormat="1" applyFont="1" applyFill="1" applyBorder="1" applyAlignment="1" applyProtection="1">
      <alignment vertical="center" shrinkToFit="1"/>
      <protection locked="0"/>
    </xf>
    <xf numFmtId="9" fontId="0" fillId="4" borderId="3" xfId="2" applyFont="1" applyFill="1" applyBorder="1">
      <alignment vertical="center"/>
    </xf>
    <xf numFmtId="0" fontId="0" fillId="4" borderId="1" xfId="0" applyFill="1" applyBorder="1">
      <alignment vertical="center"/>
    </xf>
    <xf numFmtId="0" fontId="45" fillId="12" borderId="1" xfId="0" applyFont="1" applyFill="1" applyBorder="1" applyAlignment="1">
      <alignment horizontal="center" vertical="center"/>
    </xf>
    <xf numFmtId="0" fontId="0" fillId="13" borderId="1" xfId="0" applyFill="1" applyBorder="1" applyAlignment="1">
      <alignment horizontal="center"/>
    </xf>
    <xf numFmtId="0" fontId="29" fillId="5" borderId="1" xfId="0" applyFont="1" applyFill="1" applyBorder="1" applyAlignment="1">
      <alignment horizontal="center" vertical="center" wrapText="1"/>
    </xf>
    <xf numFmtId="0" fontId="29" fillId="5" borderId="1" xfId="0" applyFont="1" applyFill="1" applyBorder="1" applyAlignment="1">
      <alignment horizontal="center" vertical="center"/>
    </xf>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0" borderId="0" xfId="0" applyAlignment="1">
      <alignment horizontal="center" vertical="center"/>
    </xf>
    <xf numFmtId="0" fontId="33" fillId="6" borderId="0" xfId="0" applyFont="1" applyFill="1" applyAlignment="1" applyProtection="1">
      <alignment horizontal="center" vertical="center"/>
      <protection locked="0"/>
    </xf>
    <xf numFmtId="0" fontId="0" fillId="6" borderId="1" xfId="0" applyFill="1" applyBorder="1" applyProtection="1">
      <alignment vertical="center"/>
      <protection locked="0"/>
    </xf>
    <xf numFmtId="0" fontId="0" fillId="0" borderId="0" xfId="0" applyProtection="1">
      <alignment vertical="center"/>
      <protection locked="0"/>
    </xf>
    <xf numFmtId="0" fontId="41" fillId="0" borderId="0" xfId="0" applyFont="1" applyProtection="1">
      <alignment vertical="center"/>
      <protection locked="0"/>
    </xf>
    <xf numFmtId="180" fontId="12" fillId="7" borderId="1" xfId="2" applyNumberFormat="1" applyFont="1" applyFill="1" applyBorder="1" applyAlignment="1" applyProtection="1">
      <alignment vertical="center" wrapText="1"/>
      <protection locked="0"/>
    </xf>
    <xf numFmtId="0" fontId="0" fillId="0" borderId="1" xfId="0" applyBorder="1" applyProtection="1">
      <alignment vertical="center"/>
      <protection locked="0"/>
    </xf>
    <xf numFmtId="182" fontId="0" fillId="10" borderId="1" xfId="3" applyNumberFormat="1" applyFont="1" applyFill="1" applyBorder="1" applyAlignment="1" applyProtection="1">
      <alignment vertical="center" shrinkToFit="1"/>
    </xf>
    <xf numFmtId="178" fontId="0" fillId="10" borderId="1" xfId="3" applyNumberFormat="1" applyFont="1" applyFill="1" applyBorder="1" applyProtection="1">
      <alignment vertical="center"/>
    </xf>
    <xf numFmtId="183" fontId="0" fillId="10" borderId="1" xfId="0" applyNumberFormat="1" applyFill="1" applyBorder="1" applyAlignment="1" applyProtection="1">
      <alignment vertical="center" shrinkToFit="1"/>
    </xf>
    <xf numFmtId="0" fontId="0" fillId="10" borderId="1" xfId="0" applyFill="1" applyBorder="1" applyProtection="1">
      <alignment vertical="center"/>
    </xf>
    <xf numFmtId="0" fontId="0" fillId="10" borderId="1" xfId="0" applyNumberFormat="1" applyFill="1" applyBorder="1" applyAlignment="1" applyProtection="1">
      <alignment vertical="center" shrinkToFit="1"/>
    </xf>
    <xf numFmtId="180" fontId="0" fillId="10" borderId="1" xfId="2" applyNumberFormat="1" applyFont="1" applyFill="1" applyBorder="1" applyProtection="1">
      <alignment vertical="center"/>
    </xf>
    <xf numFmtId="0" fontId="10" fillId="2" borderId="0" xfId="1" applyFont="1" applyFill="1" applyAlignment="1">
      <alignment horizontal="left" vertical="center" shrinkToFit="1"/>
    </xf>
    <xf numFmtId="0" fontId="33" fillId="6" borderId="0" xfId="0" applyFont="1" applyFill="1" applyAlignment="1">
      <alignment horizontal="left" vertical="center" wrapText="1"/>
    </xf>
    <xf numFmtId="49" fontId="28" fillId="8" borderId="6" xfId="1" applyNumberFormat="1" applyFont="1" applyFill="1" applyBorder="1" applyAlignment="1" applyProtection="1">
      <alignment horizontal="center" vertical="center"/>
      <protection locked="0"/>
    </xf>
    <xf numFmtId="49" fontId="28" fillId="8" borderId="7" xfId="1" applyNumberFormat="1" applyFont="1" applyFill="1" applyBorder="1" applyAlignment="1" applyProtection="1">
      <alignment horizontal="center" vertical="center"/>
      <protection locked="0"/>
    </xf>
    <xf numFmtId="49" fontId="28" fillId="8" borderId="5" xfId="1" applyNumberFormat="1" applyFont="1" applyFill="1" applyBorder="1" applyAlignment="1" applyProtection="1">
      <alignment horizontal="center" vertical="center"/>
      <protection locked="0"/>
    </xf>
    <xf numFmtId="49" fontId="28" fillId="8" borderId="1" xfId="1" applyNumberFormat="1" applyFont="1" applyFill="1" applyBorder="1" applyAlignment="1" applyProtection="1">
      <alignment horizontal="center" vertical="center"/>
      <protection locked="0"/>
    </xf>
    <xf numFmtId="49" fontId="28" fillId="8" borderId="1" xfId="1" quotePrefix="1" applyNumberFormat="1" applyFont="1" applyFill="1" applyBorder="1" applyAlignment="1" applyProtection="1">
      <alignment horizontal="center" vertical="center"/>
      <protection locked="0"/>
    </xf>
    <xf numFmtId="0" fontId="29" fillId="5" borderId="1" xfId="0" applyFont="1" applyFill="1" applyBorder="1" applyAlignment="1">
      <alignment horizontal="center" vertical="center"/>
    </xf>
    <xf numFmtId="0" fontId="29" fillId="5" borderId="6"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1"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8"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protection locked="0"/>
    </xf>
    <xf numFmtId="0" fontId="18" fillId="4" borderId="0" xfId="1" applyFont="1" applyFill="1" applyBorder="1" applyAlignment="1">
      <alignment horizontal="center" vertical="center"/>
    </xf>
    <xf numFmtId="0" fontId="29" fillId="8" borderId="1" xfId="0" applyFont="1" applyFill="1" applyBorder="1" applyAlignment="1" applyProtection="1">
      <alignment horizontal="center" vertical="center" wrapText="1"/>
      <protection locked="0"/>
    </xf>
    <xf numFmtId="0" fontId="31" fillId="0" borderId="1" xfId="0" applyFont="1" applyFill="1" applyBorder="1" applyAlignment="1">
      <alignment horizontal="left" vertical="center" wrapText="1"/>
    </xf>
    <xf numFmtId="0" fontId="28" fillId="8" borderId="1" xfId="0" applyFont="1" applyFill="1" applyBorder="1" applyAlignment="1" applyProtection="1">
      <alignment horizontal="left" vertical="center" wrapText="1"/>
      <protection locked="0"/>
    </xf>
    <xf numFmtId="0" fontId="31" fillId="0" borderId="1"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horizontal="center" vertical="center" wrapText="1"/>
    </xf>
    <xf numFmtId="0" fontId="0" fillId="6" borderId="0" xfId="0" applyFill="1" applyAlignment="1">
      <alignment horizontal="center" vertical="top"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3"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5"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5" xfId="0" applyFill="1" applyBorder="1" applyAlignment="1">
      <alignment horizontal="center" vertical="center" wrapText="1"/>
    </xf>
    <xf numFmtId="0" fontId="0" fillId="0" borderId="0" xfId="0" applyAlignment="1" applyProtection="1">
      <alignment horizontal="center" vertical="center"/>
      <protection locked="0"/>
    </xf>
    <xf numFmtId="0" fontId="0" fillId="5" borderId="1" xfId="5" applyFont="1" applyFill="1" applyBorder="1" applyAlignment="1">
      <alignment horizontal="center" vertical="center"/>
    </xf>
    <xf numFmtId="0" fontId="4" fillId="5" borderId="1" xfId="5" applyFill="1" applyBorder="1" applyAlignment="1">
      <alignment horizontal="center" vertical="center"/>
    </xf>
    <xf numFmtId="0" fontId="36" fillId="5" borderId="6" xfId="5" applyFont="1" applyFill="1" applyBorder="1" applyAlignment="1">
      <alignment horizontal="center" vertical="center"/>
    </xf>
    <xf numFmtId="0" fontId="36" fillId="5" borderId="7" xfId="5" applyFont="1" applyFill="1" applyBorder="1" applyAlignment="1">
      <alignment horizontal="center" vertical="center"/>
    </xf>
    <xf numFmtId="0" fontId="36" fillId="5" borderId="5" xfId="5" applyFont="1" applyFill="1" applyBorder="1" applyAlignment="1">
      <alignment horizontal="center" vertical="center"/>
    </xf>
    <xf numFmtId="0" fontId="19" fillId="5" borderId="6" xfId="5" applyFont="1" applyFill="1" applyBorder="1" applyAlignment="1">
      <alignment horizontal="center" vertical="center"/>
    </xf>
    <xf numFmtId="0" fontId="19" fillId="5" borderId="7" xfId="5" applyFont="1" applyFill="1" applyBorder="1" applyAlignment="1">
      <alignment horizontal="center" vertical="center"/>
    </xf>
    <xf numFmtId="0" fontId="19" fillId="5" borderId="5" xfId="5"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cellXfs>
  <cellStyles count="7">
    <cellStyle name="パーセント" xfId="2" builtinId="5"/>
    <cellStyle name="ハイパーリンク" xfId="4" builtinId="8"/>
    <cellStyle name="桁区切り" xfId="3" builtinId="6"/>
    <cellStyle name="標準" xfId="0" builtinId="0"/>
    <cellStyle name="標準 2" xfId="1" xr:uid="{00000000-0005-0000-0000-000004000000}"/>
    <cellStyle name="標準 3" xfId="6" xr:uid="{00000000-0005-0000-0000-000005000000}"/>
    <cellStyle name="標準 5" xfId="5" xr:uid="{00000000-0005-0000-0000-000006000000}"/>
  </cellStyles>
  <dxfs count="3">
    <dxf>
      <fill>
        <patternFill>
          <bgColor theme="7" tint="0.79998168889431442"/>
        </patternFill>
      </fill>
    </dxf>
    <dxf>
      <fill>
        <patternFill>
          <bgColor theme="6" tint="0.79998168889431442"/>
        </patternFill>
      </fill>
    </dxf>
    <dxf>
      <fill>
        <patternFill>
          <bgColor theme="7" tint="0.79998168889431442"/>
        </patternFill>
      </fill>
    </dxf>
  </dxfs>
  <tableStyles count="0" defaultTableStyle="TableStyleMedium2" defaultPivotStyle="PivotStyleLight16"/>
  <colors>
    <mruColors>
      <color rgb="FFDDD9C4"/>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53</xdr:row>
          <xdr:rowOff>19050</xdr:rowOff>
        </xdr:from>
        <xdr:to>
          <xdr:col>2</xdr:col>
          <xdr:colOff>771525</xdr:colOff>
          <xdr:row>53</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19050</xdr:rowOff>
        </xdr:from>
        <xdr:to>
          <xdr:col>2</xdr:col>
          <xdr:colOff>771525</xdr:colOff>
          <xdr:row>55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111649</xdr:colOff>
      <xdr:row>37</xdr:row>
      <xdr:rowOff>140803</xdr:rowOff>
    </xdr:from>
    <xdr:to>
      <xdr:col>10</xdr:col>
      <xdr:colOff>566311</xdr:colOff>
      <xdr:row>37</xdr:row>
      <xdr:rowOff>1825419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859767" y="9408068"/>
          <a:ext cx="4062956" cy="1684616"/>
          <a:chOff x="1734709" y="9002863"/>
          <a:chExt cx="3685542" cy="1684616"/>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34709" y="9002863"/>
            <a:ext cx="3685542" cy="1684616"/>
          </a:xfrm>
          <a:prstGeom prst="rect">
            <a:avLst/>
          </a:prstGeom>
        </xdr:spPr>
      </xdr:pic>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237784" y="9043557"/>
            <a:ext cx="2709421" cy="2257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106680</xdr:colOff>
      <xdr:row>1</xdr:row>
      <xdr:rowOff>76200</xdr:rowOff>
    </xdr:from>
    <xdr:to>
      <xdr:col>10</xdr:col>
      <xdr:colOff>411480</xdr:colOff>
      <xdr:row>18</xdr:row>
      <xdr:rowOff>60960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06680" y="245533"/>
          <a:ext cx="7078133" cy="2863427"/>
          <a:chOff x="655320" y="487680"/>
          <a:chExt cx="6400800" cy="2834640"/>
        </a:xfrm>
      </xdr:grpSpPr>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1278255" y="862965"/>
            <a:ext cx="5549265" cy="2023873"/>
            <a:chOff x="523875" y="847725"/>
            <a:chExt cx="5549265" cy="2023873"/>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 y="84772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533525" y="135064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07695" y="1853564"/>
              <a:ext cx="2159566" cy="64579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1075" y="254317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23875" y="1278255"/>
              <a:ext cx="2343150" cy="15811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2" idx="2"/>
            </xdr:cNvCxnSpPr>
          </xdr:nvCxnSpPr>
          <xdr:spPr>
            <a:xfrm flipH="1">
              <a:off x="1051560" y="1176148"/>
              <a:ext cx="3034" cy="71361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a:stCxn id="3" idx="2"/>
            </xdr:cNvCxnSpPr>
          </xdr:nvCxnSpPr>
          <xdr:spPr>
            <a:xfrm flipH="1">
              <a:off x="1971675" y="1675258"/>
              <a:ext cx="1176" cy="197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048000" y="196596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248150" y="196596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775961" y="18364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3899887" y="212598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5423981" y="2126362"/>
              <a:ext cx="359599"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2773680" y="213360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flipV="1">
              <a:off x="5933723" y="1478280"/>
              <a:ext cx="2257" cy="3581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5320" y="487680"/>
            <a:ext cx="30403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別紙「設備機能および構造」（例）</a:t>
            </a:r>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866900" y="3017520"/>
            <a:ext cx="51739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設備・構造について、別紙１に記載出来ない場合は同シートを活用ください。</a:t>
            </a: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362700" y="1196340"/>
            <a:ext cx="69342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大気へ</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78441</xdr:colOff>
      <xdr:row>8</xdr:row>
      <xdr:rowOff>56030</xdr:rowOff>
    </xdr:from>
    <xdr:to>
      <xdr:col>5</xdr:col>
      <xdr:colOff>436218</xdr:colOff>
      <xdr:row>16</xdr:row>
      <xdr:rowOff>112059</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476006" y="1381247"/>
          <a:ext cx="5564777" cy="1381247"/>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twoCellAnchor>
    <xdr:from>
      <xdr:col>1</xdr:col>
      <xdr:colOff>67235</xdr:colOff>
      <xdr:row>17</xdr:row>
      <xdr:rowOff>100852</xdr:rowOff>
    </xdr:from>
    <xdr:to>
      <xdr:col>5</xdr:col>
      <xdr:colOff>403087</xdr:colOff>
      <xdr:row>35</xdr:row>
      <xdr:rowOff>11206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464800" y="2916939"/>
          <a:ext cx="5542852" cy="2892093"/>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本シートは、様式</a:t>
          </a:r>
          <a:r>
            <a:rPr kumimoji="1" lang="en-US" altLang="ja-JP" sz="2800"/>
            <a:t>8</a:t>
          </a:r>
          <a:r>
            <a:rPr kumimoji="1" lang="ja-JP" altLang="en-US" sz="2800"/>
            <a:t>のマクロで読み込むため「シートの保護」をしています。</a:t>
          </a:r>
          <a:endParaRPr kumimoji="1" lang="en-US" altLang="ja-JP" sz="2800"/>
        </a:p>
        <a:p>
          <a:pPr algn="l"/>
          <a:r>
            <a:rPr kumimoji="1" lang="en-US" altLang="ja-JP" sz="2800"/>
            <a:t>PW</a:t>
          </a:r>
          <a:r>
            <a:rPr kumimoji="1" lang="ja-JP" altLang="en-US" sz="2800"/>
            <a:t>は「</a:t>
          </a:r>
          <a:r>
            <a:rPr kumimoji="1" lang="en-US" altLang="ja-JP" sz="2800"/>
            <a:t>    </a:t>
          </a:r>
          <a:r>
            <a:rPr kumimoji="1" lang="ja-JP" altLang="en-US" sz="2800"/>
            <a:t>」です。</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33</xdr:row>
      <xdr:rowOff>12700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076950" y="4222750"/>
          <a:ext cx="4981015" cy="193675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154608</xdr:rowOff>
    </xdr:from>
    <xdr:to>
      <xdr:col>3</xdr:col>
      <xdr:colOff>38652</xdr:colOff>
      <xdr:row>20</xdr:row>
      <xdr:rowOff>142875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607391" y="1811130"/>
          <a:ext cx="5615609" cy="1644788"/>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 val="Input sheet"/>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 val="未着工償却費予想"/>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C69"/>
  <sheetViews>
    <sheetView showGridLines="0" tabSelected="1" view="pageBreakPreview" zoomScale="85" zoomScaleNormal="100" zoomScaleSheetLayoutView="85" workbookViewId="0">
      <selection activeCell="J9" sqref="J9"/>
    </sheetView>
  </sheetViews>
  <sheetFormatPr defaultColWidth="9" defaultRowHeight="21" customHeight="1"/>
  <cols>
    <col min="1" max="1" width="3.25" style="4" customWidth="1"/>
    <col min="2" max="10" width="9" style="4"/>
    <col min="11" max="11" width="3.75" style="4" customWidth="1"/>
    <col min="12" max="12" width="6.25" style="4" customWidth="1"/>
    <col min="13" max="13" width="3.25" style="4" customWidth="1"/>
    <col min="14" max="14" width="5.75" style="4" customWidth="1"/>
    <col min="15" max="15" width="2.5" style="4" customWidth="1"/>
    <col min="16" max="16" width="2.875" style="4" customWidth="1"/>
    <col min="17" max="26" width="9" style="4"/>
    <col min="27" max="29" width="9" style="134"/>
    <col min="30" max="16384" width="9" style="4"/>
  </cols>
  <sheetData>
    <row r="1" spans="2:29" s="8" customFormat="1" ht="18.75">
      <c r="B1" s="35"/>
      <c r="C1" s="35"/>
      <c r="D1" s="35"/>
      <c r="E1" s="35"/>
      <c r="F1" s="35"/>
      <c r="G1" s="35"/>
      <c r="H1" s="35"/>
      <c r="I1" s="35"/>
      <c r="J1" s="35"/>
      <c r="K1" s="35"/>
      <c r="L1" s="35"/>
      <c r="M1" s="35"/>
      <c r="N1" s="35"/>
      <c r="O1" s="35"/>
      <c r="P1" s="35"/>
      <c r="AA1" s="134"/>
      <c r="AB1" s="134"/>
      <c r="AC1" s="134"/>
    </row>
    <row r="2" spans="2:29" s="8" customFormat="1" ht="18.75">
      <c r="B2" s="7" t="s">
        <v>194</v>
      </c>
      <c r="C2" s="35"/>
      <c r="D2" s="35"/>
      <c r="E2" s="35"/>
      <c r="F2" s="35"/>
      <c r="G2" s="35"/>
      <c r="H2" s="35"/>
      <c r="I2" s="35"/>
      <c r="J2" s="35"/>
      <c r="K2" s="35"/>
      <c r="L2" s="35"/>
      <c r="M2" s="35"/>
      <c r="N2" s="35"/>
      <c r="O2" s="35"/>
      <c r="P2" s="35"/>
      <c r="AA2" s="134"/>
      <c r="AB2" s="134"/>
      <c r="AC2" s="134"/>
    </row>
    <row r="3" spans="2:29" s="8" customFormat="1" ht="18.75">
      <c r="B3" s="35"/>
      <c r="C3" s="35"/>
      <c r="D3" s="35"/>
      <c r="E3" s="35"/>
      <c r="F3" s="35"/>
      <c r="G3" s="35"/>
      <c r="H3" s="35"/>
      <c r="I3" s="35"/>
      <c r="J3" s="35"/>
      <c r="K3" s="35"/>
      <c r="L3" s="35"/>
      <c r="M3" s="35"/>
      <c r="N3" s="35"/>
      <c r="O3" s="35"/>
      <c r="P3" s="35"/>
      <c r="AA3" s="134"/>
      <c r="AB3" s="134"/>
      <c r="AC3" s="134"/>
    </row>
    <row r="4" spans="2:29" s="8" customFormat="1" ht="18.75">
      <c r="B4" s="35"/>
      <c r="C4" s="35"/>
      <c r="D4" s="35"/>
      <c r="E4" s="35"/>
      <c r="F4" s="10" t="s">
        <v>69</v>
      </c>
      <c r="H4" s="35"/>
      <c r="I4" s="35"/>
      <c r="J4" s="35"/>
      <c r="K4" s="35"/>
      <c r="L4" s="35"/>
      <c r="M4" s="35"/>
      <c r="N4" s="35"/>
      <c r="O4" s="35"/>
      <c r="P4" s="35"/>
      <c r="AA4" s="134"/>
      <c r="AB4" s="134"/>
      <c r="AC4" s="134"/>
    </row>
    <row r="5" spans="2:29" s="8" customFormat="1" ht="18.75">
      <c r="B5" s="35"/>
      <c r="C5" s="35"/>
      <c r="D5" s="35"/>
      <c r="E5" s="35"/>
      <c r="F5" s="35"/>
      <c r="G5" s="35"/>
      <c r="H5" s="35"/>
      <c r="I5" s="35"/>
      <c r="J5" s="35"/>
      <c r="K5" s="35"/>
      <c r="L5" s="35"/>
      <c r="M5" s="35"/>
      <c r="N5" s="35"/>
      <c r="O5" s="35"/>
      <c r="P5" s="35"/>
      <c r="AA5" s="134"/>
      <c r="AB5" s="134"/>
      <c r="AC5" s="134"/>
    </row>
    <row r="6" spans="2:29" s="8" customFormat="1" ht="18.75">
      <c r="B6" s="35"/>
      <c r="C6" s="35"/>
      <c r="D6" s="35"/>
      <c r="E6" s="35"/>
      <c r="F6" s="35"/>
      <c r="G6" s="35"/>
      <c r="H6" s="35"/>
      <c r="I6" s="35"/>
      <c r="J6" s="35"/>
      <c r="K6" s="35"/>
      <c r="L6" s="35"/>
      <c r="M6" s="35"/>
      <c r="N6" s="35"/>
      <c r="O6" s="35"/>
      <c r="P6" s="35"/>
      <c r="AA6" s="134"/>
      <c r="AB6" s="134"/>
      <c r="AC6" s="134"/>
    </row>
    <row r="7" spans="2:29" ht="21" customHeight="1">
      <c r="C7" s="12" t="s">
        <v>0</v>
      </c>
      <c r="D7" s="37"/>
      <c r="E7" s="37"/>
      <c r="F7" s="37"/>
      <c r="G7" s="37"/>
      <c r="H7" s="37"/>
      <c r="I7" s="37"/>
      <c r="J7" s="37"/>
      <c r="K7" s="37"/>
      <c r="L7" s="37"/>
      <c r="M7" s="37"/>
      <c r="N7" s="37"/>
      <c r="O7" s="37"/>
      <c r="P7" s="37"/>
    </row>
    <row r="8" spans="2:29" ht="21" customHeight="1">
      <c r="B8" s="36"/>
      <c r="C8" s="36"/>
      <c r="D8" s="37"/>
      <c r="E8" s="37"/>
      <c r="F8" s="37"/>
      <c r="G8" s="37"/>
      <c r="H8" s="37"/>
      <c r="I8" s="37"/>
      <c r="J8" s="37"/>
      <c r="K8" s="37"/>
      <c r="L8" s="37"/>
      <c r="M8" s="37"/>
      <c r="N8" s="37"/>
      <c r="O8" s="37"/>
      <c r="P8" s="37"/>
      <c r="AA8" s="9"/>
      <c r="AB8" s="9"/>
      <c r="AC8" s="9"/>
    </row>
    <row r="9" spans="2:29" s="9" customFormat="1" ht="21" customHeight="1">
      <c r="B9" s="38"/>
      <c r="C9" s="38"/>
      <c r="D9" s="38"/>
      <c r="E9" s="38"/>
      <c r="F9" s="38"/>
      <c r="G9" s="38"/>
      <c r="H9" s="38"/>
      <c r="I9" s="38"/>
      <c r="J9" s="58" t="str">
        <f>IF(別紙１!C17="","",別紙１!C17)</f>
        <v/>
      </c>
      <c r="K9" s="39" t="s">
        <v>70</v>
      </c>
      <c r="L9" s="58" t="str">
        <f>IF(別紙１!E17="","",別紙１!E17)</f>
        <v/>
      </c>
      <c r="M9" s="39" t="s">
        <v>71</v>
      </c>
      <c r="N9" s="58" t="str">
        <f>IF(別紙１!G17="","",別紙１!G17)</f>
        <v/>
      </c>
      <c r="O9" s="39" t="s">
        <v>72</v>
      </c>
      <c r="P9" s="38"/>
      <c r="Q9" s="9" t="s">
        <v>196</v>
      </c>
    </row>
    <row r="10" spans="2:29" s="9" customFormat="1" ht="18" customHeight="1">
      <c r="B10" s="38"/>
      <c r="C10" s="38"/>
      <c r="D10" s="38"/>
      <c r="E10" s="38"/>
      <c r="F10" s="38"/>
      <c r="G10" s="38"/>
      <c r="H10" s="38"/>
      <c r="I10" s="38"/>
      <c r="J10" s="40"/>
      <c r="K10" s="40"/>
      <c r="L10" s="40"/>
      <c r="M10" s="40"/>
      <c r="N10" s="40"/>
      <c r="O10" s="40"/>
      <c r="P10" s="38"/>
      <c r="AA10" s="135"/>
      <c r="AB10" s="136"/>
      <c r="AC10" s="136"/>
    </row>
    <row r="11" spans="2:29" s="9" customFormat="1" ht="18" customHeight="1">
      <c r="B11" s="38"/>
      <c r="C11" s="38"/>
      <c r="D11" s="38"/>
      <c r="E11" s="38"/>
      <c r="F11" s="38"/>
      <c r="G11" s="38"/>
      <c r="H11" s="38"/>
      <c r="I11" s="38"/>
      <c r="J11" s="40"/>
      <c r="K11" s="41"/>
      <c r="L11" s="40"/>
      <c r="M11" s="40"/>
      <c r="N11" s="40"/>
      <c r="O11" s="40"/>
      <c r="P11" s="38"/>
      <c r="AA11" s="135"/>
      <c r="AB11" s="136"/>
      <c r="AC11" s="136"/>
    </row>
    <row r="12" spans="2:29" s="9" customFormat="1" ht="18" customHeight="1">
      <c r="B12" s="38"/>
      <c r="C12" s="38"/>
      <c r="D12" s="38"/>
      <c r="E12" s="38"/>
      <c r="F12" s="38"/>
      <c r="G12" s="38"/>
      <c r="H12" s="38"/>
      <c r="I12" s="38"/>
      <c r="J12" s="181" t="str">
        <f>別紙１!J20</f>
        <v>株式会社経産化学</v>
      </c>
      <c r="K12" s="181"/>
      <c r="L12" s="181"/>
      <c r="M12" s="181"/>
      <c r="N12" s="181"/>
      <c r="O12" s="181"/>
      <c r="P12" s="38"/>
      <c r="Q12" s="9" t="s">
        <v>196</v>
      </c>
      <c r="AA12" s="135"/>
      <c r="AB12" s="136"/>
      <c r="AC12" s="136"/>
    </row>
    <row r="13" spans="2:29" s="9" customFormat="1" ht="18" customHeight="1">
      <c r="B13" s="38"/>
      <c r="C13" s="38"/>
      <c r="D13" s="38"/>
      <c r="E13" s="38"/>
      <c r="F13" s="38"/>
      <c r="G13" s="38"/>
      <c r="H13" s="38"/>
      <c r="I13" s="38"/>
      <c r="J13" s="181" t="str">
        <f>別紙１!J21</f>
        <v>代表取締役社長</v>
      </c>
      <c r="K13" s="181"/>
      <c r="L13" s="181"/>
      <c r="M13" s="181"/>
      <c r="N13" s="181"/>
      <c r="O13" s="181"/>
      <c r="P13" s="38"/>
      <c r="AA13" s="135"/>
      <c r="AB13" s="136"/>
      <c r="AC13" s="136"/>
    </row>
    <row r="14" spans="2:29" s="9" customFormat="1" ht="18" customHeight="1">
      <c r="B14" s="38"/>
      <c r="C14" s="38"/>
      <c r="D14" s="38"/>
      <c r="E14" s="38"/>
      <c r="F14" s="38"/>
      <c r="G14" s="38"/>
      <c r="H14" s="38"/>
      <c r="I14" s="38"/>
      <c r="J14" s="181" t="str">
        <f>別紙１!J22</f>
        <v>産業　太郎</v>
      </c>
      <c r="K14" s="181"/>
      <c r="L14" s="181"/>
      <c r="M14" s="181"/>
      <c r="N14" s="181"/>
      <c r="O14" s="181"/>
      <c r="P14" s="38"/>
      <c r="AA14" s="135"/>
      <c r="AB14" s="136"/>
      <c r="AC14" s="136"/>
    </row>
    <row r="15" spans="2:29" ht="21" customHeight="1">
      <c r="B15" s="37"/>
      <c r="C15" s="37"/>
      <c r="D15" s="37"/>
      <c r="E15" s="37"/>
      <c r="F15" s="37"/>
      <c r="G15" s="37"/>
      <c r="H15" s="37"/>
      <c r="I15" s="37"/>
      <c r="J15" s="181" t="str">
        <f>別紙１!J24</f>
        <v>東京都千代田区霞が関１丁目３－１</v>
      </c>
      <c r="K15" s="181"/>
      <c r="L15" s="181"/>
      <c r="M15" s="181"/>
      <c r="N15" s="181"/>
      <c r="O15" s="181"/>
      <c r="P15" s="37"/>
      <c r="AA15" s="135"/>
      <c r="AB15" s="136"/>
      <c r="AC15" s="136"/>
    </row>
    <row r="16" spans="2:29" ht="21" customHeight="1">
      <c r="B16" s="37"/>
      <c r="C16" s="37"/>
      <c r="D16" s="37"/>
      <c r="E16" s="37"/>
      <c r="F16" s="37"/>
      <c r="G16" s="37"/>
      <c r="H16" s="37"/>
      <c r="I16" s="37"/>
      <c r="J16" s="181" t="str">
        <f>別紙１!J25</f>
        <v>１２３４５６７８９０１２３</v>
      </c>
      <c r="K16" s="181"/>
      <c r="L16" s="181"/>
      <c r="M16" s="181"/>
      <c r="N16" s="181"/>
      <c r="O16" s="181"/>
      <c r="P16" s="37"/>
      <c r="AA16" s="135"/>
      <c r="AB16" s="136"/>
      <c r="AC16" s="136"/>
    </row>
    <row r="17" spans="2:29" ht="21" customHeight="1">
      <c r="B17" s="37"/>
      <c r="C17" s="37"/>
      <c r="D17" s="37"/>
      <c r="E17" s="37"/>
      <c r="F17" s="37"/>
      <c r="G17" s="37"/>
      <c r="H17" s="37"/>
      <c r="I17" s="38"/>
      <c r="J17" s="37"/>
      <c r="K17" s="37"/>
      <c r="L17" s="37"/>
      <c r="M17" s="37"/>
      <c r="N17" s="37"/>
      <c r="O17" s="37"/>
      <c r="P17" s="37"/>
      <c r="AA17" s="135"/>
      <c r="AB17" s="136"/>
      <c r="AC17" s="136"/>
    </row>
    <row r="18" spans="2:29" s="8" customFormat="1" ht="18.75">
      <c r="B18" s="35"/>
      <c r="C18" s="35"/>
      <c r="D18" s="35"/>
      <c r="E18" s="35"/>
      <c r="F18" s="35"/>
      <c r="G18" s="35"/>
      <c r="H18" s="35"/>
      <c r="I18" s="35"/>
      <c r="J18" s="35"/>
      <c r="K18" s="35"/>
      <c r="L18" s="35"/>
      <c r="M18" s="35"/>
      <c r="N18" s="35"/>
      <c r="O18" s="35"/>
      <c r="P18" s="35"/>
      <c r="AA18" s="135"/>
      <c r="AB18" s="136"/>
      <c r="AC18" s="136"/>
    </row>
    <row r="19" spans="2:29" s="8" customFormat="1" ht="21" customHeight="1">
      <c r="B19" s="35"/>
      <c r="D19" s="35" t="s">
        <v>61</v>
      </c>
      <c r="E19" s="35"/>
      <c r="F19" s="35"/>
      <c r="G19" s="35"/>
      <c r="H19" s="35"/>
      <c r="I19" s="35"/>
      <c r="J19" s="35"/>
      <c r="K19" s="35"/>
      <c r="L19" s="35"/>
      <c r="M19" s="35"/>
      <c r="N19" s="35"/>
      <c r="O19" s="35"/>
      <c r="P19" s="35"/>
      <c r="Q19" s="8" t="s">
        <v>103</v>
      </c>
      <c r="AA19" s="135"/>
      <c r="AB19" s="136"/>
      <c r="AC19" s="136"/>
    </row>
    <row r="20" spans="2:29" ht="21" customHeight="1">
      <c r="B20" s="42"/>
      <c r="C20" s="37"/>
      <c r="D20" s="37"/>
      <c r="E20" s="37"/>
      <c r="F20" s="37"/>
      <c r="G20" s="37"/>
      <c r="H20" s="37"/>
      <c r="I20" s="37"/>
      <c r="J20" s="37"/>
      <c r="K20" s="37"/>
      <c r="L20" s="37"/>
      <c r="M20" s="37"/>
      <c r="N20" s="37"/>
      <c r="O20" s="37"/>
      <c r="P20" s="37"/>
      <c r="AA20" s="136"/>
      <c r="AB20" s="136"/>
      <c r="AC20" s="136"/>
    </row>
    <row r="21" spans="2:29" ht="21" customHeight="1">
      <c r="B21" s="37"/>
      <c r="C21" s="7" t="s">
        <v>1</v>
      </c>
      <c r="D21" s="37"/>
      <c r="E21" s="37"/>
      <c r="F21" s="37"/>
      <c r="G21" s="37"/>
      <c r="H21" s="37"/>
      <c r="I21" s="37"/>
      <c r="J21" s="37"/>
      <c r="K21" s="37"/>
      <c r="L21" s="37"/>
      <c r="M21" s="37"/>
      <c r="N21" s="37"/>
      <c r="O21" s="37"/>
      <c r="P21" s="37"/>
      <c r="AA21" s="136"/>
      <c r="AB21" s="136"/>
      <c r="AC21" s="136"/>
    </row>
    <row r="22" spans="2:29" ht="21" customHeight="1">
      <c r="B22" s="37"/>
      <c r="C22" s="7" t="s">
        <v>2</v>
      </c>
      <c r="D22" s="37"/>
      <c r="E22" s="37"/>
      <c r="F22" s="37"/>
      <c r="G22" s="37"/>
      <c r="H22" s="37"/>
      <c r="I22" s="37"/>
      <c r="J22" s="37"/>
      <c r="K22" s="37"/>
      <c r="L22" s="37"/>
      <c r="M22" s="37"/>
      <c r="N22" s="37"/>
      <c r="O22" s="37"/>
      <c r="P22" s="37"/>
      <c r="AA22" s="136"/>
      <c r="AC22" s="136"/>
    </row>
    <row r="23" spans="2:29" ht="21" customHeight="1">
      <c r="B23" s="37"/>
      <c r="C23" s="7" t="s">
        <v>193</v>
      </c>
      <c r="D23" s="37"/>
      <c r="E23" s="37"/>
      <c r="F23" s="37"/>
      <c r="G23" s="37"/>
      <c r="H23" s="37"/>
      <c r="I23" s="37"/>
      <c r="J23" s="37"/>
      <c r="K23" s="37"/>
      <c r="L23" s="37"/>
      <c r="M23" s="37"/>
      <c r="N23" s="37"/>
      <c r="O23" s="37"/>
      <c r="P23" s="37"/>
      <c r="AA23" s="136"/>
      <c r="AB23" s="136"/>
      <c r="AC23" s="136"/>
    </row>
    <row r="24" spans="2:29" ht="21" customHeight="1">
      <c r="B24" s="37"/>
      <c r="C24" s="7" t="s">
        <v>173</v>
      </c>
      <c r="D24" s="37"/>
      <c r="E24" s="37"/>
      <c r="F24" s="37"/>
      <c r="G24" s="37"/>
      <c r="H24" s="37"/>
      <c r="I24" s="37"/>
      <c r="J24" s="37"/>
      <c r="K24" s="37"/>
      <c r="L24" s="37"/>
      <c r="M24" s="37"/>
      <c r="N24" s="37"/>
      <c r="O24" s="37"/>
      <c r="P24" s="37"/>
      <c r="AA24" s="136"/>
      <c r="AB24" s="136"/>
      <c r="AC24" s="136"/>
    </row>
    <row r="25" spans="2:29" ht="21" customHeight="1">
      <c r="B25" s="37"/>
      <c r="C25" s="7" t="s">
        <v>191</v>
      </c>
      <c r="D25" s="37"/>
      <c r="E25" s="37"/>
      <c r="F25" s="37"/>
      <c r="G25" s="37"/>
      <c r="H25" s="37"/>
      <c r="I25" s="37"/>
      <c r="J25" s="37"/>
      <c r="K25" s="37"/>
      <c r="L25" s="37"/>
      <c r="M25" s="37"/>
      <c r="N25" s="37"/>
      <c r="O25" s="37"/>
      <c r="P25" s="37"/>
      <c r="AA25" s="136"/>
      <c r="AB25" s="136"/>
      <c r="AC25" s="136"/>
    </row>
    <row r="26" spans="2:29" ht="21" customHeight="1">
      <c r="B26" s="37"/>
      <c r="C26" s="7" t="s">
        <v>3</v>
      </c>
      <c r="D26" s="37"/>
      <c r="E26" s="37"/>
      <c r="F26" s="37"/>
      <c r="G26" s="37"/>
      <c r="H26" s="37"/>
      <c r="I26" s="37"/>
      <c r="J26" s="37"/>
      <c r="K26" s="37"/>
      <c r="L26" s="37"/>
      <c r="M26" s="37"/>
      <c r="N26" s="37"/>
      <c r="O26" s="37"/>
      <c r="P26" s="37"/>
      <c r="AA26"/>
      <c r="AB26" s="136"/>
      <c r="AC26" s="136"/>
    </row>
    <row r="27" spans="2:29" ht="21" customHeight="1">
      <c r="B27" s="37"/>
      <c r="C27" s="38" t="s">
        <v>204</v>
      </c>
      <c r="D27" s="37"/>
      <c r="E27" s="37"/>
      <c r="F27" s="37"/>
      <c r="G27" s="37"/>
      <c r="H27" s="37"/>
      <c r="I27" s="37"/>
      <c r="J27" s="37"/>
      <c r="K27" s="37"/>
      <c r="L27" s="37"/>
      <c r="M27" s="37"/>
      <c r="N27" s="37"/>
      <c r="O27" s="37"/>
      <c r="P27" s="37"/>
      <c r="AA27" s="137"/>
      <c r="AB27" s="136"/>
      <c r="AC27" s="136"/>
    </row>
    <row r="28" spans="2:29" ht="21" customHeight="1">
      <c r="B28" s="37"/>
      <c r="C28" s="38" t="s">
        <v>205</v>
      </c>
      <c r="D28" s="37"/>
      <c r="E28" s="37"/>
      <c r="F28" s="37"/>
      <c r="G28" s="37"/>
      <c r="H28" s="37"/>
      <c r="I28" s="37"/>
      <c r="J28" s="37"/>
      <c r="K28" s="37"/>
      <c r="L28" s="37"/>
      <c r="M28" s="37"/>
      <c r="N28" s="37"/>
      <c r="O28" s="37"/>
      <c r="P28" s="37"/>
      <c r="AA28" s="138"/>
      <c r="AB28" s="136"/>
      <c r="AC28" s="136"/>
    </row>
    <row r="29" spans="2:29" ht="21" customHeight="1">
      <c r="B29" s="37"/>
      <c r="C29" s="37"/>
      <c r="D29" s="37"/>
      <c r="E29" s="37"/>
      <c r="F29" s="37"/>
      <c r="G29" s="37"/>
      <c r="H29" s="37"/>
      <c r="I29" s="37"/>
      <c r="J29" s="37"/>
      <c r="K29" s="37"/>
      <c r="L29" s="37"/>
      <c r="M29" s="37"/>
      <c r="N29" s="37"/>
      <c r="O29" s="37"/>
      <c r="P29" s="37"/>
      <c r="AA29" s="138"/>
      <c r="AB29"/>
      <c r="AC29" s="136"/>
    </row>
    <row r="30" spans="2:29" ht="21" customHeight="1">
      <c r="C30" s="7"/>
      <c r="AA30" s="137"/>
      <c r="AB30" s="137"/>
      <c r="AC30" s="136"/>
    </row>
    <row r="31" spans="2:29" ht="21" customHeight="1">
      <c r="C31" s="7"/>
      <c r="AA31" s="138"/>
      <c r="AB31" s="138"/>
      <c r="AC31" s="136"/>
    </row>
    <row r="32" spans="2:29" ht="21" customHeight="1">
      <c r="C32" s="7"/>
      <c r="D32" s="6"/>
      <c r="AA32" s="138"/>
      <c r="AB32" s="138"/>
      <c r="AC32" s="136"/>
    </row>
    <row r="33" spans="3:29" ht="21" customHeight="1">
      <c r="C33" s="9"/>
      <c r="D33" s="7"/>
      <c r="AA33" s="138"/>
      <c r="AB33" s="137"/>
      <c r="AC33" s="136"/>
    </row>
    <row r="34" spans="3:29" ht="21" customHeight="1">
      <c r="C34" s="9"/>
      <c r="AB34" s="138"/>
      <c r="AC34" s="136"/>
    </row>
    <row r="35" spans="3:29" ht="21" customHeight="1">
      <c r="C35" s="7"/>
      <c r="AB35" s="138"/>
      <c r="AC35" s="136"/>
    </row>
    <row r="36" spans="3:29" ht="21" customHeight="1">
      <c r="C36" s="9"/>
      <c r="D36" s="7"/>
      <c r="AB36" s="138"/>
      <c r="AC36" s="136"/>
    </row>
    <row r="37" spans="3:29" ht="21" customHeight="1">
      <c r="C37" s="9"/>
      <c r="AA37" s="139"/>
      <c r="AC37" s="136"/>
    </row>
    <row r="38" spans="3:29" ht="21" customHeight="1">
      <c r="C38" s="7"/>
      <c r="AA38" s="139"/>
      <c r="AC38" s="136"/>
    </row>
    <row r="39" spans="3:29" ht="21" customHeight="1">
      <c r="C39" s="9"/>
      <c r="D39" s="7"/>
      <c r="AC39" s="136"/>
    </row>
    <row r="40" spans="3:29" ht="21" customHeight="1">
      <c r="C40" s="9"/>
      <c r="AB40" s="139"/>
      <c r="AC40" s="136"/>
    </row>
    <row r="41" spans="3:29" ht="21" customHeight="1">
      <c r="C41" s="7"/>
      <c r="D41" s="6"/>
      <c r="E41" s="6"/>
      <c r="AB41" s="139"/>
    </row>
    <row r="42" spans="3:29" ht="21" customHeight="1">
      <c r="C42" s="9"/>
      <c r="D42" s="7"/>
      <c r="AC42" s="139"/>
    </row>
    <row r="43" spans="3:29" ht="21" customHeight="1">
      <c r="C43" s="7"/>
      <c r="D43" s="6"/>
      <c r="E43" s="6"/>
      <c r="AA43" s="139"/>
      <c r="AC43" s="139"/>
    </row>
    <row r="44" spans="3:29" ht="21" customHeight="1">
      <c r="C44" s="7"/>
      <c r="D44" s="6"/>
      <c r="E44" s="6"/>
      <c r="AA44" s="139"/>
      <c r="AB44" s="139"/>
      <c r="AC44" s="139"/>
    </row>
    <row r="45" spans="3:29" ht="21" customHeight="1">
      <c r="C45" s="9"/>
      <c r="D45" s="7"/>
      <c r="AA45" s="139"/>
      <c r="AB45" s="139"/>
      <c r="AC45" s="139"/>
    </row>
    <row r="46" spans="3:29" ht="21" customHeight="1">
      <c r="C46" s="7"/>
      <c r="D46" s="6"/>
      <c r="E46" s="6"/>
      <c r="AA46" s="139"/>
      <c r="AB46" s="139"/>
      <c r="AC46" s="139"/>
    </row>
    <row r="47" spans="3:29" ht="21" customHeight="1">
      <c r="C47" s="11"/>
      <c r="D47" s="6"/>
      <c r="E47" s="6"/>
      <c r="AA47" s="139"/>
      <c r="AB47" s="139"/>
    </row>
    <row r="48" spans="3:29" ht="21" customHeight="1">
      <c r="C48" s="9"/>
      <c r="D48" s="7"/>
      <c r="AA48" s="139"/>
      <c r="AB48" s="139"/>
    </row>
    <row r="49" spans="3:29" ht="21" customHeight="1">
      <c r="C49" s="7"/>
      <c r="D49" s="6"/>
      <c r="E49" s="6"/>
      <c r="AA49" s="139"/>
      <c r="AB49" s="139"/>
      <c r="AC49" s="139"/>
    </row>
    <row r="50" spans="3:29" ht="21" customHeight="1">
      <c r="C50" s="12"/>
      <c r="D50" s="5"/>
      <c r="AA50" s="139"/>
      <c r="AB50" s="139"/>
      <c r="AC50" s="139"/>
    </row>
    <row r="51" spans="3:29" ht="21" customHeight="1">
      <c r="D51" s="7"/>
      <c r="AA51" s="139"/>
      <c r="AB51" s="139"/>
      <c r="AC51" s="139"/>
    </row>
    <row r="52" spans="3:29" ht="21" customHeight="1">
      <c r="D52" s="5"/>
      <c r="AA52" s="139"/>
      <c r="AB52" s="139"/>
      <c r="AC52" s="139"/>
    </row>
    <row r="53" spans="3:29" ht="21" customHeight="1">
      <c r="D53" s="5"/>
      <c r="AA53" s="139"/>
      <c r="AB53" s="139"/>
      <c r="AC53" s="139"/>
    </row>
    <row r="54" spans="3:29" ht="21" customHeight="1">
      <c r="AA54" s="139"/>
      <c r="AB54" s="139"/>
      <c r="AC54" s="139"/>
    </row>
    <row r="55" spans="3:29" ht="21" customHeight="1">
      <c r="AA55" s="139"/>
      <c r="AB55" s="139"/>
      <c r="AC55" s="139"/>
    </row>
    <row r="56" spans="3:29" ht="21" customHeight="1">
      <c r="AA56" s="139"/>
      <c r="AB56" s="139"/>
      <c r="AC56" s="139"/>
    </row>
    <row r="57" spans="3:29" ht="21" customHeight="1">
      <c r="AA57" s="139"/>
      <c r="AB57" s="139"/>
      <c r="AC57" s="139"/>
    </row>
    <row r="58" spans="3:29" ht="21" customHeight="1">
      <c r="AA58" s="139"/>
      <c r="AB58" s="139"/>
      <c r="AC58" s="139"/>
    </row>
    <row r="59" spans="3:29" ht="21" customHeight="1">
      <c r="AA59" s="139"/>
      <c r="AB59" s="139"/>
      <c r="AC59" s="139"/>
    </row>
    <row r="60" spans="3:29" ht="21" customHeight="1">
      <c r="AA60" s="139"/>
      <c r="AB60" s="139"/>
      <c r="AC60" s="139"/>
    </row>
    <row r="61" spans="3:29" ht="21" customHeight="1">
      <c r="AA61" s="139"/>
      <c r="AB61" s="139"/>
      <c r="AC61" s="139"/>
    </row>
    <row r="62" spans="3:29" ht="21" customHeight="1">
      <c r="AA62" s="139"/>
      <c r="AB62" s="139"/>
      <c r="AC62" s="139"/>
    </row>
    <row r="63" spans="3:29" ht="21" customHeight="1">
      <c r="AA63" s="139"/>
      <c r="AB63" s="139"/>
      <c r="AC63" s="139"/>
    </row>
    <row r="64" spans="3:29" ht="21" customHeight="1">
      <c r="AB64" s="139"/>
      <c r="AC64" s="139"/>
    </row>
    <row r="65" spans="29:29" ht="21" customHeight="1">
      <c r="AC65" s="139"/>
    </row>
    <row r="66" spans="29:29" ht="21" customHeight="1">
      <c r="AC66" s="139"/>
    </row>
    <row r="67" spans="29:29" ht="21" customHeight="1">
      <c r="AC67" s="139"/>
    </row>
    <row r="68" spans="29:29" ht="21" customHeight="1">
      <c r="AC68" s="139"/>
    </row>
    <row r="69" spans="29:29" ht="21" customHeight="1">
      <c r="AC69" s="139"/>
    </row>
  </sheetData>
  <sheetProtection algorithmName="SHA-512" hashValue="XUFdMwZ0BiSQvOYkH+XJegitMCmmMDBiSX/O8O1cW5kQCekC8K+fAxEdzQFacsl1GTvEiKEWinvqqmNidizziA==" saltValue="Dh8XKfJaavZJVHXgzdT0rw==" spinCount="100000" sheet="1" objects="1" scenarios="1"/>
  <mergeCells count="5">
    <mergeCell ref="J12:O12"/>
    <mergeCell ref="J14:O14"/>
    <mergeCell ref="J15:O15"/>
    <mergeCell ref="J16:O16"/>
    <mergeCell ref="J13:O13"/>
  </mergeCells>
  <phoneticPr fontId="2"/>
  <printOptions horizontalCentered="1"/>
  <pageMargins left="0.59055118110236227" right="0.59055118110236227" top="0.98425196850393704" bottom="0.98425196850393704" header="0.51181102362204722" footer="0.51181102362204722"/>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1:AF69"/>
  <sheetViews>
    <sheetView view="pageBreakPreview" zoomScale="85" zoomScaleNormal="100" zoomScaleSheetLayoutView="85" workbookViewId="0">
      <selection activeCell="J29" sqref="J29:O29"/>
    </sheetView>
  </sheetViews>
  <sheetFormatPr defaultRowHeight="18.75"/>
  <cols>
    <col min="1" max="1" width="2.75" customWidth="1"/>
    <col min="2" max="2" width="9.75" customWidth="1"/>
    <col min="3" max="3" width="10.5" customWidth="1"/>
    <col min="4" max="4" width="3.25" customWidth="1"/>
    <col min="5" max="5" width="6.5" customWidth="1"/>
    <col min="6" max="6" width="4" customWidth="1"/>
    <col min="7" max="7" width="6.75" customWidth="1"/>
    <col min="15" max="15" width="10.75" customWidth="1"/>
    <col min="16" max="16" width="7.75" customWidth="1"/>
    <col min="17" max="17" width="6.5" customWidth="1"/>
    <col min="30" max="32" width="9" style="134"/>
  </cols>
  <sheetData>
    <row r="1" spans="2:32" s="27" customFormat="1">
      <c r="B1" s="69"/>
      <c r="C1" s="69"/>
      <c r="D1" s="69"/>
      <c r="E1" s="69"/>
      <c r="F1" s="69"/>
      <c r="G1" s="69"/>
      <c r="H1" s="69"/>
      <c r="I1" s="69"/>
      <c r="J1" s="90"/>
      <c r="K1" s="91"/>
      <c r="L1" s="91"/>
      <c r="M1" s="69"/>
      <c r="N1" s="69"/>
      <c r="O1" s="69"/>
      <c r="P1" s="69"/>
      <c r="Q1" s="69"/>
      <c r="AD1" s="134"/>
      <c r="AE1" s="134"/>
      <c r="AF1" s="134"/>
    </row>
    <row r="2" spans="2:32" s="30" customFormat="1" ht="38.25" customHeight="1">
      <c r="B2" s="196" t="s">
        <v>175</v>
      </c>
      <c r="C2" s="196"/>
      <c r="D2" s="196"/>
      <c r="E2" s="196"/>
      <c r="F2" s="196"/>
      <c r="G2" s="196"/>
      <c r="H2" s="196"/>
      <c r="I2" s="196"/>
      <c r="J2" s="196"/>
      <c r="K2" s="196"/>
      <c r="L2" s="196"/>
      <c r="M2" s="196"/>
      <c r="N2" s="196"/>
      <c r="O2" s="196"/>
      <c r="P2" s="196"/>
      <c r="Q2" s="196"/>
      <c r="AD2" s="134"/>
      <c r="AE2" s="134"/>
      <c r="AF2" s="134"/>
    </row>
    <row r="3" spans="2:32" s="27" customFormat="1">
      <c r="B3" s="69"/>
      <c r="D3" s="69"/>
      <c r="E3" s="69"/>
      <c r="F3" s="69"/>
      <c r="G3" s="69"/>
      <c r="H3" s="69"/>
      <c r="I3" s="69"/>
      <c r="J3" s="90"/>
      <c r="K3" s="91"/>
      <c r="L3" s="91"/>
      <c r="M3" s="69"/>
      <c r="N3" s="69"/>
      <c r="O3" s="69"/>
      <c r="P3" s="69"/>
      <c r="Q3" s="69"/>
      <c r="AD3" s="134"/>
      <c r="AE3" s="134"/>
      <c r="AF3" s="134"/>
    </row>
    <row r="4" spans="2:32" s="27" customFormat="1" ht="15.75" customHeight="1">
      <c r="B4" s="77"/>
      <c r="C4" s="142" t="s">
        <v>105</v>
      </c>
      <c r="D4" s="92" t="s">
        <v>73</v>
      </c>
      <c r="E4" s="92"/>
      <c r="F4" s="77"/>
      <c r="G4" s="77"/>
      <c r="H4" s="93"/>
      <c r="I4" s="93"/>
      <c r="J4" s="90"/>
      <c r="K4" s="91"/>
      <c r="L4" s="91"/>
      <c r="M4" s="69"/>
      <c r="N4" s="69"/>
      <c r="O4" s="69"/>
      <c r="P4" s="69"/>
      <c r="Q4" s="69"/>
      <c r="AD4" s="134"/>
      <c r="AE4" s="134"/>
      <c r="AF4" s="134"/>
    </row>
    <row r="5" spans="2:32" s="27" customFormat="1" ht="14.25" customHeight="1">
      <c r="B5" s="77"/>
      <c r="C5" s="76"/>
      <c r="D5" s="92"/>
      <c r="E5" s="92"/>
      <c r="F5" s="77"/>
      <c r="G5" s="77"/>
      <c r="H5" s="94"/>
      <c r="I5" s="94"/>
      <c r="J5" s="90"/>
      <c r="K5" s="91"/>
      <c r="L5" s="91"/>
      <c r="M5" s="69"/>
      <c r="N5" s="69"/>
      <c r="O5" s="69"/>
      <c r="P5" s="69"/>
      <c r="Q5" s="69"/>
      <c r="AD5" s="134"/>
      <c r="AE5" s="134"/>
      <c r="AF5" s="134"/>
    </row>
    <row r="6" spans="2:32" s="27" customFormat="1" ht="14.25" customHeight="1">
      <c r="B6" s="77"/>
      <c r="C6" s="140" t="s">
        <v>76</v>
      </c>
      <c r="D6" s="92" t="s">
        <v>74</v>
      </c>
      <c r="E6" s="92"/>
      <c r="F6" s="77"/>
      <c r="G6" s="77"/>
      <c r="H6" s="94"/>
      <c r="I6" s="94"/>
      <c r="J6" s="90"/>
      <c r="K6" s="91"/>
      <c r="L6" s="91"/>
      <c r="M6" s="69"/>
      <c r="N6" s="69"/>
      <c r="O6" s="69"/>
      <c r="P6" s="69"/>
      <c r="Q6" s="69"/>
      <c r="AD6" s="134"/>
      <c r="AE6" s="134"/>
      <c r="AF6" s="134"/>
    </row>
    <row r="7" spans="2:32" s="27" customFormat="1" ht="15.75" customHeight="1">
      <c r="B7" s="77"/>
      <c r="C7" s="76"/>
      <c r="D7" s="92" t="s">
        <v>75</v>
      </c>
      <c r="E7" s="92"/>
      <c r="F7" s="77"/>
      <c r="G7" s="77"/>
      <c r="H7" s="93"/>
      <c r="I7" s="93"/>
      <c r="J7" s="90"/>
      <c r="K7" s="91"/>
      <c r="L7" s="91"/>
      <c r="M7" s="69"/>
      <c r="N7" s="69"/>
      <c r="O7" s="69"/>
      <c r="P7" s="69"/>
      <c r="Q7" s="69"/>
      <c r="AD7" s="134"/>
      <c r="AE7" s="134"/>
      <c r="AF7" s="134"/>
    </row>
    <row r="8" spans="2:32" s="27" customFormat="1" ht="14.25" customHeight="1">
      <c r="B8" s="77"/>
      <c r="C8" s="76"/>
      <c r="D8" s="92"/>
      <c r="E8" s="92"/>
      <c r="F8" s="77"/>
      <c r="G8" s="77"/>
      <c r="H8" s="94"/>
      <c r="I8" s="94"/>
      <c r="J8" s="90"/>
      <c r="K8" s="91"/>
      <c r="L8" s="91"/>
      <c r="M8" s="69"/>
      <c r="N8" s="69"/>
      <c r="O8" s="69"/>
      <c r="P8" s="69"/>
      <c r="Q8" s="69"/>
      <c r="AD8" s="9"/>
      <c r="AE8" s="9"/>
      <c r="AF8" s="9"/>
    </row>
    <row r="9" spans="2:32" s="27" customFormat="1" ht="15.75" customHeight="1">
      <c r="B9" s="77"/>
      <c r="C9" s="33" t="s">
        <v>77</v>
      </c>
      <c r="D9" s="92" t="s">
        <v>180</v>
      </c>
      <c r="E9" s="92"/>
      <c r="F9" s="77"/>
      <c r="G9" s="77"/>
      <c r="H9" s="93"/>
      <c r="I9" s="93"/>
      <c r="J9" s="90"/>
      <c r="K9" s="91"/>
      <c r="L9" s="91"/>
      <c r="M9" s="69"/>
      <c r="N9" s="69"/>
      <c r="O9" s="69"/>
      <c r="P9" s="69"/>
      <c r="Q9" s="69"/>
      <c r="AD9" s="9"/>
      <c r="AE9" s="9"/>
      <c r="AF9" s="9"/>
    </row>
    <row r="10" spans="2:32" s="27" customFormat="1">
      <c r="B10" s="69"/>
      <c r="C10" s="69"/>
      <c r="D10" s="95" t="s">
        <v>78</v>
      </c>
      <c r="E10" s="95"/>
      <c r="F10" s="69"/>
      <c r="G10" s="69"/>
      <c r="H10" s="69"/>
      <c r="I10" s="69"/>
      <c r="J10" s="90"/>
      <c r="K10" s="96"/>
      <c r="L10" s="91"/>
      <c r="M10" s="69"/>
      <c r="N10" s="69"/>
      <c r="O10" s="69"/>
      <c r="P10" s="69"/>
      <c r="Q10" s="69"/>
      <c r="AD10" s="135">
        <v>2020</v>
      </c>
      <c r="AE10" s="136">
        <v>1</v>
      </c>
      <c r="AF10" s="136">
        <v>1</v>
      </c>
    </row>
    <row r="11" spans="2:32" s="27" customFormat="1">
      <c r="B11" s="69"/>
      <c r="C11" s="69"/>
      <c r="D11" s="95"/>
      <c r="E11" s="95"/>
      <c r="F11" s="69"/>
      <c r="G11" s="69"/>
      <c r="H11" s="69"/>
      <c r="I11" s="69"/>
      <c r="J11" s="90"/>
      <c r="K11" s="96"/>
      <c r="L11" s="91"/>
      <c r="M11" s="69"/>
      <c r="N11" s="69"/>
      <c r="O11" s="69"/>
      <c r="P11" s="69"/>
      <c r="Q11" s="69"/>
      <c r="AD11" s="135">
        <v>2021</v>
      </c>
      <c r="AE11" s="136">
        <v>2</v>
      </c>
      <c r="AF11" s="136">
        <v>2</v>
      </c>
    </row>
    <row r="12" spans="2:32" s="27" customFormat="1" ht="30" customHeight="1" thickBot="1">
      <c r="B12" s="70" t="s">
        <v>68</v>
      </c>
      <c r="C12" s="31"/>
      <c r="D12" s="71"/>
      <c r="E12" s="84"/>
      <c r="F12" s="84"/>
      <c r="G12" s="84"/>
      <c r="H12" s="84"/>
      <c r="I12" s="84"/>
      <c r="J12" s="84"/>
      <c r="K12" s="84"/>
      <c r="L12" s="84"/>
      <c r="M12" s="84"/>
      <c r="N12" s="84"/>
      <c r="O12" s="84"/>
      <c r="P12" s="84"/>
      <c r="Q12" s="84"/>
      <c r="AD12" s="135">
        <v>2022</v>
      </c>
      <c r="AE12" s="136">
        <v>3</v>
      </c>
      <c r="AF12" s="136">
        <v>3</v>
      </c>
    </row>
    <row r="13" spans="2:32" s="27" customFormat="1" ht="15.75" customHeight="1" thickTop="1">
      <c r="B13" s="69" t="s">
        <v>187</v>
      </c>
      <c r="C13" s="74"/>
      <c r="D13" s="73"/>
      <c r="E13" s="89"/>
      <c r="F13" s="89"/>
      <c r="G13" s="89"/>
      <c r="H13" s="69"/>
      <c r="I13" s="69"/>
      <c r="J13" s="90"/>
      <c r="K13" s="91"/>
      <c r="L13" s="91"/>
      <c r="M13" s="69"/>
      <c r="N13" s="69"/>
      <c r="O13" s="69"/>
      <c r="P13" s="69"/>
      <c r="Q13" s="69"/>
      <c r="AD13" s="135">
        <v>2023</v>
      </c>
      <c r="AE13" s="136">
        <v>4</v>
      </c>
      <c r="AF13" s="136">
        <v>4</v>
      </c>
    </row>
    <row r="14" spans="2:32" s="27" customFormat="1" ht="15.75" customHeight="1">
      <c r="B14" s="69" t="s">
        <v>188</v>
      </c>
      <c r="C14" s="74"/>
      <c r="D14" s="73"/>
      <c r="E14" s="89"/>
      <c r="F14" s="89"/>
      <c r="G14" s="89"/>
      <c r="H14" s="69"/>
      <c r="I14" s="69"/>
      <c r="J14" s="90"/>
      <c r="K14" s="91"/>
      <c r="L14" s="91"/>
      <c r="M14" s="69"/>
      <c r="N14" s="69"/>
      <c r="O14" s="69"/>
      <c r="P14" s="69"/>
      <c r="Q14" s="69"/>
      <c r="AD14" s="135">
        <v>2024</v>
      </c>
      <c r="AE14" s="136">
        <v>5</v>
      </c>
      <c r="AF14" s="136">
        <v>5</v>
      </c>
    </row>
    <row r="15" spans="2:32" s="27" customFormat="1" ht="15.75" customHeight="1">
      <c r="B15" s="69"/>
      <c r="C15" s="74"/>
      <c r="D15" s="73"/>
      <c r="E15" s="89"/>
      <c r="F15" s="89"/>
      <c r="G15" s="89"/>
      <c r="H15" s="69"/>
      <c r="I15" s="69"/>
      <c r="J15" s="90"/>
      <c r="K15" s="91"/>
      <c r="L15" s="91"/>
      <c r="M15" s="69"/>
      <c r="N15" s="69"/>
      <c r="O15" s="69"/>
      <c r="P15" s="69"/>
      <c r="Q15" s="69"/>
      <c r="AD15" s="135">
        <v>2025</v>
      </c>
      <c r="AE15" s="136">
        <v>6</v>
      </c>
      <c r="AF15" s="136">
        <v>6</v>
      </c>
    </row>
    <row r="16" spans="2:32" s="27" customFormat="1" ht="14.25" customHeight="1">
      <c r="B16" s="79" t="s">
        <v>176</v>
      </c>
      <c r="C16" s="79"/>
      <c r="D16" s="79"/>
      <c r="E16" s="79"/>
      <c r="F16" s="79"/>
      <c r="G16" s="79"/>
      <c r="H16" s="79"/>
      <c r="I16" s="79"/>
      <c r="J16" s="79"/>
      <c r="K16" s="79"/>
      <c r="L16" s="79"/>
      <c r="M16" s="79"/>
      <c r="N16" s="79"/>
      <c r="O16" s="79"/>
      <c r="P16" s="79"/>
      <c r="Q16" s="79"/>
      <c r="Y16" s="28"/>
      <c r="Z16" s="28"/>
      <c r="AA16" s="29"/>
      <c r="AD16" s="135">
        <v>2026</v>
      </c>
      <c r="AE16" s="136">
        <v>7</v>
      </c>
      <c r="AF16" s="136">
        <v>7</v>
      </c>
    </row>
    <row r="17" spans="2:32" s="27" customFormat="1">
      <c r="B17" s="79"/>
      <c r="C17" s="141"/>
      <c r="D17" s="43" t="s">
        <v>70</v>
      </c>
      <c r="E17" s="141"/>
      <c r="F17" s="43" t="s">
        <v>71</v>
      </c>
      <c r="G17" s="141"/>
      <c r="H17" s="85" t="s">
        <v>72</v>
      </c>
      <c r="I17" s="79"/>
      <c r="J17" s="79"/>
      <c r="K17" s="79"/>
      <c r="L17" s="79"/>
      <c r="M17" s="79"/>
      <c r="N17" s="79"/>
      <c r="O17" s="85"/>
      <c r="P17" s="85"/>
      <c r="Q17" s="85"/>
      <c r="R17" s="32" t="s">
        <v>136</v>
      </c>
      <c r="S17" s="32"/>
      <c r="T17" s="32"/>
      <c r="U17" s="32"/>
      <c r="Y17" s="28"/>
      <c r="Z17" s="28"/>
      <c r="AA17" s="29"/>
      <c r="AD17" s="135">
        <v>2027</v>
      </c>
      <c r="AE17" s="136">
        <v>8</v>
      </c>
      <c r="AF17" s="136">
        <v>8</v>
      </c>
    </row>
    <row r="18" spans="2:32" s="27" customFormat="1">
      <c r="B18" s="79"/>
      <c r="C18" s="79"/>
      <c r="D18" s="81"/>
      <c r="E18" s="81"/>
      <c r="F18" s="81"/>
      <c r="G18" s="81"/>
      <c r="H18" s="81"/>
      <c r="I18" s="81"/>
      <c r="J18" s="81"/>
      <c r="K18" s="81"/>
      <c r="L18" s="81"/>
      <c r="M18" s="81"/>
      <c r="N18" s="85"/>
      <c r="O18" s="85"/>
      <c r="P18" s="85"/>
      <c r="Q18" s="85"/>
      <c r="R18" s="32"/>
      <c r="S18" s="32"/>
      <c r="T18" s="32"/>
      <c r="U18" s="32"/>
      <c r="Y18" s="28"/>
      <c r="Z18" s="28"/>
      <c r="AA18" s="29"/>
      <c r="AD18" s="135">
        <v>2028</v>
      </c>
      <c r="AE18" s="136">
        <v>9</v>
      </c>
      <c r="AF18" s="136">
        <v>9</v>
      </c>
    </row>
    <row r="19" spans="2:32">
      <c r="B19" s="80" t="s">
        <v>83</v>
      </c>
      <c r="C19" s="44"/>
      <c r="D19" s="44"/>
      <c r="E19" s="44"/>
      <c r="F19" s="44"/>
      <c r="G19" s="44"/>
      <c r="H19" s="80"/>
      <c r="I19" s="80"/>
      <c r="J19" s="80"/>
      <c r="K19" s="80"/>
      <c r="L19" s="80"/>
      <c r="M19" s="80"/>
      <c r="N19" s="80"/>
      <c r="O19" s="80"/>
      <c r="P19" s="80"/>
      <c r="Q19" s="80"/>
      <c r="AD19" s="135">
        <v>2029</v>
      </c>
      <c r="AE19" s="136">
        <v>10</v>
      </c>
      <c r="AF19" s="136">
        <v>10</v>
      </c>
    </row>
    <row r="20" spans="2:32" s="4" customFormat="1" ht="21" customHeight="1">
      <c r="B20" s="81"/>
      <c r="C20" s="143" t="s">
        <v>79</v>
      </c>
      <c r="D20" s="144"/>
      <c r="E20" s="144"/>
      <c r="F20" s="144"/>
      <c r="G20" s="144"/>
      <c r="H20" s="144"/>
      <c r="I20" s="145"/>
      <c r="J20" s="183" t="s">
        <v>213</v>
      </c>
      <c r="K20" s="184"/>
      <c r="L20" s="184"/>
      <c r="M20" s="184"/>
      <c r="N20" s="184"/>
      <c r="O20" s="185"/>
      <c r="P20" s="81"/>
      <c r="Q20" s="81"/>
      <c r="R20" s="32" t="s">
        <v>136</v>
      </c>
      <c r="S20" s="129" t="s">
        <v>192</v>
      </c>
      <c r="AD20" s="136">
        <v>2030</v>
      </c>
      <c r="AE20" s="136">
        <v>11</v>
      </c>
      <c r="AF20" s="136">
        <v>11</v>
      </c>
    </row>
    <row r="21" spans="2:32" s="4" customFormat="1" ht="21" customHeight="1">
      <c r="B21" s="81"/>
      <c r="C21" s="143" t="s">
        <v>109</v>
      </c>
      <c r="D21" s="144"/>
      <c r="E21" s="144"/>
      <c r="F21" s="144"/>
      <c r="G21" s="144"/>
      <c r="H21" s="144"/>
      <c r="I21" s="145"/>
      <c r="J21" s="186" t="s">
        <v>129</v>
      </c>
      <c r="K21" s="186"/>
      <c r="L21" s="186"/>
      <c r="M21" s="186"/>
      <c r="N21" s="186"/>
      <c r="O21" s="186"/>
      <c r="P21" s="81"/>
      <c r="Q21" s="81"/>
      <c r="R21" s="32" t="s">
        <v>136</v>
      </c>
      <c r="AD21" s="136">
        <v>2031</v>
      </c>
      <c r="AE21" s="136">
        <v>12</v>
      </c>
      <c r="AF21" s="136">
        <v>12</v>
      </c>
    </row>
    <row r="22" spans="2:32" s="4" customFormat="1" ht="21" customHeight="1">
      <c r="B22" s="81"/>
      <c r="C22" s="143" t="s">
        <v>80</v>
      </c>
      <c r="D22" s="144"/>
      <c r="E22" s="144"/>
      <c r="F22" s="144"/>
      <c r="G22" s="144"/>
      <c r="H22" s="144"/>
      <c r="I22" s="145"/>
      <c r="J22" s="186" t="s">
        <v>214</v>
      </c>
      <c r="K22" s="186"/>
      <c r="L22" s="186"/>
      <c r="M22" s="186"/>
      <c r="N22" s="186"/>
      <c r="O22" s="186"/>
      <c r="P22" s="81"/>
      <c r="Q22" s="81"/>
      <c r="R22" s="32" t="s">
        <v>136</v>
      </c>
      <c r="AD22" s="136">
        <v>2032</v>
      </c>
      <c r="AE22" s="134"/>
      <c r="AF22" s="136">
        <v>13</v>
      </c>
    </row>
    <row r="23" spans="2:32" s="4" customFormat="1" ht="21" customHeight="1">
      <c r="B23" s="81"/>
      <c r="C23" s="143" t="s">
        <v>108</v>
      </c>
      <c r="D23" s="144"/>
      <c r="E23" s="144"/>
      <c r="F23" s="144"/>
      <c r="G23" s="144"/>
      <c r="H23" s="144"/>
      <c r="I23" s="145"/>
      <c r="J23" s="186" t="s">
        <v>130</v>
      </c>
      <c r="K23" s="186"/>
      <c r="L23" s="186"/>
      <c r="M23" s="186"/>
      <c r="N23" s="186"/>
      <c r="O23" s="186"/>
      <c r="P23" s="81"/>
      <c r="Q23" s="81"/>
      <c r="R23" s="32" t="s">
        <v>136</v>
      </c>
      <c r="AD23" s="136">
        <v>2033</v>
      </c>
      <c r="AE23" s="136"/>
      <c r="AF23" s="136">
        <v>14</v>
      </c>
    </row>
    <row r="24" spans="2:32" s="4" customFormat="1" ht="21" customHeight="1">
      <c r="B24" s="81"/>
      <c r="C24" s="143" t="s">
        <v>81</v>
      </c>
      <c r="D24" s="144"/>
      <c r="E24" s="144"/>
      <c r="F24" s="144"/>
      <c r="G24" s="144"/>
      <c r="H24" s="144"/>
      <c r="I24" s="145"/>
      <c r="J24" s="186" t="s">
        <v>131</v>
      </c>
      <c r="K24" s="186"/>
      <c r="L24" s="186"/>
      <c r="M24" s="186"/>
      <c r="N24" s="186"/>
      <c r="O24" s="186"/>
      <c r="P24" s="81"/>
      <c r="Q24" s="81"/>
      <c r="R24" s="32" t="s">
        <v>136</v>
      </c>
      <c r="AD24" s="136">
        <v>2034</v>
      </c>
      <c r="AE24" s="136"/>
      <c r="AF24" s="136">
        <v>15</v>
      </c>
    </row>
    <row r="25" spans="2:32" s="4" customFormat="1" ht="21" customHeight="1">
      <c r="B25" s="81"/>
      <c r="C25" s="143" t="s">
        <v>82</v>
      </c>
      <c r="D25" s="144"/>
      <c r="E25" s="144"/>
      <c r="F25" s="144"/>
      <c r="G25" s="144"/>
      <c r="H25" s="144"/>
      <c r="I25" s="145"/>
      <c r="J25" s="187" t="s">
        <v>206</v>
      </c>
      <c r="K25" s="186"/>
      <c r="L25" s="186"/>
      <c r="M25" s="186"/>
      <c r="N25" s="186"/>
      <c r="O25" s="186"/>
      <c r="P25" s="81"/>
      <c r="Q25" s="81"/>
      <c r="R25" s="129" t="str">
        <f>IF(LEN(J25)=13,"必須項目","法人番号は13桁です。")</f>
        <v>必須項目</v>
      </c>
      <c r="S25" s="129" t="str">
        <f>IF(LEN(J25)=13,"〇","×")</f>
        <v>〇</v>
      </c>
      <c r="AD25" s="136">
        <v>2035</v>
      </c>
      <c r="AE25" s="136"/>
      <c r="AF25" s="136">
        <v>16</v>
      </c>
    </row>
    <row r="26" spans="2:32" s="4" customFormat="1" ht="21" customHeight="1">
      <c r="B26" s="81"/>
      <c r="C26" s="81"/>
      <c r="D26" s="81"/>
      <c r="E26" s="81"/>
      <c r="F26" s="81"/>
      <c r="G26" s="81"/>
      <c r="H26" s="81"/>
      <c r="I26" s="81"/>
      <c r="J26" s="81"/>
      <c r="K26" s="81"/>
      <c r="L26" s="81"/>
      <c r="M26" s="81"/>
      <c r="N26" s="81"/>
      <c r="O26" s="128"/>
      <c r="P26" s="81"/>
      <c r="Q26" s="81"/>
      <c r="AD26"/>
      <c r="AE26" s="136"/>
      <c r="AF26" s="136">
        <v>17</v>
      </c>
    </row>
    <row r="27" spans="2:32" s="4" customFormat="1" ht="21" customHeight="1">
      <c r="B27" s="80" t="s">
        <v>110</v>
      </c>
      <c r="C27" s="81"/>
      <c r="D27" s="81"/>
      <c r="E27" s="81"/>
      <c r="F27" s="81"/>
      <c r="G27" s="81"/>
      <c r="H27" s="81"/>
      <c r="I27" s="81"/>
      <c r="J27" s="81"/>
      <c r="K27" s="81"/>
      <c r="L27" s="81"/>
      <c r="M27" s="81"/>
      <c r="N27" s="81"/>
      <c r="O27" s="81"/>
      <c r="P27" s="81"/>
      <c r="Q27" s="81"/>
      <c r="AD27" s="137"/>
      <c r="AE27" s="136"/>
      <c r="AF27" s="136">
        <v>18</v>
      </c>
    </row>
    <row r="28" spans="2:32" s="4" customFormat="1" ht="21" customHeight="1">
      <c r="B28" s="80"/>
      <c r="C28" s="143" t="s">
        <v>111</v>
      </c>
      <c r="D28" s="144"/>
      <c r="E28" s="144"/>
      <c r="F28" s="144"/>
      <c r="G28" s="144"/>
      <c r="H28" s="144"/>
      <c r="I28" s="145"/>
      <c r="J28" s="186" t="s">
        <v>115</v>
      </c>
      <c r="K28" s="186"/>
      <c r="L28" s="186"/>
      <c r="M28" s="186"/>
      <c r="N28" s="186"/>
      <c r="O28" s="186"/>
      <c r="P28" s="81"/>
      <c r="Q28" s="81"/>
      <c r="R28" s="32" t="s">
        <v>136</v>
      </c>
      <c r="AD28" s="138"/>
      <c r="AE28" s="136"/>
      <c r="AF28" s="136">
        <v>19</v>
      </c>
    </row>
    <row r="29" spans="2:32" s="4" customFormat="1" ht="21" customHeight="1">
      <c r="B29" s="81"/>
      <c r="C29" s="143" t="s">
        <v>112</v>
      </c>
      <c r="D29" s="144"/>
      <c r="E29" s="144"/>
      <c r="F29" s="144"/>
      <c r="G29" s="144"/>
      <c r="H29" s="144"/>
      <c r="I29" s="145"/>
      <c r="J29" s="186" t="s">
        <v>215</v>
      </c>
      <c r="K29" s="186"/>
      <c r="L29" s="186"/>
      <c r="M29" s="186"/>
      <c r="N29" s="186"/>
      <c r="O29" s="186"/>
      <c r="P29" s="81"/>
      <c r="Q29" s="81"/>
      <c r="R29" s="32" t="s">
        <v>136</v>
      </c>
      <c r="AD29" s="138"/>
      <c r="AE29"/>
      <c r="AF29" s="136">
        <v>20</v>
      </c>
    </row>
    <row r="30" spans="2:32" s="4" customFormat="1" ht="21" customHeight="1">
      <c r="B30" s="81"/>
      <c r="C30" s="143" t="s">
        <v>113</v>
      </c>
      <c r="D30" s="144"/>
      <c r="E30" s="144"/>
      <c r="F30" s="144"/>
      <c r="G30" s="144"/>
      <c r="H30" s="144"/>
      <c r="I30" s="145"/>
      <c r="J30" s="186" t="s">
        <v>114</v>
      </c>
      <c r="K30" s="186"/>
      <c r="L30" s="186"/>
      <c r="M30" s="186"/>
      <c r="N30" s="186"/>
      <c r="O30" s="186"/>
      <c r="P30" s="81"/>
      <c r="Q30" s="81"/>
      <c r="R30" s="32" t="s">
        <v>136</v>
      </c>
      <c r="AD30" s="137"/>
      <c r="AE30" s="137"/>
      <c r="AF30" s="136">
        <v>21</v>
      </c>
    </row>
    <row r="31" spans="2:32" s="4" customFormat="1" ht="21" customHeight="1">
      <c r="B31" s="81"/>
      <c r="C31" s="81"/>
      <c r="D31" s="82"/>
      <c r="E31" s="81"/>
      <c r="F31" s="80"/>
      <c r="G31" s="80"/>
      <c r="H31" s="81"/>
      <c r="I31" s="81"/>
      <c r="J31" s="81"/>
      <c r="K31" s="81"/>
      <c r="L31" s="81"/>
      <c r="M31" s="81"/>
      <c r="N31" s="81"/>
      <c r="O31" s="81"/>
      <c r="P31" s="81"/>
      <c r="Q31" s="81"/>
      <c r="AD31" s="138"/>
      <c r="AE31" s="138"/>
      <c r="AF31" s="136">
        <v>22</v>
      </c>
    </row>
    <row r="32" spans="2:32" s="27" customFormat="1" ht="30" customHeight="1" thickBot="1">
      <c r="B32" s="70" t="s">
        <v>101</v>
      </c>
      <c r="C32" s="71"/>
      <c r="D32" s="71"/>
      <c r="E32" s="84"/>
      <c r="F32" s="84"/>
      <c r="G32" s="84"/>
      <c r="H32" s="84"/>
      <c r="I32" s="84"/>
      <c r="J32" s="84"/>
      <c r="K32" s="84"/>
      <c r="L32" s="84"/>
      <c r="M32" s="84"/>
      <c r="N32" s="84"/>
      <c r="O32" s="84"/>
      <c r="P32" s="84"/>
      <c r="Q32" s="84"/>
      <c r="AD32" s="138"/>
      <c r="AE32" s="138"/>
      <c r="AF32" s="136">
        <v>23</v>
      </c>
    </row>
    <row r="33" spans="2:32" s="27" customFormat="1" ht="15.75" customHeight="1" thickTop="1">
      <c r="B33" s="69" t="s">
        <v>179</v>
      </c>
      <c r="C33" s="74"/>
      <c r="D33" s="73"/>
      <c r="E33" s="89"/>
      <c r="F33" s="89"/>
      <c r="G33" s="89"/>
      <c r="H33" s="69"/>
      <c r="I33" s="69"/>
      <c r="J33" s="90"/>
      <c r="K33" s="91"/>
      <c r="L33" s="91"/>
      <c r="M33" s="69"/>
      <c r="N33" s="69"/>
      <c r="O33" s="69"/>
      <c r="P33" s="69"/>
      <c r="Q33" s="69"/>
      <c r="AD33" s="138"/>
      <c r="AE33" s="137"/>
      <c r="AF33" s="136">
        <v>24</v>
      </c>
    </row>
    <row r="34" spans="2:32" s="27" customFormat="1" ht="15.75" customHeight="1">
      <c r="B34" s="69"/>
      <c r="C34" s="74"/>
      <c r="D34" s="73"/>
      <c r="E34" s="89"/>
      <c r="F34" s="89"/>
      <c r="G34" s="89"/>
      <c r="H34" s="69"/>
      <c r="I34" s="69"/>
      <c r="J34" s="90"/>
      <c r="K34" s="91"/>
      <c r="L34" s="91"/>
      <c r="M34" s="69"/>
      <c r="N34" s="69"/>
      <c r="O34" s="69"/>
      <c r="P34" s="69"/>
      <c r="Q34" s="69"/>
      <c r="AD34" s="134"/>
      <c r="AE34" s="138"/>
      <c r="AF34" s="136">
        <v>25</v>
      </c>
    </row>
    <row r="35" spans="2:32">
      <c r="B35" s="82" t="s">
        <v>132</v>
      </c>
      <c r="C35" s="80"/>
      <c r="D35" s="80"/>
      <c r="E35" s="80"/>
      <c r="F35" s="80"/>
      <c r="G35" s="80"/>
      <c r="H35" s="80"/>
      <c r="I35" s="80"/>
      <c r="J35" s="80"/>
      <c r="K35" s="80"/>
      <c r="L35" s="80"/>
      <c r="M35" s="80"/>
      <c r="N35" s="80"/>
      <c r="O35" s="80"/>
      <c r="P35" s="80"/>
      <c r="Q35" s="80"/>
      <c r="AE35" s="138"/>
      <c r="AF35" s="136">
        <v>26</v>
      </c>
    </row>
    <row r="36" spans="2:32">
      <c r="B36" s="82" t="s">
        <v>93</v>
      </c>
      <c r="C36" s="80"/>
      <c r="D36" s="80"/>
      <c r="E36" s="80"/>
      <c r="F36" s="80"/>
      <c r="G36" s="80"/>
      <c r="H36" s="80"/>
      <c r="I36" s="80"/>
      <c r="J36" s="80"/>
      <c r="K36" s="80"/>
      <c r="L36" s="80"/>
      <c r="M36" s="80"/>
      <c r="N36" s="80"/>
      <c r="O36" s="80"/>
      <c r="P36" s="80"/>
      <c r="Q36" s="80"/>
      <c r="AE36" s="138"/>
      <c r="AF36" s="136">
        <v>27</v>
      </c>
    </row>
    <row r="37" spans="2:32" ht="27" customHeight="1">
      <c r="B37" s="80"/>
      <c r="C37" s="164" t="s">
        <v>26</v>
      </c>
      <c r="D37" s="188" t="s">
        <v>86</v>
      </c>
      <c r="E37" s="188"/>
      <c r="F37" s="188"/>
      <c r="G37" s="188"/>
      <c r="H37" s="188"/>
      <c r="I37" s="188"/>
      <c r="J37" s="188"/>
      <c r="K37" s="188"/>
      <c r="L37" s="189" t="s">
        <v>85</v>
      </c>
      <c r="M37" s="190"/>
      <c r="N37" s="189" t="s">
        <v>84</v>
      </c>
      <c r="O37" s="190"/>
      <c r="P37" s="86"/>
      <c r="Q37" s="80"/>
      <c r="AD37" s="139"/>
      <c r="AF37" s="136">
        <v>28</v>
      </c>
    </row>
    <row r="38" spans="2:32" ht="153" customHeight="1">
      <c r="B38" s="80"/>
      <c r="C38" s="45" t="s">
        <v>67</v>
      </c>
      <c r="D38" s="201"/>
      <c r="E38" s="202"/>
      <c r="F38" s="202"/>
      <c r="G38" s="202"/>
      <c r="H38" s="202"/>
      <c r="I38" s="202"/>
      <c r="J38" s="202"/>
      <c r="K38" s="203"/>
      <c r="L38" s="192" t="s">
        <v>24</v>
      </c>
      <c r="M38" s="193"/>
      <c r="N38" s="192" t="s">
        <v>25</v>
      </c>
      <c r="O38" s="193"/>
      <c r="P38" s="86"/>
      <c r="Q38" s="80"/>
      <c r="R38" s="130" t="s">
        <v>189</v>
      </c>
      <c r="AD38" s="139"/>
      <c r="AF38" s="136">
        <v>29</v>
      </c>
    </row>
    <row r="39" spans="2:32" ht="60.75" customHeight="1">
      <c r="B39" s="80"/>
      <c r="C39" s="46" t="s">
        <v>87</v>
      </c>
      <c r="D39" s="194"/>
      <c r="E39" s="194"/>
      <c r="F39" s="194"/>
      <c r="G39" s="194"/>
      <c r="H39" s="194"/>
      <c r="I39" s="194"/>
      <c r="J39" s="194"/>
      <c r="K39" s="194"/>
      <c r="L39" s="194"/>
      <c r="M39" s="194"/>
      <c r="N39" s="194"/>
      <c r="O39" s="194"/>
      <c r="P39" s="86"/>
      <c r="Q39" s="80"/>
      <c r="R39" s="130" t="s">
        <v>181</v>
      </c>
      <c r="AF39" s="136">
        <v>30</v>
      </c>
    </row>
    <row r="40" spans="2:32" ht="60.75" customHeight="1">
      <c r="B40" s="80"/>
      <c r="C40" s="46" t="s">
        <v>88</v>
      </c>
      <c r="D40" s="195"/>
      <c r="E40" s="195"/>
      <c r="F40" s="195"/>
      <c r="G40" s="195"/>
      <c r="H40" s="195"/>
      <c r="I40" s="195"/>
      <c r="J40" s="195"/>
      <c r="K40" s="195"/>
      <c r="L40" s="195"/>
      <c r="M40" s="195"/>
      <c r="N40" s="195"/>
      <c r="O40" s="195"/>
      <c r="P40" s="86"/>
      <c r="Q40" s="80"/>
      <c r="R40" s="130" t="s">
        <v>182</v>
      </c>
      <c r="AE40" s="139"/>
      <c r="AF40" s="136">
        <v>31</v>
      </c>
    </row>
    <row r="41" spans="2:32" ht="60.75" customHeight="1">
      <c r="B41" s="80"/>
      <c r="C41" s="47" t="s">
        <v>89</v>
      </c>
      <c r="D41" s="195"/>
      <c r="E41" s="195"/>
      <c r="F41" s="195"/>
      <c r="G41" s="195"/>
      <c r="H41" s="195"/>
      <c r="I41" s="195"/>
      <c r="J41" s="195"/>
      <c r="K41" s="195"/>
      <c r="L41" s="195"/>
      <c r="M41" s="195"/>
      <c r="N41" s="195"/>
      <c r="O41" s="195"/>
      <c r="P41" s="86"/>
      <c r="Q41" s="80"/>
      <c r="AE41" s="139"/>
    </row>
    <row r="42" spans="2:32">
      <c r="B42" s="80"/>
      <c r="C42" s="80"/>
      <c r="D42" s="80"/>
      <c r="E42" s="80"/>
      <c r="F42" s="80"/>
      <c r="G42" s="80"/>
      <c r="H42" s="80"/>
      <c r="I42" s="80"/>
      <c r="J42" s="80"/>
      <c r="K42" s="80"/>
      <c r="L42" s="80"/>
      <c r="M42" s="80"/>
      <c r="N42" s="80"/>
      <c r="O42" s="80"/>
      <c r="P42" s="80"/>
      <c r="Q42" s="80"/>
      <c r="AF42" s="139"/>
    </row>
    <row r="43" spans="2:32">
      <c r="B43" s="82" t="s">
        <v>148</v>
      </c>
      <c r="C43" s="80"/>
      <c r="D43" s="80"/>
      <c r="E43" s="80"/>
      <c r="F43" s="80"/>
      <c r="G43" s="80"/>
      <c r="H43" s="80"/>
      <c r="I43" s="80"/>
      <c r="J43" s="80"/>
      <c r="K43" s="80"/>
      <c r="L43" s="80"/>
      <c r="M43" s="80"/>
      <c r="N43" s="80"/>
      <c r="O43" s="80"/>
      <c r="P43" s="80"/>
      <c r="Q43" s="80"/>
      <c r="AD43" s="139"/>
      <c r="AF43" s="139"/>
    </row>
    <row r="44" spans="2:32" s="1" customFormat="1" ht="33" customHeight="1">
      <c r="B44" s="83"/>
      <c r="C44" s="163" t="s">
        <v>27</v>
      </c>
      <c r="D44" s="191" t="s">
        <v>28</v>
      </c>
      <c r="E44" s="191"/>
      <c r="F44" s="191"/>
      <c r="G44" s="191" t="s">
        <v>92</v>
      </c>
      <c r="H44" s="191"/>
      <c r="I44" s="191"/>
      <c r="J44" s="191" t="s">
        <v>91</v>
      </c>
      <c r="K44" s="191"/>
      <c r="L44" s="191"/>
      <c r="M44" s="191"/>
      <c r="N44" s="191"/>
      <c r="O44" s="191"/>
      <c r="P44" s="87"/>
      <c r="Q44" s="83"/>
      <c r="AD44" s="139"/>
      <c r="AE44" s="139"/>
      <c r="AF44" s="139"/>
    </row>
    <row r="45" spans="2:32" s="1" customFormat="1" ht="70.5" customHeight="1">
      <c r="B45" s="83"/>
      <c r="C45" s="48" t="s">
        <v>41</v>
      </c>
      <c r="D45" s="200" t="s">
        <v>90</v>
      </c>
      <c r="E45" s="200"/>
      <c r="F45" s="200"/>
      <c r="G45" s="200" t="s">
        <v>4</v>
      </c>
      <c r="H45" s="200"/>
      <c r="I45" s="200"/>
      <c r="J45" s="198" t="s">
        <v>172</v>
      </c>
      <c r="K45" s="198"/>
      <c r="L45" s="198"/>
      <c r="M45" s="198"/>
      <c r="N45" s="198"/>
      <c r="O45" s="198"/>
      <c r="P45" s="88"/>
      <c r="Q45" s="83"/>
      <c r="R45" s="130" t="s">
        <v>189</v>
      </c>
      <c r="AD45" s="139"/>
      <c r="AE45" s="139"/>
      <c r="AF45" s="139"/>
    </row>
    <row r="46" spans="2:32" s="1" customFormat="1" ht="42" customHeight="1">
      <c r="B46" s="83"/>
      <c r="C46" s="49">
        <v>1</v>
      </c>
      <c r="D46" s="194"/>
      <c r="E46" s="194"/>
      <c r="F46" s="194"/>
      <c r="G46" s="197"/>
      <c r="H46" s="197"/>
      <c r="I46" s="197"/>
      <c r="J46" s="199"/>
      <c r="K46" s="199"/>
      <c r="L46" s="199"/>
      <c r="M46" s="199"/>
      <c r="N46" s="199"/>
      <c r="O46" s="199"/>
      <c r="P46" s="88"/>
      <c r="Q46" s="83"/>
      <c r="R46" s="130" t="s">
        <v>181</v>
      </c>
      <c r="AD46" s="139"/>
      <c r="AE46" s="139"/>
      <c r="AF46" s="139"/>
    </row>
    <row r="47" spans="2:32" s="1" customFormat="1" ht="42" customHeight="1">
      <c r="B47" s="83"/>
      <c r="C47" s="49">
        <v>2</v>
      </c>
      <c r="D47" s="194"/>
      <c r="E47" s="194"/>
      <c r="F47" s="194"/>
      <c r="G47" s="197"/>
      <c r="H47" s="197"/>
      <c r="I47" s="197"/>
      <c r="J47" s="199"/>
      <c r="K47" s="199"/>
      <c r="L47" s="199"/>
      <c r="M47" s="199"/>
      <c r="N47" s="199"/>
      <c r="O47" s="199"/>
      <c r="P47" s="88"/>
      <c r="Q47" s="83"/>
      <c r="R47" s="130" t="s">
        <v>182</v>
      </c>
      <c r="AD47" s="139"/>
      <c r="AE47" s="139"/>
      <c r="AF47" s="134"/>
    </row>
    <row r="48" spans="2:32" s="1" customFormat="1" ht="42" customHeight="1">
      <c r="B48" s="83"/>
      <c r="C48" s="49">
        <v>3</v>
      </c>
      <c r="D48" s="194"/>
      <c r="E48" s="194"/>
      <c r="F48" s="194"/>
      <c r="G48" s="197"/>
      <c r="H48" s="197"/>
      <c r="I48" s="197"/>
      <c r="J48" s="199"/>
      <c r="K48" s="199"/>
      <c r="L48" s="199"/>
      <c r="M48" s="199"/>
      <c r="N48" s="199"/>
      <c r="O48" s="199"/>
      <c r="P48" s="88"/>
      <c r="Q48" s="83"/>
      <c r="AD48" s="139"/>
      <c r="AE48" s="139"/>
      <c r="AF48" s="134"/>
    </row>
    <row r="49" spans="2:32" s="1" customFormat="1" ht="42" customHeight="1">
      <c r="B49" s="83"/>
      <c r="C49" s="49">
        <v>4</v>
      </c>
      <c r="D49" s="194"/>
      <c r="E49" s="194"/>
      <c r="F49" s="194"/>
      <c r="G49" s="197"/>
      <c r="H49" s="197"/>
      <c r="I49" s="197"/>
      <c r="J49" s="199"/>
      <c r="K49" s="199"/>
      <c r="L49" s="199"/>
      <c r="M49" s="199"/>
      <c r="N49" s="199"/>
      <c r="O49" s="199"/>
      <c r="P49" s="88"/>
      <c r="Q49" s="83"/>
      <c r="AD49" s="139"/>
      <c r="AE49" s="139"/>
      <c r="AF49" s="139"/>
    </row>
    <row r="50" spans="2:32" s="1" customFormat="1" ht="42" customHeight="1">
      <c r="B50" s="83"/>
      <c r="C50" s="49">
        <v>5</v>
      </c>
      <c r="D50" s="194"/>
      <c r="E50" s="194"/>
      <c r="F50" s="194"/>
      <c r="G50" s="197"/>
      <c r="H50" s="197"/>
      <c r="I50" s="197"/>
      <c r="J50" s="199"/>
      <c r="K50" s="199"/>
      <c r="L50" s="199"/>
      <c r="M50" s="199"/>
      <c r="N50" s="199"/>
      <c r="O50" s="199"/>
      <c r="P50" s="88"/>
      <c r="Q50" s="83"/>
      <c r="AD50" s="139"/>
      <c r="AE50" s="139"/>
      <c r="AF50" s="139"/>
    </row>
    <row r="51" spans="2:32">
      <c r="B51" s="59"/>
      <c r="C51" s="59"/>
      <c r="D51" s="59"/>
      <c r="E51" s="59"/>
      <c r="F51" s="59"/>
      <c r="G51" s="59"/>
      <c r="H51" s="59"/>
      <c r="I51" s="59"/>
      <c r="J51" s="59"/>
      <c r="K51" s="59"/>
      <c r="L51" s="59"/>
      <c r="M51" s="59"/>
      <c r="N51" s="59"/>
      <c r="O51" s="59"/>
      <c r="P51" s="59"/>
      <c r="Q51" s="59"/>
      <c r="AD51" s="139"/>
      <c r="AE51" s="139"/>
      <c r="AF51" s="139"/>
    </row>
    <row r="52" spans="2:32">
      <c r="B52" s="59"/>
      <c r="C52" s="59"/>
      <c r="D52" s="59"/>
      <c r="E52" s="59"/>
      <c r="F52" s="59"/>
      <c r="G52" s="59"/>
      <c r="H52" s="59"/>
      <c r="I52" s="59"/>
      <c r="J52" s="59"/>
      <c r="K52" s="59"/>
      <c r="L52" s="59"/>
      <c r="M52" s="59"/>
      <c r="N52" s="59"/>
      <c r="O52" s="59"/>
      <c r="P52" s="59"/>
      <c r="Q52" s="59"/>
      <c r="AD52" s="139"/>
      <c r="AE52" s="139"/>
      <c r="AF52" s="139"/>
    </row>
    <row r="53" spans="2:32" ht="21">
      <c r="B53" s="59"/>
      <c r="C53" s="64" t="s">
        <v>104</v>
      </c>
      <c r="D53" s="65"/>
      <c r="E53" s="59"/>
      <c r="F53" s="59"/>
      <c r="G53" s="59"/>
      <c r="H53" s="59"/>
      <c r="I53" s="59"/>
      <c r="J53" s="59"/>
      <c r="K53" s="59"/>
      <c r="L53" s="59"/>
      <c r="M53" s="59"/>
      <c r="N53" s="59"/>
      <c r="O53" s="59"/>
      <c r="P53" s="59"/>
      <c r="Q53" s="59"/>
      <c r="AD53" s="139"/>
      <c r="AE53" s="139"/>
      <c r="AF53" s="139"/>
    </row>
    <row r="54" spans="2:32" ht="21">
      <c r="B54" s="59"/>
      <c r="C54" s="169"/>
      <c r="D54" s="182" t="s">
        <v>137</v>
      </c>
      <c r="E54" s="182"/>
      <c r="F54" s="182"/>
      <c r="G54" s="182"/>
      <c r="H54" s="182"/>
      <c r="I54" s="182"/>
      <c r="J54" s="182"/>
      <c r="K54" s="182"/>
      <c r="L54" s="182"/>
      <c r="M54" s="182"/>
      <c r="N54" s="182"/>
      <c r="O54" s="182"/>
      <c r="P54" s="182"/>
      <c r="Q54" s="59"/>
      <c r="AD54" s="139"/>
      <c r="AE54" s="139"/>
      <c r="AF54" s="139"/>
    </row>
    <row r="55" spans="2:32" ht="21">
      <c r="B55" s="59"/>
      <c r="C55" s="66"/>
      <c r="D55" s="182"/>
      <c r="E55" s="182"/>
      <c r="F55" s="182"/>
      <c r="G55" s="182"/>
      <c r="H55" s="182"/>
      <c r="I55" s="182"/>
      <c r="J55" s="182"/>
      <c r="K55" s="182"/>
      <c r="L55" s="182"/>
      <c r="M55" s="182"/>
      <c r="N55" s="182"/>
      <c r="O55" s="182"/>
      <c r="P55" s="182"/>
      <c r="Q55" s="59"/>
      <c r="AD55" s="139"/>
      <c r="AE55" s="139"/>
      <c r="AF55" s="139"/>
    </row>
    <row r="56" spans="2:32" ht="21">
      <c r="B56" s="59"/>
      <c r="C56" s="66"/>
      <c r="D56" s="182" t="s">
        <v>169</v>
      </c>
      <c r="E56" s="182"/>
      <c r="F56" s="182"/>
      <c r="G56" s="182"/>
      <c r="H56" s="182"/>
      <c r="I56" s="182"/>
      <c r="J56" s="182"/>
      <c r="K56" s="182"/>
      <c r="L56" s="182"/>
      <c r="M56" s="182"/>
      <c r="N56" s="182"/>
      <c r="O56" s="182"/>
      <c r="P56" s="182"/>
      <c r="Q56" s="59"/>
      <c r="AD56" s="139"/>
      <c r="AE56" s="139"/>
      <c r="AF56" s="139"/>
    </row>
    <row r="57" spans="2:32" ht="21">
      <c r="B57" s="59"/>
      <c r="C57" s="66"/>
      <c r="D57" s="182"/>
      <c r="E57" s="182"/>
      <c r="F57" s="182"/>
      <c r="G57" s="182"/>
      <c r="H57" s="182"/>
      <c r="I57" s="182"/>
      <c r="J57" s="182"/>
      <c r="K57" s="182"/>
      <c r="L57" s="182"/>
      <c r="M57" s="182"/>
      <c r="N57" s="182"/>
      <c r="O57" s="182"/>
      <c r="P57" s="182"/>
      <c r="Q57" s="59"/>
      <c r="AD57" s="139"/>
      <c r="AE57" s="139"/>
      <c r="AF57" s="139"/>
    </row>
    <row r="58" spans="2:32">
      <c r="AD58" s="139"/>
      <c r="AE58" s="139"/>
      <c r="AF58" s="139"/>
    </row>
    <row r="59" spans="2:32">
      <c r="AD59" s="139"/>
      <c r="AE59" s="139"/>
      <c r="AF59" s="139"/>
    </row>
    <row r="60" spans="2:32">
      <c r="AD60" s="139"/>
      <c r="AE60" s="139"/>
      <c r="AF60" s="139"/>
    </row>
    <row r="61" spans="2:32">
      <c r="AD61" s="139"/>
      <c r="AE61" s="139"/>
      <c r="AF61" s="139"/>
    </row>
    <row r="62" spans="2:32">
      <c r="AD62" s="139"/>
      <c r="AE62" s="139"/>
      <c r="AF62" s="139"/>
    </row>
    <row r="63" spans="2:32">
      <c r="AD63" s="139"/>
      <c r="AE63" s="139"/>
      <c r="AF63" s="139"/>
    </row>
    <row r="64" spans="2:32">
      <c r="AE64" s="139"/>
      <c r="AF64" s="139"/>
    </row>
    <row r="65" spans="32:32">
      <c r="AF65" s="139"/>
    </row>
    <row r="66" spans="32:32">
      <c r="AF66" s="139"/>
    </row>
    <row r="67" spans="32:32">
      <c r="AF67" s="139"/>
    </row>
    <row r="68" spans="32:32">
      <c r="AF68" s="139"/>
    </row>
    <row r="69" spans="32:32">
      <c r="AF69" s="139"/>
    </row>
  </sheetData>
  <sheetProtection algorithmName="SHA-512" hashValue="wz/xNMmgr0Y9ESXMAO6hlf/JeJKFMUT26TOwg9+2Gt7ub20wLgMaTqUYE0iY7Y+pfeEsHSayp7ff7A4JH4WCBw==" saltValue="Bse6JliSqebeSaxv9OGoaA==" spinCount="100000" sheet="1" formatCells="0" formatColumns="0" formatRows="0" insertRows="0" deleteRows="0"/>
  <mergeCells count="48">
    <mergeCell ref="D38:K38"/>
    <mergeCell ref="D49:F49"/>
    <mergeCell ref="G49:I49"/>
    <mergeCell ref="J49:O49"/>
    <mergeCell ref="D50:F50"/>
    <mergeCell ref="G50:I50"/>
    <mergeCell ref="J50:O50"/>
    <mergeCell ref="G45:I45"/>
    <mergeCell ref="G46:I46"/>
    <mergeCell ref="G47:I47"/>
    <mergeCell ref="N40:O40"/>
    <mergeCell ref="D39:K39"/>
    <mergeCell ref="D40:K40"/>
    <mergeCell ref="D41:K41"/>
    <mergeCell ref="N41:O41"/>
    <mergeCell ref="L41:M41"/>
    <mergeCell ref="B2:Q2"/>
    <mergeCell ref="J23:O23"/>
    <mergeCell ref="J21:O21"/>
    <mergeCell ref="J29:O29"/>
    <mergeCell ref="G48:I48"/>
    <mergeCell ref="J45:O45"/>
    <mergeCell ref="J46:O46"/>
    <mergeCell ref="J47:O47"/>
    <mergeCell ref="J48:O48"/>
    <mergeCell ref="D48:F48"/>
    <mergeCell ref="L37:M37"/>
    <mergeCell ref="D44:F44"/>
    <mergeCell ref="D45:F45"/>
    <mergeCell ref="D46:F46"/>
    <mergeCell ref="D47:F47"/>
    <mergeCell ref="G44:I44"/>
    <mergeCell ref="D54:P55"/>
    <mergeCell ref="D56:P57"/>
    <mergeCell ref="J20:O20"/>
    <mergeCell ref="J22:O22"/>
    <mergeCell ref="J24:O24"/>
    <mergeCell ref="J25:O25"/>
    <mergeCell ref="D37:K37"/>
    <mergeCell ref="N37:O37"/>
    <mergeCell ref="J30:O30"/>
    <mergeCell ref="J28:O28"/>
    <mergeCell ref="J44:O44"/>
    <mergeCell ref="L38:M38"/>
    <mergeCell ref="N38:O38"/>
    <mergeCell ref="N39:O39"/>
    <mergeCell ref="L39:M39"/>
    <mergeCell ref="L40:M40"/>
  </mergeCells>
  <phoneticPr fontId="2"/>
  <dataValidations count="13">
    <dataValidation type="textLength" operator="greaterThan" showInputMessage="1" showErrorMessage="1" error="住所を入力してください" prompt="必須項目" sqref="J24:O24" xr:uid="{00000000-0002-0000-0100-000000000000}">
      <formula1>1</formula1>
    </dataValidation>
    <dataValidation type="textLength" operator="greaterThan" showInputMessage="1" showErrorMessage="1" error="代表者の役職を入力してください" prompt="必須項目" sqref="J21:O21" xr:uid="{00000000-0002-0000-0100-000001000000}">
      <formula1>1</formula1>
    </dataValidation>
    <dataValidation allowBlank="1" showInputMessage="1" sqref="G45:G50" xr:uid="{00000000-0002-0000-0100-000002000000}"/>
    <dataValidation type="list" allowBlank="1" showInputMessage="1" showErrorMessage="1" sqref="C17" xr:uid="{00000000-0002-0000-0100-000003000000}">
      <formula1>$AD$15:$AD$25</formula1>
    </dataValidation>
    <dataValidation type="list" allowBlank="1" showInputMessage="1" showErrorMessage="1" sqref="E17" xr:uid="{00000000-0002-0000-0100-000004000000}">
      <formula1>$AE$10:$AE$21</formula1>
    </dataValidation>
    <dataValidation type="list" allowBlank="1" showInputMessage="1" showErrorMessage="1" sqref="G17" xr:uid="{00000000-0002-0000-0100-000005000000}">
      <formula1>$AF$10:$AF$40</formula1>
    </dataValidation>
    <dataValidation type="textLength" operator="equal" showInputMessage="1" showErrorMessage="1" error="13桁の法人番号を入力してください" prompt="必須項目" sqref="J25:O25" xr:uid="{69A0DA02-4575-46DF-B5A5-79AA5F574C87}">
      <formula1>13</formula1>
    </dataValidation>
    <dataValidation type="textLength" operator="equal" showInputMessage="1" showErrorMessage="1" error="郵便番号（半角数字）を入力してください" prompt="必須項目" sqref="J23:O23" xr:uid="{A3278CA5-98A8-4465-A645-C5125A784CA1}">
      <formula1>8</formula1>
    </dataValidation>
    <dataValidation type="textLength" operator="greaterThan" showInputMessage="1" showErrorMessage="1" error="代表者の氏名を入力してください" prompt="必須項目" sqref="J22:O22" xr:uid="{9863CA1B-2F9F-449F-9711-2BE2DE827434}">
      <formula1>1</formula1>
    </dataValidation>
    <dataValidation type="textLength" operator="greaterThan" allowBlank="1" showInputMessage="1" showErrorMessage="1" error="連絡担当者の部署名を記入してください。" prompt="必須項目" sqref="J28:O28" xr:uid="{82BCB057-7555-4733-B7C8-E69A8E2C44B3}">
      <formula1>1</formula1>
    </dataValidation>
    <dataValidation type="textLength" operator="greaterThan" allowBlank="1" showInputMessage="1" showErrorMessage="1" error="担当者名を記入してください。" prompt="必須項目" sqref="J29:O29" xr:uid="{ABC763DD-470E-4419-A44C-48E0B574CB37}">
      <formula1>1</formula1>
    </dataValidation>
    <dataValidation type="textLength" operator="greaterThan" allowBlank="1" showInputMessage="1" showErrorMessage="1" error="連絡先電話番号を記入してください。" prompt="必須項目" sqref="J30:O30" xr:uid="{6B61110E-FCE6-4345-B716-E9A601AD1822}">
      <formula1>1</formula1>
    </dataValidation>
    <dataValidation type="textLength" operator="greaterThan" showInputMessage="1" showErrorMessage="1" error="会社名を入力してください" prompt="必須項目" sqref="J20:O20" xr:uid="{2A71763D-33FD-4272-B5D4-030A9EE6B946}">
      <formula1>1</formula1>
    </dataValidation>
  </dataValidations>
  <pageMargins left="0.7" right="0.7" top="0.75" bottom="0.75"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53</xdr:row>
                    <xdr:rowOff>19050</xdr:rowOff>
                  </from>
                  <to>
                    <xdr:col>2</xdr:col>
                    <xdr:colOff>771525</xdr:colOff>
                    <xdr:row>53</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55</xdr:row>
                    <xdr:rowOff>19050</xdr:rowOff>
                  </from>
                  <to>
                    <xdr:col>2</xdr:col>
                    <xdr:colOff>771525</xdr:colOff>
                    <xdr:row>55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N42"/>
  <sheetViews>
    <sheetView showGridLines="0" showRuler="0" view="pageBreakPreview" topLeftCell="A13" zoomScale="88" zoomScaleNormal="85" workbookViewId="0">
      <selection activeCell="F28" sqref="F28"/>
    </sheetView>
  </sheetViews>
  <sheetFormatPr defaultRowHeight="13.5"/>
  <cols>
    <col min="1" max="1" width="4.25" customWidth="1"/>
    <col min="2" max="2" width="9" customWidth="1"/>
    <col min="3" max="3" width="21.5" customWidth="1"/>
    <col min="4" max="4" width="11.25" customWidth="1"/>
    <col min="5" max="5" width="13.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9.625" customWidth="1"/>
    <col min="15" max="15" width="14.125" customWidth="1"/>
    <col min="16" max="16" width="9.625" customWidth="1"/>
    <col min="17" max="17" width="9.125" customWidth="1"/>
    <col min="18" max="18" width="10.5" customWidth="1"/>
    <col min="19" max="19" width="9.75" customWidth="1"/>
    <col min="20" max="20" width="12.125" hidden="1" customWidth="1"/>
    <col min="21" max="21" width="8" customWidth="1"/>
    <col min="22" max="22" width="10" customWidth="1"/>
    <col min="23" max="23" width="8" customWidth="1"/>
    <col min="24" max="24" width="10" customWidth="1"/>
    <col min="25" max="25" width="8" customWidth="1"/>
    <col min="26" max="26" width="10" customWidth="1"/>
    <col min="27" max="27" width="8" customWidth="1"/>
    <col min="28" max="28" width="10" customWidth="1"/>
    <col min="29" max="29" width="8" customWidth="1"/>
    <col min="30" max="30" width="10" customWidth="1"/>
    <col min="31" max="31" width="11.375" customWidth="1"/>
    <col min="32" max="32" width="9.25" style="1" customWidth="1"/>
    <col min="33" max="33" width="11.125" style="1" customWidth="1"/>
    <col min="34" max="34" width="9.125" style="1" hidden="1" customWidth="1"/>
    <col min="35" max="35" width="1.375" style="1" hidden="1" customWidth="1"/>
    <col min="36" max="36" width="9.125" style="1" customWidth="1"/>
    <col min="37" max="37" width="13.5" style="1" customWidth="1"/>
    <col min="38" max="38" width="9.125" style="1" hidden="1" customWidth="1"/>
    <col min="39" max="39" width="13.5" style="1" hidden="1" customWidth="1"/>
  </cols>
  <sheetData>
    <row r="1" spans="2:39">
      <c r="B1" s="59"/>
      <c r="C1" s="75"/>
      <c r="D1" s="59"/>
      <c r="E1" s="59"/>
      <c r="F1" s="59"/>
      <c r="G1" s="59"/>
      <c r="H1" s="59"/>
      <c r="I1" s="59"/>
      <c r="J1" s="59"/>
      <c r="K1" s="59"/>
      <c r="L1" s="59"/>
      <c r="M1" s="60"/>
      <c r="N1" s="59"/>
      <c r="O1" s="59"/>
      <c r="P1" s="59"/>
      <c r="Q1" s="59"/>
      <c r="R1" s="59"/>
      <c r="S1" s="59"/>
      <c r="T1" s="59"/>
      <c r="U1" s="59"/>
      <c r="V1" s="59"/>
      <c r="W1" s="59"/>
      <c r="X1" s="59"/>
      <c r="Y1" s="59"/>
      <c r="Z1" s="59"/>
      <c r="AA1" s="59"/>
      <c r="AB1" s="59"/>
      <c r="AC1" s="59"/>
      <c r="AD1" s="59"/>
      <c r="AE1" s="59"/>
      <c r="AF1" s="60"/>
      <c r="AG1" s="60"/>
      <c r="AH1" s="60"/>
      <c r="AI1" s="60"/>
      <c r="AJ1" s="60"/>
      <c r="AK1" s="60"/>
      <c r="AL1" s="60"/>
      <c r="AM1" s="60"/>
    </row>
    <row r="2" spans="2:39" ht="21">
      <c r="B2" s="196" t="s">
        <v>177</v>
      </c>
      <c r="C2" s="196"/>
      <c r="D2" s="196"/>
      <c r="E2" s="196"/>
      <c r="F2" s="196"/>
      <c r="G2" s="196"/>
      <c r="H2" s="196"/>
      <c r="I2" s="196"/>
      <c r="J2" s="196"/>
      <c r="K2" s="196"/>
      <c r="L2" s="196"/>
      <c r="M2" s="196"/>
      <c r="N2" s="59"/>
      <c r="O2" s="59"/>
      <c r="P2" s="59"/>
      <c r="Q2" s="59"/>
      <c r="R2" s="59"/>
      <c r="S2" s="59"/>
      <c r="T2" s="78"/>
      <c r="U2" s="59"/>
      <c r="V2" s="59"/>
      <c r="W2" s="59"/>
      <c r="X2" s="59"/>
      <c r="Y2" s="59"/>
      <c r="Z2" s="59"/>
      <c r="AA2" s="59"/>
      <c r="AB2" s="59"/>
      <c r="AC2" s="59"/>
      <c r="AD2" s="59"/>
      <c r="AE2" s="59"/>
      <c r="AF2" s="60"/>
      <c r="AG2" s="60"/>
      <c r="AH2" s="60"/>
      <c r="AI2" s="60"/>
      <c r="AJ2" s="60"/>
      <c r="AK2" s="60"/>
      <c r="AL2" s="60"/>
      <c r="AM2" s="60"/>
    </row>
    <row r="3" spans="2:39">
      <c r="B3" s="59"/>
      <c r="C3" s="75"/>
      <c r="D3" s="59"/>
      <c r="E3" s="59"/>
      <c r="F3" s="59"/>
      <c r="G3" s="59"/>
      <c r="H3" s="59"/>
      <c r="I3" s="59"/>
      <c r="J3" s="59"/>
      <c r="K3" s="59"/>
      <c r="L3" s="59"/>
      <c r="M3" s="60"/>
      <c r="N3" s="59"/>
      <c r="O3" s="59"/>
      <c r="P3" s="59"/>
      <c r="Q3" s="59"/>
      <c r="R3" s="59"/>
      <c r="S3" s="59"/>
      <c r="T3" s="59"/>
      <c r="U3" s="59"/>
      <c r="V3" s="59"/>
      <c r="W3" s="59"/>
      <c r="X3" s="59"/>
      <c r="Y3" s="59"/>
      <c r="Z3" s="59"/>
      <c r="AA3" s="59"/>
      <c r="AB3" s="59"/>
      <c r="AC3" s="59"/>
      <c r="AD3" s="59"/>
      <c r="AE3" s="59"/>
      <c r="AF3" s="60"/>
      <c r="AG3" s="60"/>
      <c r="AH3" s="60"/>
      <c r="AI3" s="60"/>
      <c r="AJ3" s="60"/>
      <c r="AK3" s="60"/>
      <c r="AL3" s="60"/>
      <c r="AM3" s="60"/>
    </row>
    <row r="4" spans="2:39">
      <c r="B4" s="59"/>
      <c r="C4" s="59"/>
      <c r="D4" s="59"/>
      <c r="E4" s="59"/>
      <c r="F4" s="59"/>
      <c r="G4" s="59"/>
      <c r="H4" s="59"/>
      <c r="I4" s="59"/>
      <c r="J4" s="59"/>
      <c r="K4" s="59"/>
      <c r="L4" s="59"/>
      <c r="M4" s="60"/>
      <c r="N4" s="59"/>
      <c r="O4" s="59"/>
      <c r="P4" s="59"/>
      <c r="Q4" s="59"/>
      <c r="R4" s="59"/>
      <c r="S4" s="59"/>
      <c r="T4" s="59"/>
      <c r="U4" s="59"/>
      <c r="V4" s="59"/>
      <c r="W4" s="59"/>
      <c r="X4" s="59"/>
      <c r="Y4" s="59"/>
      <c r="Z4" s="59"/>
      <c r="AA4" s="59"/>
      <c r="AB4" s="59"/>
      <c r="AC4" s="59"/>
      <c r="AD4" s="59"/>
      <c r="AE4" s="59"/>
      <c r="AF4" s="60"/>
      <c r="AG4" s="60"/>
      <c r="AH4" s="60"/>
      <c r="AI4" s="60"/>
      <c r="AJ4" s="60"/>
      <c r="AK4" s="60"/>
      <c r="AL4" s="60"/>
      <c r="AM4" s="60"/>
    </row>
    <row r="5" spans="2:39" s="14" customFormat="1">
      <c r="B5" s="59"/>
      <c r="C5" s="162" t="s">
        <v>105</v>
      </c>
      <c r="D5" s="97" t="s">
        <v>73</v>
      </c>
      <c r="E5" s="77"/>
      <c r="F5" s="59"/>
      <c r="G5" s="59"/>
      <c r="H5" s="59"/>
      <c r="I5" s="59"/>
      <c r="J5" s="59"/>
      <c r="K5" s="59"/>
      <c r="L5" s="59"/>
      <c r="M5" s="60"/>
      <c r="N5" s="59"/>
      <c r="O5" s="59"/>
      <c r="P5" s="59"/>
      <c r="Q5" s="59"/>
      <c r="R5" s="59"/>
      <c r="S5" s="59"/>
      <c r="T5" s="59"/>
      <c r="U5" s="59"/>
      <c r="V5" s="59"/>
      <c r="W5" s="59"/>
      <c r="X5" s="59"/>
      <c r="Y5" s="59"/>
      <c r="Z5" s="59"/>
      <c r="AA5" s="59"/>
      <c r="AB5" s="59"/>
      <c r="AC5" s="59"/>
      <c r="AD5" s="59"/>
      <c r="AE5" s="59"/>
      <c r="AF5" s="60"/>
      <c r="AG5" s="60"/>
      <c r="AH5" s="60"/>
      <c r="AI5" s="60"/>
      <c r="AJ5" s="60"/>
      <c r="AK5" s="60"/>
      <c r="AL5" s="60"/>
      <c r="AM5" s="60"/>
    </row>
    <row r="6" spans="2:39" s="14" customFormat="1">
      <c r="B6" s="59"/>
      <c r="C6" s="76"/>
      <c r="D6" s="97"/>
      <c r="E6" s="77"/>
      <c r="F6" s="59"/>
      <c r="G6" s="59"/>
      <c r="H6" s="59"/>
      <c r="I6" s="59"/>
      <c r="J6" s="59"/>
      <c r="K6" s="59"/>
      <c r="L6" s="59"/>
      <c r="M6" s="60"/>
      <c r="N6" s="59"/>
      <c r="O6" s="59"/>
      <c r="P6" s="59"/>
      <c r="Q6" s="59"/>
      <c r="R6" s="59"/>
      <c r="S6" s="59"/>
      <c r="T6" s="59"/>
      <c r="U6" s="59"/>
      <c r="V6" s="59"/>
      <c r="W6" s="59"/>
      <c r="X6" s="59"/>
      <c r="Y6" s="59"/>
      <c r="Z6" s="59"/>
      <c r="AA6" s="59"/>
      <c r="AB6" s="59"/>
      <c r="AC6" s="59"/>
      <c r="AD6" s="59"/>
      <c r="AE6" s="59"/>
      <c r="AF6" s="60"/>
      <c r="AG6" s="60"/>
      <c r="AH6" s="60"/>
      <c r="AI6" s="60"/>
      <c r="AJ6" s="60"/>
      <c r="AK6" s="60"/>
      <c r="AL6" s="60"/>
      <c r="AM6" s="60"/>
    </row>
    <row r="7" spans="2:39" s="14" customFormat="1">
      <c r="B7" s="59"/>
      <c r="C7" s="34" t="s">
        <v>76</v>
      </c>
      <c r="D7" s="97" t="s">
        <v>74</v>
      </c>
      <c r="E7" s="77"/>
      <c r="F7" s="59"/>
      <c r="G7" s="59"/>
      <c r="H7" s="59"/>
      <c r="I7" s="59"/>
      <c r="J7" s="59"/>
      <c r="K7" s="59"/>
      <c r="L7" s="59"/>
      <c r="M7" s="60"/>
      <c r="N7" s="59"/>
      <c r="O7" s="59"/>
      <c r="P7" s="59"/>
      <c r="Q7" s="59"/>
      <c r="R7" s="59"/>
      <c r="S7" s="59"/>
      <c r="T7" s="59"/>
      <c r="U7" s="59"/>
      <c r="V7" s="59"/>
      <c r="W7" s="59"/>
      <c r="X7" s="59"/>
      <c r="Y7" s="59"/>
      <c r="Z7" s="59"/>
      <c r="AA7" s="59"/>
      <c r="AB7" s="59"/>
      <c r="AC7" s="59"/>
      <c r="AD7" s="59"/>
      <c r="AE7" s="59"/>
      <c r="AF7" s="60"/>
      <c r="AG7" s="60"/>
      <c r="AH7" s="60"/>
      <c r="AI7" s="60"/>
      <c r="AJ7" s="60"/>
      <c r="AK7" s="60"/>
      <c r="AL7" s="60"/>
      <c r="AM7" s="60"/>
    </row>
    <row r="8" spans="2:39" s="14" customFormat="1">
      <c r="B8" s="59"/>
      <c r="C8" s="76"/>
      <c r="D8" s="97" t="s">
        <v>75</v>
      </c>
      <c r="E8" s="77"/>
      <c r="F8" s="59"/>
      <c r="G8" s="59"/>
      <c r="H8" s="59"/>
      <c r="I8" s="59"/>
      <c r="J8" s="59"/>
      <c r="K8" s="59"/>
      <c r="L8" s="59"/>
      <c r="M8" s="60"/>
      <c r="N8" s="59"/>
      <c r="O8" s="59"/>
      <c r="P8" s="59"/>
      <c r="Q8" s="59"/>
      <c r="R8" s="59"/>
      <c r="S8" s="59"/>
      <c r="T8" s="59"/>
      <c r="U8" s="59"/>
      <c r="V8" s="59"/>
      <c r="W8" s="59"/>
      <c r="X8" s="59"/>
      <c r="Y8" s="59"/>
      <c r="Z8" s="59"/>
      <c r="AA8" s="59"/>
      <c r="AB8" s="59"/>
      <c r="AC8" s="59"/>
      <c r="AD8" s="59"/>
      <c r="AE8" s="59"/>
      <c r="AF8" s="60"/>
      <c r="AG8" s="60"/>
      <c r="AH8" s="60"/>
      <c r="AI8" s="60"/>
      <c r="AJ8" s="60"/>
      <c r="AK8" s="60"/>
      <c r="AL8" s="60"/>
      <c r="AM8" s="60"/>
    </row>
    <row r="9" spans="2:39" s="14" customFormat="1">
      <c r="B9" s="68"/>
      <c r="C9" s="76"/>
      <c r="D9" s="97"/>
      <c r="E9" s="77"/>
      <c r="F9" s="59"/>
      <c r="G9" s="59"/>
      <c r="H9" s="59"/>
      <c r="I9" s="59"/>
      <c r="J9" s="59"/>
      <c r="K9" s="59"/>
      <c r="L9" s="59"/>
      <c r="M9" s="60"/>
      <c r="N9" s="59"/>
      <c r="O9" s="59"/>
      <c r="P9" s="59"/>
      <c r="Q9" s="59"/>
      <c r="R9" s="59"/>
      <c r="S9" s="59"/>
      <c r="T9" s="59"/>
      <c r="U9" s="59"/>
      <c r="V9" s="59"/>
      <c r="W9" s="59"/>
      <c r="X9" s="59"/>
      <c r="Y9" s="59"/>
      <c r="Z9" s="59"/>
      <c r="AA9" s="59"/>
      <c r="AB9" s="59"/>
      <c r="AC9" s="59"/>
      <c r="AD9" s="59"/>
      <c r="AE9" s="59"/>
      <c r="AF9" s="60"/>
      <c r="AG9" s="60"/>
      <c r="AH9" s="60"/>
      <c r="AI9" s="60"/>
      <c r="AJ9" s="60"/>
      <c r="AK9" s="60"/>
      <c r="AL9" s="60"/>
      <c r="AM9" s="60"/>
    </row>
    <row r="10" spans="2:39" s="14" customFormat="1">
      <c r="B10" s="68"/>
      <c r="C10" s="33" t="s">
        <v>77</v>
      </c>
      <c r="D10" s="97" t="s">
        <v>180</v>
      </c>
      <c r="E10" s="77"/>
      <c r="F10" s="59"/>
      <c r="G10" s="59"/>
      <c r="H10" s="59"/>
      <c r="I10" s="59"/>
      <c r="J10" s="59"/>
      <c r="K10" s="59"/>
      <c r="L10" s="59"/>
      <c r="M10" s="60"/>
      <c r="N10" s="59"/>
      <c r="O10" s="59"/>
      <c r="P10" s="59"/>
      <c r="Q10" s="59"/>
      <c r="R10" s="59"/>
      <c r="S10" s="59"/>
      <c r="T10" s="59"/>
      <c r="U10" s="59"/>
      <c r="V10" s="59"/>
      <c r="W10" s="59"/>
      <c r="X10" s="59"/>
      <c r="Y10" s="59"/>
      <c r="Z10" s="59"/>
      <c r="AA10" s="59"/>
      <c r="AB10" s="59"/>
      <c r="AC10" s="59"/>
      <c r="AD10" s="59"/>
      <c r="AE10" s="59"/>
      <c r="AF10" s="60"/>
      <c r="AG10" s="60"/>
      <c r="AH10" s="60"/>
      <c r="AI10" s="60"/>
      <c r="AJ10" s="60"/>
      <c r="AK10" s="60"/>
      <c r="AL10" s="60"/>
      <c r="AM10" s="60"/>
    </row>
    <row r="11" spans="2:39" s="14" customFormat="1" ht="15.75">
      <c r="B11" s="68"/>
      <c r="C11" s="69"/>
      <c r="D11" s="97" t="s">
        <v>78</v>
      </c>
      <c r="E11" s="69"/>
      <c r="F11" s="59"/>
      <c r="G11" s="59"/>
      <c r="H11" s="59"/>
      <c r="I11" s="59"/>
      <c r="J11" s="59"/>
      <c r="K11" s="59"/>
      <c r="L11" s="59"/>
      <c r="M11" s="60"/>
      <c r="N11" s="59"/>
      <c r="O11" s="59"/>
      <c r="P11" s="59"/>
      <c r="Q11" s="59"/>
      <c r="R11" s="59"/>
      <c r="S11" s="59"/>
      <c r="T11" s="59"/>
      <c r="U11" s="59"/>
      <c r="V11" s="59"/>
      <c r="W11" s="59"/>
      <c r="X11" s="59"/>
      <c r="Y11" s="59"/>
      <c r="Z11" s="59"/>
      <c r="AA11" s="59"/>
      <c r="AB11" s="59"/>
      <c r="AC11" s="59"/>
      <c r="AD11" s="59"/>
      <c r="AE11" s="59"/>
      <c r="AF11" s="60"/>
      <c r="AG11" s="60"/>
      <c r="AH11" s="60"/>
      <c r="AI11" s="60"/>
      <c r="AJ11" s="60"/>
      <c r="AK11" s="60"/>
      <c r="AL11" s="60"/>
      <c r="AM11" s="60"/>
    </row>
    <row r="12" spans="2:39" s="14" customFormat="1" ht="15.75">
      <c r="B12" s="68"/>
      <c r="C12" s="69"/>
      <c r="D12" s="69"/>
      <c r="E12" s="69"/>
      <c r="F12" s="59"/>
      <c r="G12" s="59"/>
      <c r="H12" s="59"/>
      <c r="I12" s="59"/>
      <c r="J12" s="59"/>
      <c r="K12" s="59"/>
      <c r="L12" s="59"/>
      <c r="M12" s="60"/>
      <c r="N12" s="59"/>
      <c r="O12" s="59"/>
      <c r="P12" s="59"/>
      <c r="Q12" s="59"/>
      <c r="R12" s="59"/>
      <c r="S12" s="59"/>
      <c r="T12" s="59"/>
      <c r="U12" s="59"/>
      <c r="V12" s="59"/>
      <c r="W12" s="59"/>
      <c r="X12" s="59"/>
      <c r="Y12" s="59"/>
      <c r="Z12" s="59"/>
      <c r="AA12" s="59"/>
      <c r="AB12" s="59"/>
      <c r="AC12" s="59"/>
      <c r="AD12" s="59"/>
      <c r="AE12" s="59"/>
      <c r="AF12" s="60"/>
      <c r="AG12" s="60"/>
      <c r="AH12" s="60"/>
      <c r="AI12" s="60"/>
      <c r="AJ12" s="60"/>
      <c r="AK12" s="60"/>
      <c r="AL12" s="60"/>
      <c r="AM12" s="60"/>
    </row>
    <row r="13" spans="2:39" s="14" customFormat="1" ht="17.25" thickBot="1">
      <c r="B13" s="70" t="s">
        <v>102</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row>
    <row r="14" spans="2:39" s="14" customFormat="1" ht="16.5" thickTop="1">
      <c r="B14" s="72" t="s">
        <v>178</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row>
    <row r="15" spans="2:39" s="14" customFormat="1" ht="15.75">
      <c r="B15" s="72" t="s">
        <v>208</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row>
    <row r="16" spans="2:39" s="14" customFormat="1" ht="15.75">
      <c r="B16" s="72" t="s">
        <v>185</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row>
    <row r="17" spans="2:40" s="14" customFormat="1" ht="15.75">
      <c r="B17" s="72" t="s">
        <v>183</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row>
    <row r="18" spans="2:40" s="14" customFormat="1" ht="15.75">
      <c r="B18" s="72" t="s">
        <v>184</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row>
    <row r="19" spans="2:40" s="14" customFormat="1" ht="15.75">
      <c r="B19" s="72" t="s">
        <v>186</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row>
    <row r="20" spans="2:40" s="14" customFormat="1" ht="15.75">
      <c r="B20" s="72"/>
      <c r="C20" s="131" t="s">
        <v>209</v>
      </c>
      <c r="D20" s="73"/>
      <c r="E20" s="73"/>
      <c r="F20" s="73"/>
      <c r="G20" s="73"/>
      <c r="H20" s="73"/>
      <c r="I20" s="118"/>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row>
    <row r="21" spans="2:40" s="14" customFormat="1" ht="16.5">
      <c r="B21" s="74"/>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row>
    <row r="22" spans="2:40" s="14" customFormat="1">
      <c r="B22" s="99"/>
      <c r="C22" s="98" t="s">
        <v>138</v>
      </c>
      <c r="D22" s="100" t="s">
        <v>135</v>
      </c>
      <c r="E22" s="161" t="s">
        <v>202</v>
      </c>
      <c r="F22" s="215" t="s">
        <v>140</v>
      </c>
      <c r="G22" s="216"/>
      <c r="H22" s="217"/>
      <c r="I22" s="98" t="s">
        <v>140</v>
      </c>
      <c r="J22" s="215" t="s">
        <v>140</v>
      </c>
      <c r="K22" s="216"/>
      <c r="L22" s="217"/>
      <c r="M22" s="100" t="s">
        <v>135</v>
      </c>
      <c r="N22" s="100" t="s">
        <v>135</v>
      </c>
      <c r="O22" s="98" t="s">
        <v>139</v>
      </c>
      <c r="P22" s="100" t="s">
        <v>135</v>
      </c>
      <c r="Q22" s="98" t="s">
        <v>139</v>
      </c>
      <c r="R22" s="215" t="s">
        <v>139</v>
      </c>
      <c r="S22" s="217"/>
      <c r="T22" s="161" t="s">
        <v>202</v>
      </c>
      <c r="U22" s="218" t="s">
        <v>203</v>
      </c>
      <c r="V22" s="219"/>
      <c r="W22" s="219"/>
      <c r="X22" s="219"/>
      <c r="Y22" s="219"/>
      <c r="Z22" s="219"/>
      <c r="AA22" s="219"/>
      <c r="AB22" s="219"/>
      <c r="AC22" s="219"/>
      <c r="AD22" s="220"/>
      <c r="AE22" s="100" t="s">
        <v>135</v>
      </c>
      <c r="AF22" s="227" t="s">
        <v>139</v>
      </c>
      <c r="AG22" s="228"/>
      <c r="AH22" s="228"/>
      <c r="AI22" s="228"/>
      <c r="AJ22" s="228"/>
      <c r="AK22" s="228"/>
      <c r="AL22" s="228"/>
      <c r="AM22" s="229"/>
      <c r="AN22" s="117"/>
    </row>
    <row r="23" spans="2:40" s="18" customFormat="1" ht="13.5" customHeight="1">
      <c r="B23" s="210" t="s">
        <v>29</v>
      </c>
      <c r="C23" s="212" t="s">
        <v>23</v>
      </c>
      <c r="D23" s="210" t="s">
        <v>5</v>
      </c>
      <c r="E23" s="210" t="s">
        <v>5</v>
      </c>
      <c r="F23" s="204" t="s">
        <v>6</v>
      </c>
      <c r="G23" s="205"/>
      <c r="H23" s="206"/>
      <c r="I23" s="210" t="s">
        <v>100</v>
      </c>
      <c r="J23" s="204" t="s">
        <v>7</v>
      </c>
      <c r="K23" s="205"/>
      <c r="L23" s="206"/>
      <c r="M23" s="210" t="s">
        <v>46</v>
      </c>
      <c r="N23" s="224" t="s">
        <v>30</v>
      </c>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6"/>
      <c r="AN23" s="168"/>
    </row>
    <row r="24" spans="2:40" s="18" customFormat="1" ht="40.5" customHeight="1">
      <c r="B24" s="210"/>
      <c r="C24" s="213"/>
      <c r="D24" s="210"/>
      <c r="E24" s="210"/>
      <c r="F24" s="207"/>
      <c r="G24" s="208"/>
      <c r="H24" s="209"/>
      <c r="I24" s="210"/>
      <c r="J24" s="207"/>
      <c r="K24" s="208"/>
      <c r="L24" s="209"/>
      <c r="M24" s="210"/>
      <c r="N24" s="221" t="s">
        <v>10</v>
      </c>
      <c r="O24" s="222"/>
      <c r="P24" s="221" t="s">
        <v>170</v>
      </c>
      <c r="Q24" s="222"/>
      <c r="R24" s="210" t="s">
        <v>8</v>
      </c>
      <c r="S24" s="210" t="s">
        <v>171</v>
      </c>
      <c r="T24" s="212" t="s">
        <v>43</v>
      </c>
      <c r="U24" s="223" t="s">
        <v>9</v>
      </c>
      <c r="V24" s="223"/>
      <c r="W24" s="223"/>
      <c r="X24" s="223"/>
      <c r="Y24" s="223"/>
      <c r="Z24" s="223"/>
      <c r="AA24" s="223"/>
      <c r="AB24" s="223"/>
      <c r="AC24" s="223"/>
      <c r="AD24" s="223"/>
      <c r="AE24" s="212" t="s">
        <v>16</v>
      </c>
      <c r="AF24" s="221" t="s">
        <v>149</v>
      </c>
      <c r="AG24" s="222"/>
      <c r="AH24" s="221" t="s">
        <v>143</v>
      </c>
      <c r="AI24" s="222"/>
      <c r="AJ24" s="221" t="s">
        <v>17</v>
      </c>
      <c r="AK24" s="222"/>
      <c r="AL24" s="221" t="s">
        <v>144</v>
      </c>
      <c r="AM24" s="222"/>
      <c r="AN24" s="168"/>
    </row>
    <row r="25" spans="2:40" s="18" customFormat="1" ht="31.5" customHeight="1">
      <c r="B25" s="210"/>
      <c r="C25" s="214"/>
      <c r="D25" s="210"/>
      <c r="E25" s="210"/>
      <c r="F25" s="50" t="s">
        <v>94</v>
      </c>
      <c r="G25" s="51" t="s">
        <v>97</v>
      </c>
      <c r="H25" s="52" t="s">
        <v>95</v>
      </c>
      <c r="I25" s="210"/>
      <c r="J25" s="50" t="s">
        <v>94</v>
      </c>
      <c r="K25" s="51" t="s">
        <v>98</v>
      </c>
      <c r="L25" s="52" t="s">
        <v>95</v>
      </c>
      <c r="M25" s="210"/>
      <c r="N25" s="166" t="s">
        <v>190</v>
      </c>
      <c r="O25" s="166" t="s">
        <v>18</v>
      </c>
      <c r="P25" s="165" t="s">
        <v>32</v>
      </c>
      <c r="Q25" s="126" t="s">
        <v>33</v>
      </c>
      <c r="R25" s="223"/>
      <c r="S25" s="210"/>
      <c r="T25" s="214"/>
      <c r="U25" s="167" t="s">
        <v>11</v>
      </c>
      <c r="V25" s="167" t="s">
        <v>12</v>
      </c>
      <c r="W25" s="167" t="s">
        <v>11</v>
      </c>
      <c r="X25" s="167" t="s">
        <v>12</v>
      </c>
      <c r="Y25" s="167" t="s">
        <v>11</v>
      </c>
      <c r="Z25" s="167" t="s">
        <v>12</v>
      </c>
      <c r="AA25" s="167" t="s">
        <v>11</v>
      </c>
      <c r="AB25" s="167" t="s">
        <v>12</v>
      </c>
      <c r="AC25" s="167" t="s">
        <v>11</v>
      </c>
      <c r="AD25" s="167" t="s">
        <v>12</v>
      </c>
      <c r="AE25" s="214"/>
      <c r="AF25" s="126" t="s">
        <v>20</v>
      </c>
      <c r="AG25" s="166" t="s">
        <v>207</v>
      </c>
      <c r="AH25" s="166" t="s">
        <v>20</v>
      </c>
      <c r="AI25" s="166" t="s">
        <v>18</v>
      </c>
      <c r="AJ25" s="126" t="s">
        <v>20</v>
      </c>
      <c r="AK25" s="166" t="s">
        <v>18</v>
      </c>
      <c r="AL25" s="166" t="s">
        <v>20</v>
      </c>
      <c r="AM25" s="166" t="s">
        <v>18</v>
      </c>
      <c r="AN25" s="168"/>
    </row>
    <row r="26" spans="2:40" ht="30" customHeight="1">
      <c r="B26" s="19" t="s">
        <v>35</v>
      </c>
      <c r="C26" s="20" t="s">
        <v>36</v>
      </c>
      <c r="D26" s="13" t="s">
        <v>47</v>
      </c>
      <c r="E26" s="113" t="str">
        <f t="shared" ref="E26:E31" si="0">CONCATENATE(D26,"_")</f>
        <v>HFC32_</v>
      </c>
      <c r="F26" s="53">
        <v>45658</v>
      </c>
      <c r="G26" s="54" t="s">
        <v>99</v>
      </c>
      <c r="H26" s="55">
        <v>46022</v>
      </c>
      <c r="I26" s="19" t="s">
        <v>212</v>
      </c>
      <c r="J26" s="53">
        <v>45658</v>
      </c>
      <c r="K26" s="54" t="s">
        <v>99</v>
      </c>
      <c r="L26" s="55">
        <v>46022</v>
      </c>
      <c r="M26" s="22" t="s">
        <v>166</v>
      </c>
      <c r="N26" s="124">
        <v>100</v>
      </c>
      <c r="O26" s="125">
        <f>IFERROR(ROUND(VLOOKUP($D26,選択肢!$D:$F,3,)*$N26,0),"")</f>
        <v>67500</v>
      </c>
      <c r="P26" s="122">
        <v>0.1</v>
      </c>
      <c r="Q26" s="133">
        <f>ROUND(N26*P26,1)</f>
        <v>10</v>
      </c>
      <c r="R26" s="132">
        <f t="shared" ref="R26:R27" si="1">N26-Q26</f>
        <v>90</v>
      </c>
      <c r="S26" s="123">
        <f>VLOOKUP(D:D,選択肢!$D:$F,2,)</f>
        <v>0.94</v>
      </c>
      <c r="T26" s="23">
        <f>IF(ISERROR(MATCH($M26,選択肢!$B$9:$B$19,0)),0,1)</f>
        <v>1</v>
      </c>
      <c r="U26" s="26" t="str">
        <f>IF($T26=0,"",_xlfn.IFNA(VLOOKUP($M26,選択肢!$B$9:$I$19,4,),""))</f>
        <v>SiF4</v>
      </c>
      <c r="V26" s="120">
        <f>IF($T26=0,"",IFERROR($R26*$S26*(VLOOKUP($M26,選択肢!$B$9:$S$19,14,FALSE)/VLOOKUP($M26,選択肢!$B$9:$S$19,3,FALSE)),""))</f>
        <v>84.6</v>
      </c>
      <c r="W26" s="26" t="str">
        <f>IF($T26=0,"",_xlfn.IFNA(VLOOKUP($M26,選択肢!$B$9:$I$19,5,),""))</f>
        <v>HCN</v>
      </c>
      <c r="X26" s="120">
        <f>IF($T26=0,"",IFERROR($R26*$S26*(VLOOKUP($M26,選択肢!$B$9:$S$19,15,FALSE)/VLOOKUP($M26,選択肢!$B$9:$S$19,3,FALSE)),""))</f>
        <v>14.642307692307691</v>
      </c>
      <c r="Y26" s="26" t="str">
        <f>IF($T26=0,"",_xlfn.IFNA(VLOOKUP($M26,選択肢!$B$9:$I$19,6,),""))</f>
        <v>NH3</v>
      </c>
      <c r="Z26" s="120">
        <f>IF($T26=0,"",IF(Y26="-","-",IFERROR($R26*$S26*(VLOOKUP($M26,選択肢!$B$9:$S$19,16,FALSE)/VLOOKUP($M26,選択肢!$B$9:$S$19,3,FALSE)),"要計算")))</f>
        <v>9.2192307692307693</v>
      </c>
      <c r="AA26" s="26" t="str">
        <f>IF($T26=0,"",_xlfn.IFNA(VLOOKUP($M26,選択肢!$B$9:$I$19,7,),""))</f>
        <v>CO</v>
      </c>
      <c r="AB26" s="120">
        <f>IF($T26=0,"",IF(AA26="-","-",IFERROR($R26*$S26*(VLOOKUP($M26,選択肢!$B$9:$S$19,17,FALSE)/VLOOKUP($M26,選択肢!$B$9:$S$19,3,FALSE)),"要計算")))</f>
        <v>30.369230769230768</v>
      </c>
      <c r="AC26" s="26" t="str">
        <f>IF($T26=0,"",_xlfn.IFNA(VLOOKUP($M26,選択肢!$B$9:$I$19,8,),""))</f>
        <v>H2O</v>
      </c>
      <c r="AD26" s="120">
        <f>IF($T26=0,"",IF(AC26="-","-",IFERROR($R26*$S26*(VLOOKUP($M26,選択肢!$B$9:$S$19,18,FALSE)/VLOOKUP($M26,選択肢!$B$9:$S$19,3,FALSE)),"要計算")))</f>
        <v>9.7615384615384606</v>
      </c>
      <c r="AE26" s="122">
        <v>0.9</v>
      </c>
      <c r="AF26" s="132">
        <f>IF(N26&gt;20,ROUND(R26*(1-S26)*(1-AE26),1),N26)</f>
        <v>0.5</v>
      </c>
      <c r="AG26" s="125">
        <f>ROUND(AF26*VLOOKUP($D:$D,選択肢!$D:$F,3,),0)</f>
        <v>338</v>
      </c>
      <c r="AH26" s="107">
        <f t="shared" ref="AH26:AH32" si="2">R26*(1-S26)*(1-AE26)</f>
        <v>0.54000000000000037</v>
      </c>
      <c r="AI26" s="107">
        <f>AF26*VLOOKUP($D:$D,選択肢!$D:$F,3,)</f>
        <v>337.5</v>
      </c>
      <c r="AJ26" s="132">
        <f>N26-AF26</f>
        <v>99.5</v>
      </c>
      <c r="AK26" s="125">
        <f>ROUND(AJ26*VLOOKUP($D:$D,選択肢!$D:$F,3,),0)</f>
        <v>67163</v>
      </c>
      <c r="AL26" s="108">
        <f t="shared" ref="AL26:AL32" si="3">N26-AF26</f>
        <v>99.5</v>
      </c>
      <c r="AM26" s="109">
        <f>AJ26*VLOOKUP($D:$D,選択肢!$D:$F,3,)</f>
        <v>67162.5</v>
      </c>
    </row>
    <row r="27" spans="2:40" ht="30" customHeight="1">
      <c r="B27" s="19" t="s">
        <v>35</v>
      </c>
      <c r="C27" s="20" t="s">
        <v>36</v>
      </c>
      <c r="D27" s="13" t="s">
        <v>48</v>
      </c>
      <c r="E27" s="113" t="str">
        <f t="shared" si="0"/>
        <v>HFC41_</v>
      </c>
      <c r="F27" s="53">
        <v>45658</v>
      </c>
      <c r="G27" s="54" t="s">
        <v>99</v>
      </c>
      <c r="H27" s="55">
        <v>46022</v>
      </c>
      <c r="I27" s="19" t="s">
        <v>211</v>
      </c>
      <c r="J27" s="53">
        <v>45658</v>
      </c>
      <c r="K27" s="54" t="s">
        <v>99</v>
      </c>
      <c r="L27" s="55">
        <v>46022</v>
      </c>
      <c r="M27" s="21" t="s">
        <v>168</v>
      </c>
      <c r="N27" s="124">
        <v>100</v>
      </c>
      <c r="O27" s="125">
        <f>IFERROR(ROUND(VLOOKUP($D27,選択肢!$D:$F,3,)*$N27,0),"")</f>
        <v>9200</v>
      </c>
      <c r="P27" s="122">
        <v>0.1</v>
      </c>
      <c r="Q27" s="133">
        <f>ROUND(N27*P27,1)</f>
        <v>10</v>
      </c>
      <c r="R27" s="132">
        <f t="shared" si="1"/>
        <v>90</v>
      </c>
      <c r="S27" s="123">
        <f>VLOOKUP(D:D,選択肢!$D:$F,2,)</f>
        <v>0.6</v>
      </c>
      <c r="T27" s="23">
        <f>IF(ISERROR(MATCH($M27,選択肢!$B$9:$B$19,0)),0,1)</f>
        <v>1</v>
      </c>
      <c r="U27" s="26" t="str">
        <f>IF($T27=0,"",_xlfn.IFNA(VLOOKUP($M27,選択肢!$B$9:$I$19,4,),""))</f>
        <v>CO2</v>
      </c>
      <c r="V27" s="120">
        <f>IF($T27=0,"",IFERROR($R27*$S27*(VLOOKUP($M27,選択肢!$B$9:$S$19,14,FALSE)/VLOOKUP($M27,選択肢!$B$9:$S$19,3,FALSE)),""))</f>
        <v>69.882352941176478</v>
      </c>
      <c r="W27" s="26" t="str">
        <f>IF($T27=0,"",_xlfn.IFNA(VLOOKUP($M27,選択肢!$B$9:$I$19,5,),""))</f>
        <v>SiF4</v>
      </c>
      <c r="X27" s="120">
        <f>IF($T27=0,"",IFERROR($R27*$S27*(VLOOKUP($M27,選択肢!$B$9:$S$19,15,FALSE)/VLOOKUP($M27,選択肢!$B$9:$S$19,3,FALSE)),""))</f>
        <v>41.294117647058819</v>
      </c>
      <c r="Y27" s="26" t="str">
        <f>IF($T27=0,"",_xlfn.IFNA(VLOOKUP($M27,選択肢!$B$9:$I$19,6,),""))</f>
        <v>H2O</v>
      </c>
      <c r="Z27" s="120">
        <f>IF($T27=0,"",IF(Y27="-","-",IFERROR($R27*$S27*(VLOOKUP($M27,選択肢!$B$9:$S$19,16,FALSE)/VLOOKUP($M27,選択肢!$B$9:$S$19,3,FALSE)),"要計算")))</f>
        <v>42.882352941176471</v>
      </c>
      <c r="AA27" s="26" t="str">
        <f>IF($T27=0,"",_xlfn.IFNA(VLOOKUP($M27,選択肢!$B$9:$I$19,7,),""))</f>
        <v>-</v>
      </c>
      <c r="AB27" s="120" t="str">
        <f>IF($T27=0,"",IF(AA27="-","-",IFERROR($R27*$S27*(VLOOKUP($M27,選択肢!$B$9:$S$19,17,FALSE)/VLOOKUP($M27,選択肢!$B$9:$S$19,3,FALSE)),"要計算")))</f>
        <v>-</v>
      </c>
      <c r="AC27" s="26" t="str">
        <f>IF($T27=0,"",_xlfn.IFNA(VLOOKUP($M27,選択肢!$B$9:$I$19,8,),""))</f>
        <v>-</v>
      </c>
      <c r="AD27" s="121" t="str">
        <f>IF($T27=0,"",IF(AC27="-","-",IFERROR($R27*$S27*(VLOOKUP($M27,選択肢!$B$9:$S$19,18,FALSE)/VLOOKUP($M27,選択肢!$B$9:$S$19,3,FALSE)),"要計算")))</f>
        <v>-</v>
      </c>
      <c r="AE27" s="122">
        <v>0.9</v>
      </c>
      <c r="AF27" s="132">
        <f>IF(N27&gt;20,ROUND(R27*(1-S27)*(1-AE27),1),N27)</f>
        <v>3.6</v>
      </c>
      <c r="AG27" s="125">
        <f>ROUND(AF27*VLOOKUP($D:$D,選択肢!$D:$F,3,),0)</f>
        <v>331</v>
      </c>
      <c r="AH27" s="107">
        <f t="shared" si="2"/>
        <v>3.5999999999999992</v>
      </c>
      <c r="AI27" s="107">
        <f>AF27*VLOOKUP($D:$D,選択肢!$D:$F,3,)</f>
        <v>331.2</v>
      </c>
      <c r="AJ27" s="132">
        <f>N27-AF27</f>
        <v>96.4</v>
      </c>
      <c r="AK27" s="125">
        <f>ROUND(AJ27*VLOOKUP($D:$D,選択肢!$D:$F,3,),0)</f>
        <v>8869</v>
      </c>
      <c r="AL27" s="108">
        <f t="shared" si="3"/>
        <v>96.4</v>
      </c>
      <c r="AM27" s="109">
        <f>AJ27*VLOOKUP($D:$D,選択肢!$D:$F,3,)</f>
        <v>8868.8000000000011</v>
      </c>
    </row>
    <row r="28" spans="2:40" ht="34.5" customHeight="1">
      <c r="B28" s="174">
        <v>1</v>
      </c>
      <c r="C28" s="178" t="str">
        <f>IF(VLOOKUP($B28,別紙１!$C$46:$I$50,5,)&lt;&gt;0,VLOOKUP($B28,別紙１!$C$46:$I$50,5,),"")</f>
        <v/>
      </c>
      <c r="D28" s="147" t="s">
        <v>49</v>
      </c>
      <c r="E28" s="170" t="str">
        <f>CONCATENATE(D28,"_")</f>
        <v>HFC23_</v>
      </c>
      <c r="F28" s="148"/>
      <c r="G28" s="149" t="s">
        <v>96</v>
      </c>
      <c r="H28" s="150"/>
      <c r="I28" s="151"/>
      <c r="J28" s="148"/>
      <c r="K28" s="149" t="s">
        <v>96</v>
      </c>
      <c r="L28" s="150"/>
      <c r="M28" s="146" t="s">
        <v>160</v>
      </c>
      <c r="N28" s="152">
        <v>200</v>
      </c>
      <c r="O28" s="175">
        <f>IF(D28="","",ROUND(VLOOKUP($D28,選択肢!$D:$F,3,)*$N28,0))</f>
        <v>2960000</v>
      </c>
      <c r="P28" s="173"/>
      <c r="Q28" s="155">
        <f t="shared" ref="Q28:Q31" si="4">IF($N28="","",ROUND($N28*$P28,1))</f>
        <v>0</v>
      </c>
      <c r="R28" s="179">
        <f>IF($N28="","",$N28-$Q28)</f>
        <v>200</v>
      </c>
      <c r="S28" s="180">
        <f>IF(D28="","",VLOOKUP(D:D,選択肢!$D:$F,2,))</f>
        <v>0.6</v>
      </c>
      <c r="T28" s="104">
        <f>IF(ISERROR(MATCH($M28,選択肢!$B$9:$B$19,0)),0,1)</f>
        <v>1</v>
      </c>
      <c r="U28" s="156" t="str">
        <f>IF($T28=0,"",_xlfn.IFNA(VLOOKUP($M28,選択肢!$B$9:$I$18,4,),""))</f>
        <v>CO2</v>
      </c>
      <c r="V28" s="157">
        <f>IF($T28=0,"",IFERROR($R28*$S28*(VLOOKUP($M28,選択肢!$B$9:$S$18,14,FALSE)/VLOOKUP($M28,選択肢!$B$9:$S$18,3,FALSE)),""))</f>
        <v>75.428571428571431</v>
      </c>
      <c r="W28" s="156" t="str">
        <f>IF($T28=0,"",_xlfn.IFNA(VLOOKUP($M28,選択肢!$B$9:$I$18,5,),""))</f>
        <v>SiF4</v>
      </c>
      <c r="X28" s="157">
        <f>IF($T28=0,"",IFERROR($R28*$S28*(VLOOKUP($M28,選択肢!$B$9:$S$18,15,FALSE)/VLOOKUP($M28,選択肢!$B$9:$S$18,3,FALSE)),""))</f>
        <v>89.142857142857139</v>
      </c>
      <c r="Y28" s="156" t="str">
        <f>IF($T28=0,"",_xlfn.IFNA(VLOOKUP($M28,選択肢!$B$9:$I$18,6,),""))</f>
        <v>HF</v>
      </c>
      <c r="Z28" s="157">
        <f>IF($T28=0,"",IF(Y28="-","-",IFERROR($R28*$S28*(VLOOKUP($M28,選択肢!$B$9:$S$18,16,FALSE)/VLOOKUP($M28,選択肢!$B$9:$S$18,3,FALSE)),"要計算")))</f>
        <v>34.285714285714285</v>
      </c>
      <c r="AA28" s="156" t="str">
        <f>IF($T28=0,"",_xlfn.IFNA(VLOOKUP($M28,選択肢!$B$9:$I$18,7,),""))</f>
        <v>-</v>
      </c>
      <c r="AB28" s="157" t="str">
        <f>IF($T28=0,"",IF(AA28="-","-",IFERROR($R28*$S28*(VLOOKUP($M28,選択肢!$B$9:$S$18,17,FALSE)/VLOOKUP($M28,選択肢!$B$9:$S$18,3,FALSE)),"要計算")))</f>
        <v>-</v>
      </c>
      <c r="AC28" s="156" t="str">
        <f>IF($T28=0,"",_xlfn.IFNA(VLOOKUP($M28,選択肢!$B$9:$I$18,8,),""))</f>
        <v>-</v>
      </c>
      <c r="AD28" s="158" t="str">
        <f>IF($T28=0,"",IF(AC28="-","-",IFERROR($R28*$S28*(VLOOKUP($M28,選択肢!$B$9:$S$18,18,FALSE)/VLOOKUP($M28,選択肢!$B$9:$S$18,3,FALSE)),"要計算")))</f>
        <v>-</v>
      </c>
      <c r="AE28" s="154">
        <v>0.9</v>
      </c>
      <c r="AF28" s="155">
        <f>IF($N28="","",IF(N28&gt;0,ROUND(R28*(1-S28)*(1-AE28),1),N28))</f>
        <v>8</v>
      </c>
      <c r="AG28" s="175">
        <f>IF(AF28="","",ROUND(AF28*VLOOKUP($D:$D,選択肢!$D:$F,3,),0))</f>
        <v>118400</v>
      </c>
      <c r="AH28" s="176">
        <f t="shared" si="2"/>
        <v>7.9999999999999982</v>
      </c>
      <c r="AI28" s="176">
        <f>AF28*VLOOKUP($D:$D,選択肢!$D:$F,3,)</f>
        <v>118400</v>
      </c>
      <c r="AJ28" s="177">
        <f>IF(N28="","",(N28-AF28))</f>
        <v>192</v>
      </c>
      <c r="AK28" s="175">
        <f>IF(AJ28="","",ROUND(AJ28*VLOOKUP($D:$D,選択肢!$D:$F,3,),0))</f>
        <v>2841600</v>
      </c>
      <c r="AL28" s="110">
        <f t="shared" si="3"/>
        <v>192</v>
      </c>
      <c r="AM28" s="111">
        <f>AJ28*VLOOKUP($D:$D,選択肢!$D:$F,3,)</f>
        <v>2841600</v>
      </c>
    </row>
    <row r="29" spans="2:40" ht="34.5" customHeight="1">
      <c r="B29" s="174">
        <v>2</v>
      </c>
      <c r="C29" s="178" t="str">
        <f>IF(VLOOKUP($B29,別紙１!$C$46:$I$50,5,)&lt;&gt;0,VLOOKUP($B29,別紙１!$C$46:$I$50,5,),"")</f>
        <v/>
      </c>
      <c r="D29" s="147" t="s">
        <v>47</v>
      </c>
      <c r="E29" s="170" t="str">
        <f>CONCATENATE(D29,"_")</f>
        <v>HFC32_</v>
      </c>
      <c r="F29" s="148"/>
      <c r="G29" s="149" t="s">
        <v>96</v>
      </c>
      <c r="H29" s="150"/>
      <c r="I29" s="151"/>
      <c r="J29" s="148"/>
      <c r="K29" s="149" t="s">
        <v>96</v>
      </c>
      <c r="L29" s="150"/>
      <c r="M29" s="146" t="s">
        <v>210</v>
      </c>
      <c r="N29" s="152">
        <v>100</v>
      </c>
      <c r="O29" s="175">
        <f>IF(D29="","",ROUND(VLOOKUP($D29,選択肢!$D:$F,3,)*$N29,0))</f>
        <v>67500</v>
      </c>
      <c r="P29" s="154"/>
      <c r="Q29" s="155">
        <f t="shared" si="4"/>
        <v>0</v>
      </c>
      <c r="R29" s="179">
        <f t="shared" ref="R29:R32" si="5">IF($N29="","",$N29-$Q29)</f>
        <v>100</v>
      </c>
      <c r="S29" s="180">
        <f>IF(D29="","",VLOOKUP(D:D,選択肢!$D:$F,2,))</f>
        <v>0.94</v>
      </c>
      <c r="T29" s="104">
        <f>IF(ISERROR(MATCH($M29,選択肢!$B$9:$B$19,0)),0,1)</f>
        <v>1</v>
      </c>
      <c r="U29" s="156" t="str">
        <f>IF($T29=0,"",_xlfn.IFNA(VLOOKUP($M29,選択肢!$B$9:$I$18,4,),""))</f>
        <v>SiF4</v>
      </c>
      <c r="V29" s="157">
        <f>IF($T29=0,"",IFERROR($R29*$S29*(VLOOKUP($M29,選択肢!$B$9:$S$18,14,FALSE)/VLOOKUP($M29,選択肢!$B$9:$S$18,3,FALSE)),""))</f>
        <v>94</v>
      </c>
      <c r="W29" s="156" t="str">
        <f>IF($T29=0,"",_xlfn.IFNA(VLOOKUP($M29,選択肢!$B$9:$I$18,5,),""))</f>
        <v>CO2</v>
      </c>
      <c r="X29" s="157">
        <f>IF($T29=0,"",IFERROR($R29*$S29*(VLOOKUP($M29,選択肢!$B$9:$S$18,15,FALSE)/VLOOKUP($M29,選択肢!$B$9:$S$18,3,FALSE)),""))</f>
        <v>79.538461538461533</v>
      </c>
      <c r="Y29" s="156" t="str">
        <f>IF($T29=0,"",_xlfn.IFNA(VLOOKUP($M29,選択肢!$B$9:$I$18,6,),""))</f>
        <v>H2O</v>
      </c>
      <c r="Z29" s="157">
        <f>IF($T29=0,"",IF(Y29="-","-",IFERROR($R29*$S29*(VLOOKUP($M29,選択肢!$B$9:$S$18,16,FALSE)/VLOOKUP($M29,選択肢!$B$9:$S$18,3,FALSE)),"要計算")))</f>
        <v>32.53846153846154</v>
      </c>
      <c r="AA29" s="156" t="str">
        <f>IF($T29=0,"",_xlfn.IFNA(VLOOKUP($M29,選択肢!$B$9:$I$18,7,),""))</f>
        <v>-</v>
      </c>
      <c r="AB29" s="157" t="str">
        <f>IF($T29=0,"",IF(AA29="-","-",IFERROR($R29*$S29*(VLOOKUP($M29,選択肢!$B$9:$S$18,17,FALSE)/VLOOKUP($M29,選択肢!$B$9:$S$18,3,FALSE)),"要計算")))</f>
        <v>-</v>
      </c>
      <c r="AC29" s="156" t="str">
        <f>IF($T29=0,"",_xlfn.IFNA(VLOOKUP($M29,選択肢!$B$9:$I$18,8,),""))</f>
        <v>-</v>
      </c>
      <c r="AD29" s="158" t="str">
        <f>IF($T29=0,"",IF(AC29="-","-",IFERROR($R29*$S29*(VLOOKUP($M29,選択肢!$B$9:$S$18,18,FALSE)/VLOOKUP($M29,選択肢!$B$9:$S$18,3,FALSE)),"要計算")))</f>
        <v>-</v>
      </c>
      <c r="AE29" s="154">
        <v>0.9</v>
      </c>
      <c r="AF29" s="155">
        <f t="shared" ref="AF29:AF32" si="6">IF($N29="","",IF(N29&gt;0,ROUND(R29*(1-S29)*(1-AE29),1),N29))</f>
        <v>0.6</v>
      </c>
      <c r="AG29" s="175">
        <f>IF(AF29="","",ROUND(AF29*VLOOKUP($D:$D,選択肢!$D:$F,3,),0))</f>
        <v>405</v>
      </c>
      <c r="AH29" s="176">
        <f t="shared" si="2"/>
        <v>0.60000000000000042</v>
      </c>
      <c r="AI29" s="176">
        <f>AF29*VLOOKUP($D:$D,選択肢!$D:$F,3,)</f>
        <v>405</v>
      </c>
      <c r="AJ29" s="177">
        <f>IF(N29="","",(N29-AF29))</f>
        <v>99.4</v>
      </c>
      <c r="AK29" s="175">
        <f>IF(AJ29="","",ROUND(AJ29*VLOOKUP($D:$D,選択肢!$D:$F,3,),0))</f>
        <v>67095</v>
      </c>
      <c r="AL29" s="110">
        <f t="shared" si="3"/>
        <v>99.4</v>
      </c>
      <c r="AM29" s="111">
        <f>AJ29*VLOOKUP($D:$D,選択肢!$D:$F,3,)</f>
        <v>67095</v>
      </c>
    </row>
    <row r="30" spans="2:40" ht="34.5" customHeight="1">
      <c r="B30" s="174">
        <v>3</v>
      </c>
      <c r="C30" s="178" t="str">
        <f>IF(VLOOKUP($B30,別紙１!$C$46:$I$50,5,)&lt;&gt;0,VLOOKUP($B30,別紙１!$C$46:$I$50,5,),"")</f>
        <v/>
      </c>
      <c r="D30" s="147" t="s">
        <v>48</v>
      </c>
      <c r="E30" s="170" t="str">
        <f t="shared" si="0"/>
        <v>HFC41_</v>
      </c>
      <c r="F30" s="148"/>
      <c r="G30" s="149" t="s">
        <v>96</v>
      </c>
      <c r="H30" s="150"/>
      <c r="I30" s="151"/>
      <c r="J30" s="148"/>
      <c r="K30" s="149" t="s">
        <v>96</v>
      </c>
      <c r="L30" s="150"/>
      <c r="M30" s="146" t="s">
        <v>216</v>
      </c>
      <c r="N30" s="152">
        <v>10</v>
      </c>
      <c r="O30" s="175">
        <f>IF(D30="","",ROUND(VLOOKUP($D30,選択肢!$D:$F,3,)*$N30,0))</f>
        <v>920</v>
      </c>
      <c r="P30" s="154"/>
      <c r="Q30" s="155">
        <f t="shared" si="4"/>
        <v>0</v>
      </c>
      <c r="R30" s="179">
        <f t="shared" si="5"/>
        <v>10</v>
      </c>
      <c r="S30" s="180">
        <f>IF(D30="","",VLOOKUP(D:D,選択肢!$D:$F,2,))</f>
        <v>0.6</v>
      </c>
      <c r="T30" s="104">
        <f>IF(ISERROR(MATCH($M30,選択肢!$B$9:$B$19,0)),0,1)</f>
        <v>1</v>
      </c>
      <c r="U30" s="153" t="str">
        <f>IF($T30=0,"",_xlfn.IFNA(VLOOKUP($M30,選択肢!$B$9:$I$18,4,),""))</f>
        <v>CO2</v>
      </c>
      <c r="V30" s="153">
        <f>IF($T30=0,"",IFERROR($R30*$S30*(VLOOKUP($M30,選択肢!$B$9:$S$18,14,FALSE)/VLOOKUP($M30,選択肢!$B$9:$S$18,3,FALSE)),""))</f>
        <v>7.764705882352942</v>
      </c>
      <c r="W30" s="153" t="str">
        <f>IF($T30=0,"",_xlfn.IFNA(VLOOKUP($M30,選択肢!$B$9:$I$18,5,),""))</f>
        <v>SiF4</v>
      </c>
      <c r="X30" s="153">
        <f>IF($T30=0,"",IFERROR($R30*$S30*(VLOOKUP($M30,選択肢!$B$9:$S$18,15,FALSE)/VLOOKUP($M30,選択肢!$B$9:$S$18,3,FALSE)),""))</f>
        <v>4.5882352941176467</v>
      </c>
      <c r="Y30" s="153" t="str">
        <f>IF($T30=0,"",_xlfn.IFNA(VLOOKUP($M30,選択肢!$B$9:$I$18,6,),""))</f>
        <v>H2O</v>
      </c>
      <c r="Z30" s="153">
        <f>IF($T30=0,"",IF(Y30="-","-",IFERROR($R30*$S30*(VLOOKUP($M30,選択肢!$B$9:$S$18,16,FALSE)/VLOOKUP($M30,選択肢!$B$9:$S$18,3,FALSE)),"要計算")))</f>
        <v>4.7647058823529411</v>
      </c>
      <c r="AA30" s="153" t="str">
        <f>IF($T30=0,"",_xlfn.IFNA(VLOOKUP($M30,選択肢!$B$9:$I$18,7,),""))</f>
        <v>-</v>
      </c>
      <c r="AB30" s="153" t="str">
        <f>IF($T30=0,"",IF(AA30="-","-",IFERROR($R30*$S30*(VLOOKUP($M30,選択肢!$B$9:$S$18,17,FALSE)/VLOOKUP($M30,選択肢!$B$9:$S$18,3,FALSE)),"要計算")))</f>
        <v>-</v>
      </c>
      <c r="AC30" s="153" t="str">
        <f>IF($T30=0,"",_xlfn.IFNA(VLOOKUP($M30,選択肢!$B$9:$I$18,8,),""))</f>
        <v>-</v>
      </c>
      <c r="AD30" s="153" t="str">
        <f>IF($T30=0,"",IF(AC30="-","-",IFERROR($R30*$S30*(VLOOKUP($M30,選択肢!$B$9:$S$18,18,FALSE)/VLOOKUP($M30,選択肢!$B$9:$S$18,3,FALSE)),"要計算")))</f>
        <v>-</v>
      </c>
      <c r="AE30" s="154">
        <v>0.9</v>
      </c>
      <c r="AF30" s="155">
        <f t="shared" si="6"/>
        <v>0.4</v>
      </c>
      <c r="AG30" s="175">
        <f>IF(AF30="","",ROUND(AF30*VLOOKUP($D:$D,選択肢!$D:$F,3,),0))</f>
        <v>37</v>
      </c>
      <c r="AH30" s="176">
        <f t="shared" si="2"/>
        <v>0.39999999999999991</v>
      </c>
      <c r="AI30" s="176">
        <f>AF30*VLOOKUP($D:$D,選択肢!$D:$F,3,)</f>
        <v>36.800000000000004</v>
      </c>
      <c r="AJ30" s="177">
        <f>IF(N30="","",(N30-AF30))</f>
        <v>9.6</v>
      </c>
      <c r="AK30" s="175">
        <f>IF(AJ30="","",ROUND(AJ30*VLOOKUP($D:$D,選択肢!$D:$F,3,),0))</f>
        <v>883</v>
      </c>
      <c r="AL30" s="110">
        <f t="shared" si="3"/>
        <v>9.6</v>
      </c>
      <c r="AM30" s="111">
        <f>AJ30*VLOOKUP($D:$D,選択肢!$D:$F,3,)</f>
        <v>883.19999999999993</v>
      </c>
    </row>
    <row r="31" spans="2:40" ht="34.5" customHeight="1">
      <c r="B31" s="174">
        <v>4</v>
      </c>
      <c r="C31" s="178" t="str">
        <f>IF(VLOOKUP($B31,別紙１!$C$46:$I$50,5,)&lt;&gt;0,VLOOKUP($B31,別紙１!$C$46:$I$50,5,),"")</f>
        <v/>
      </c>
      <c r="D31" s="147"/>
      <c r="E31" s="170" t="str">
        <f t="shared" si="0"/>
        <v>_</v>
      </c>
      <c r="F31" s="148"/>
      <c r="G31" s="149" t="s">
        <v>96</v>
      </c>
      <c r="H31" s="150"/>
      <c r="I31" s="151"/>
      <c r="J31" s="148"/>
      <c r="K31" s="149" t="s">
        <v>96</v>
      </c>
      <c r="L31" s="150"/>
      <c r="M31" s="146"/>
      <c r="N31" s="152"/>
      <c r="O31" s="175" t="str">
        <f>IF(D31="","",ROUND(VLOOKUP($D31,選択肢!$D:$F,3,)*$N31,0))</f>
        <v/>
      </c>
      <c r="P31" s="154"/>
      <c r="Q31" s="155" t="str">
        <f t="shared" si="4"/>
        <v/>
      </c>
      <c r="R31" s="179" t="str">
        <f t="shared" si="5"/>
        <v/>
      </c>
      <c r="S31" s="180" t="str">
        <f>IF(D31="","",VLOOKUP(D:D,選択肢!$D:$F,2,))</f>
        <v/>
      </c>
      <c r="T31" s="104">
        <f>IF(ISERROR(MATCH($M31,選択肢!$B$9:$B$19,0)),0,1)</f>
        <v>0</v>
      </c>
      <c r="U31" s="153" t="str">
        <f>IF($T31=0,"",_xlfn.IFNA(VLOOKUP($M31,選択肢!$B$9:$I$18,4,),""))</f>
        <v/>
      </c>
      <c r="V31" s="153" t="str">
        <f>IF($T31=0,"",IFERROR($R31*$S31*(VLOOKUP($M31,選択肢!$B$9:$S$18,14,FALSE)/VLOOKUP($M31,選択肢!$B$9:$S$18,3,FALSE)),""))</f>
        <v/>
      </c>
      <c r="W31" s="153" t="str">
        <f>IF($T31=0,"",_xlfn.IFNA(VLOOKUP($M31,選択肢!$B$9:$I$18,5,),""))</f>
        <v/>
      </c>
      <c r="X31" s="153" t="str">
        <f>IF($T31=0,"",IFERROR($R31*$S31*(VLOOKUP($M31,選択肢!$B$9:$S$18,15,FALSE)/VLOOKUP($M31,選択肢!$B$9:$S$18,3,FALSE)),""))</f>
        <v/>
      </c>
      <c r="Y31" s="153" t="str">
        <f>IF($T31=0,"",_xlfn.IFNA(VLOOKUP($M31,選択肢!$B$9:$I$18,6,),""))</f>
        <v/>
      </c>
      <c r="Z31" s="153" t="str">
        <f>IF($T31=0,"",IF(Y31="-","-",IFERROR($R31*$S31*(VLOOKUP($M31,選択肢!$B$9:$S$18,16,FALSE)/VLOOKUP($M31,選択肢!$B$9:$S$18,3,FALSE)),"要計算")))</f>
        <v/>
      </c>
      <c r="AA31" s="153" t="str">
        <f>IF($T31=0,"",_xlfn.IFNA(VLOOKUP($M31,選択肢!$B$9:$I$18,7,),""))</f>
        <v/>
      </c>
      <c r="AB31" s="153" t="str">
        <f>IF($T31=0,"",IF(AA31="-","-",IFERROR($R31*$S31*(VLOOKUP($M31,選択肢!$B$9:$S$18,17,FALSE)/VLOOKUP($M31,選択肢!$B$9:$S$18,3,FALSE)),"要計算")))</f>
        <v/>
      </c>
      <c r="AC31" s="153" t="str">
        <f>IF($T31=0,"",_xlfn.IFNA(VLOOKUP($M31,選択肢!$B$9:$I$18,8,),""))</f>
        <v/>
      </c>
      <c r="AD31" s="153" t="str">
        <f>IF($T31=0,"",IF(AC31="-","-",IFERROR($R31*$S31*(VLOOKUP($M31,選択肢!$B$9:$S$18,18,FALSE)/VLOOKUP($M31,選択肢!$B$9:$S$18,3,FALSE)),"要計算")))</f>
        <v/>
      </c>
      <c r="AE31" s="154"/>
      <c r="AF31" s="155" t="str">
        <f t="shared" si="6"/>
        <v/>
      </c>
      <c r="AG31" s="175" t="str">
        <f>IF(AF31="","",ROUND(AF31*VLOOKUP($D:$D,選択肢!$D:$F,3,),0))</f>
        <v/>
      </c>
      <c r="AH31" s="176" t="e">
        <f t="shared" si="2"/>
        <v>#VALUE!</v>
      </c>
      <c r="AI31" s="176" t="e">
        <f>AF31*VLOOKUP($D:$D,選択肢!$D:$F,3,)</f>
        <v>#VALUE!</v>
      </c>
      <c r="AJ31" s="177" t="str">
        <f>IF(N31="","",(N31-AF31))</f>
        <v/>
      </c>
      <c r="AK31" s="175" t="str">
        <f>IF(AJ31="","",ROUND(AJ31*VLOOKUP($D:$D,選択肢!$D:$F,3,),0))</f>
        <v/>
      </c>
      <c r="AL31" s="110" t="e">
        <f t="shared" si="3"/>
        <v>#VALUE!</v>
      </c>
      <c r="AM31" s="111" t="e">
        <f>AJ31*VLOOKUP($D:$D,選択肢!$D:$F,3,)</f>
        <v>#VALUE!</v>
      </c>
    </row>
    <row r="32" spans="2:40" ht="34.5" customHeight="1">
      <c r="B32" s="174">
        <v>5</v>
      </c>
      <c r="C32" s="178" t="str">
        <f>IF(VLOOKUP($B32,別紙１!$C$46:$I$50,5,)&lt;&gt;0,VLOOKUP($B32,別紙１!$C$46:$I$50,5,),"")</f>
        <v/>
      </c>
      <c r="D32" s="147"/>
      <c r="E32" s="170" t="str">
        <f>CONCATENATE(D32,"_")</f>
        <v>_</v>
      </c>
      <c r="F32" s="148"/>
      <c r="G32" s="149" t="s">
        <v>96</v>
      </c>
      <c r="H32" s="150"/>
      <c r="I32" s="151"/>
      <c r="J32" s="148"/>
      <c r="K32" s="149" t="s">
        <v>96</v>
      </c>
      <c r="L32" s="150"/>
      <c r="M32" s="146"/>
      <c r="N32" s="152"/>
      <c r="O32" s="175" t="str">
        <f>IF(D32="","",ROUND(VLOOKUP($D32,選択肢!$D:$F,3,)*$N32,0))</f>
        <v/>
      </c>
      <c r="P32" s="154"/>
      <c r="Q32" s="155" t="str">
        <f>IF($N32="","",ROUND($N32*$P32,1))</f>
        <v/>
      </c>
      <c r="R32" s="179" t="str">
        <f t="shared" si="5"/>
        <v/>
      </c>
      <c r="S32" s="180" t="str">
        <f>IF(D32="","",VLOOKUP(D:D,選択肢!$D:$F,2,))</f>
        <v/>
      </c>
      <c r="T32" s="104">
        <f>IF(ISERROR(MATCH($M32,選択肢!$B$9:$B$19,0)),0,1)</f>
        <v>0</v>
      </c>
      <c r="U32" s="153" t="str">
        <f>IF($T32=0,"",_xlfn.IFNA(VLOOKUP($M32,選択肢!$B$9:$I$18,4,),""))</f>
        <v/>
      </c>
      <c r="V32" s="153" t="str">
        <f>IF($T32=0,"",IFERROR($R32*$S32*(VLOOKUP($M32,選択肢!$B$9:$S$18,14,FALSE)/VLOOKUP($M32,選択肢!$B$9:$S$18,3,FALSE)),""))</f>
        <v/>
      </c>
      <c r="W32" s="153" t="str">
        <f>IF($T32=0,"",_xlfn.IFNA(VLOOKUP($M32,選択肢!$B$9:$I$18,5,),""))</f>
        <v/>
      </c>
      <c r="X32" s="153" t="str">
        <f>IF($T32=0,"",IFERROR($R32*$S32*(VLOOKUP($M32,選択肢!$B$9:$S$18,15,FALSE)/VLOOKUP($M32,選択肢!$B$9:$S$18,3,FALSE)),""))</f>
        <v/>
      </c>
      <c r="Y32" s="153" t="str">
        <f>IF($T32=0,"",_xlfn.IFNA(VLOOKUP($M32,選択肢!$B$9:$I$18,6,),""))</f>
        <v/>
      </c>
      <c r="Z32" s="153" t="str">
        <f>IF($T32=0,"",IF(Y32="-","-",IFERROR($R32*$S32*(VLOOKUP($M32,選択肢!$B$9:$S$18,16,FALSE)/VLOOKUP($M32,選択肢!$B$9:$S$18,3,FALSE)),"要計算")))</f>
        <v/>
      </c>
      <c r="AA32" s="153" t="str">
        <f>IF($T32=0,"",_xlfn.IFNA(VLOOKUP($M32,選択肢!$B$9:$I$18,7,),""))</f>
        <v/>
      </c>
      <c r="AB32" s="153" t="str">
        <f>IF($T32=0,"",IF(AA32="-","-",IFERROR($R32*$S32*(VLOOKUP($M32,選択肢!$B$9:$S$18,17,FALSE)/VLOOKUP($M32,選択肢!$B$9:$S$18,3,FALSE)),"要計算")))</f>
        <v/>
      </c>
      <c r="AC32" s="153" t="str">
        <f>IF($T32=0,"",_xlfn.IFNA(VLOOKUP($M32,選択肢!$B$9:$I$18,8,),""))</f>
        <v/>
      </c>
      <c r="AD32" s="153" t="str">
        <f>IF($T32=0,"",IF(AC32="-","-",IFERROR($R32*$S32*(VLOOKUP($M32,選択肢!$B$9:$S$18,18,FALSE)/VLOOKUP($M32,選択肢!$B$9:$S$18,3,FALSE)),"要計算")))</f>
        <v/>
      </c>
      <c r="AE32" s="154"/>
      <c r="AF32" s="155" t="str">
        <f t="shared" si="6"/>
        <v/>
      </c>
      <c r="AG32" s="175" t="str">
        <f>IF(AF32="","",ROUND(AF32*VLOOKUP($D:$D,選択肢!$D:$F,3,),0))</f>
        <v/>
      </c>
      <c r="AH32" s="176" t="e">
        <f t="shared" si="2"/>
        <v>#VALUE!</v>
      </c>
      <c r="AI32" s="176" t="e">
        <f>AF32*VLOOKUP($D:$D,選択肢!$D:$F,3,)</f>
        <v>#VALUE!</v>
      </c>
      <c r="AJ32" s="177" t="str">
        <f>IF(N32="","",(N32-AF32))</f>
        <v/>
      </c>
      <c r="AK32" s="175" t="str">
        <f>IF(AJ32="","",ROUND(AJ32*VLOOKUP($D:$D,選択肢!$D:$F,3,),0))</f>
        <v/>
      </c>
      <c r="AL32" s="110" t="e">
        <f t="shared" si="3"/>
        <v>#VALUE!</v>
      </c>
      <c r="AM32" s="111" t="e">
        <f>AJ32*VLOOKUP($D:$D,選択肢!$D:$F,3,)</f>
        <v>#VALUE!</v>
      </c>
    </row>
    <row r="33" spans="2:39" ht="17.25">
      <c r="B33" s="59"/>
      <c r="C33" s="59"/>
      <c r="D33" s="119"/>
      <c r="E33" s="59"/>
      <c r="F33" s="59"/>
      <c r="G33" s="59"/>
      <c r="H33" s="59"/>
      <c r="I33" s="59"/>
      <c r="J33" s="59"/>
      <c r="K33" s="59"/>
      <c r="L33" s="59"/>
      <c r="M33" s="60"/>
      <c r="N33" s="59" t="s">
        <v>201</v>
      </c>
      <c r="O33" s="59"/>
      <c r="P33" s="59"/>
      <c r="Q33" s="59"/>
      <c r="R33" s="59"/>
      <c r="S33" s="59"/>
      <c r="T33" s="59"/>
      <c r="U33" s="59"/>
      <c r="V33" s="59"/>
      <c r="W33" s="59"/>
      <c r="X33" s="59"/>
      <c r="Y33" s="59"/>
      <c r="Z33" s="59"/>
      <c r="AA33" s="59"/>
      <c r="AB33" s="59"/>
      <c r="AC33" s="59"/>
      <c r="AD33" s="61"/>
      <c r="AE33" s="59"/>
      <c r="AF33" s="60"/>
      <c r="AG33" s="60"/>
      <c r="AH33" s="106" t="s">
        <v>145</v>
      </c>
      <c r="AI33" s="106"/>
      <c r="AJ33" s="106"/>
      <c r="AK33" s="106"/>
      <c r="AL33" s="106" t="s">
        <v>145</v>
      </c>
      <c r="AM33" s="60"/>
    </row>
    <row r="34" spans="2:39" s="15" customFormat="1">
      <c r="B34" s="62"/>
      <c r="C34" s="62"/>
      <c r="D34" s="63"/>
      <c r="E34" s="63"/>
      <c r="F34" s="63"/>
      <c r="G34" s="63"/>
      <c r="H34" s="63"/>
      <c r="I34" s="63"/>
      <c r="J34" s="63"/>
      <c r="K34" s="63"/>
      <c r="L34" s="63"/>
      <c r="M34" s="62"/>
      <c r="N34" s="63"/>
      <c r="O34" s="62"/>
      <c r="P34" s="62"/>
      <c r="Q34" s="62"/>
      <c r="R34" s="63"/>
      <c r="S34" s="63"/>
      <c r="T34" s="63"/>
      <c r="U34" s="211"/>
      <c r="V34" s="211"/>
      <c r="W34" s="211"/>
      <c r="X34" s="211"/>
      <c r="Y34" s="211"/>
      <c r="Z34" s="211"/>
      <c r="AA34" s="211"/>
      <c r="AB34" s="211"/>
      <c r="AC34" s="211"/>
      <c r="AD34" s="211"/>
      <c r="AE34" s="62"/>
      <c r="AF34" s="62"/>
      <c r="AG34" s="62"/>
      <c r="AH34" s="62"/>
      <c r="AI34" s="62"/>
      <c r="AJ34" s="62"/>
      <c r="AK34" s="62"/>
      <c r="AL34" s="62"/>
      <c r="AM34" s="62"/>
    </row>
    <row r="35" spans="2:39">
      <c r="B35" s="59"/>
      <c r="C35" s="59"/>
      <c r="D35" s="59"/>
      <c r="E35" s="59"/>
      <c r="F35" s="59"/>
      <c r="G35" s="59"/>
      <c r="H35" s="59"/>
      <c r="I35" s="59"/>
      <c r="J35" s="59"/>
      <c r="K35" s="59"/>
      <c r="L35" s="59"/>
      <c r="M35" s="60"/>
      <c r="N35" s="59"/>
      <c r="O35" s="59"/>
      <c r="P35" s="59"/>
      <c r="Q35" s="59"/>
      <c r="R35" s="59"/>
      <c r="S35" s="59"/>
      <c r="T35" s="59"/>
      <c r="U35" s="59"/>
      <c r="V35" s="59"/>
      <c r="W35" s="59"/>
      <c r="X35" s="59"/>
      <c r="Y35" s="59"/>
      <c r="Z35" s="59"/>
      <c r="AA35" s="59"/>
      <c r="AB35" s="59"/>
      <c r="AC35" s="59"/>
      <c r="AD35" s="59"/>
      <c r="AE35" s="59"/>
      <c r="AF35" s="60"/>
      <c r="AG35" s="60"/>
      <c r="AH35" s="60"/>
      <c r="AI35" s="60"/>
      <c r="AJ35" s="60"/>
      <c r="AK35" s="60"/>
      <c r="AL35" s="60"/>
      <c r="AM35" s="60"/>
    </row>
    <row r="36" spans="2:39" ht="21">
      <c r="B36" s="64" t="s">
        <v>104</v>
      </c>
      <c r="C36" s="65"/>
      <c r="D36" s="59"/>
      <c r="E36" s="59"/>
      <c r="F36" s="59"/>
      <c r="G36" s="59"/>
      <c r="H36" s="59"/>
      <c r="I36" s="59"/>
      <c r="J36" s="59"/>
      <c r="K36" s="59"/>
      <c r="L36" s="59"/>
      <c r="M36" s="60"/>
      <c r="N36" s="59"/>
      <c r="O36" s="59"/>
      <c r="P36" s="59"/>
      <c r="Q36" s="59"/>
      <c r="R36" s="59"/>
      <c r="S36" s="59"/>
      <c r="T36" s="59"/>
      <c r="U36" s="59"/>
      <c r="V36" s="59"/>
      <c r="W36" s="59"/>
      <c r="X36" s="59"/>
      <c r="Y36" s="59"/>
      <c r="Z36" s="59"/>
      <c r="AA36" s="59"/>
      <c r="AB36" s="59"/>
      <c r="AC36" s="59"/>
      <c r="AD36" s="59"/>
      <c r="AE36" s="59"/>
      <c r="AF36" s="60"/>
      <c r="AG36" s="60"/>
      <c r="AH36" s="60"/>
      <c r="AI36" s="60"/>
      <c r="AJ36" s="60"/>
      <c r="AK36" s="60"/>
      <c r="AL36" s="60"/>
      <c r="AM36" s="60"/>
    </row>
    <row r="37" spans="2:39" ht="21">
      <c r="B37" s="66"/>
      <c r="C37" s="67" t="s">
        <v>106</v>
      </c>
      <c r="D37" s="59"/>
      <c r="E37" s="59"/>
      <c r="F37" s="59"/>
      <c r="G37" s="59"/>
      <c r="H37" s="59"/>
      <c r="I37" s="59"/>
      <c r="J37" s="59"/>
      <c r="K37" s="59"/>
      <c r="L37" s="59"/>
      <c r="M37" s="60"/>
      <c r="N37" s="59"/>
      <c r="O37" s="59"/>
      <c r="P37" s="59"/>
      <c r="Q37" s="59"/>
      <c r="R37" s="59"/>
      <c r="S37" s="59"/>
      <c r="T37" s="59"/>
      <c r="U37" s="59"/>
      <c r="V37" s="59"/>
      <c r="W37" s="59"/>
      <c r="X37" s="59"/>
      <c r="Y37" s="59"/>
      <c r="Z37" s="59"/>
      <c r="AA37" s="59"/>
      <c r="AB37" s="59"/>
      <c r="AC37" s="59"/>
      <c r="AD37" s="59"/>
      <c r="AE37" s="59"/>
      <c r="AF37" s="60"/>
      <c r="AG37" s="60"/>
      <c r="AH37" s="60"/>
      <c r="AI37" s="60"/>
      <c r="AJ37" s="60"/>
      <c r="AK37" s="60"/>
      <c r="AL37" s="60"/>
      <c r="AM37" s="60"/>
    </row>
    <row r="38" spans="2:39" ht="21">
      <c r="B38" s="66"/>
      <c r="C38" s="67" t="s">
        <v>174</v>
      </c>
      <c r="D38" s="59"/>
      <c r="E38" s="59"/>
      <c r="F38" s="59"/>
      <c r="G38" s="59"/>
      <c r="H38" s="59"/>
      <c r="I38" s="59"/>
      <c r="J38" s="59"/>
      <c r="K38" s="59"/>
      <c r="L38" s="59"/>
      <c r="M38" s="60"/>
      <c r="N38" s="59"/>
      <c r="O38" s="59"/>
      <c r="P38" s="59"/>
      <c r="Q38" s="59"/>
      <c r="R38" s="59"/>
      <c r="S38" s="59"/>
      <c r="T38" s="59"/>
      <c r="U38" s="59"/>
      <c r="V38" s="59"/>
      <c r="W38" s="59"/>
      <c r="X38" s="59"/>
      <c r="Y38" s="59"/>
      <c r="Z38" s="59"/>
      <c r="AA38" s="59"/>
      <c r="AB38" s="59"/>
      <c r="AC38" s="59"/>
      <c r="AD38" s="59"/>
      <c r="AE38" s="59"/>
      <c r="AF38" s="60"/>
      <c r="AG38" s="60"/>
      <c r="AH38" s="60"/>
      <c r="AI38" s="60"/>
      <c r="AJ38" s="60"/>
      <c r="AK38" s="60"/>
      <c r="AL38" s="60"/>
      <c r="AM38" s="60"/>
    </row>
    <row r="39" spans="2:39" ht="21">
      <c r="B39" s="66"/>
      <c r="C39" s="67" t="s">
        <v>133</v>
      </c>
      <c r="D39" s="59"/>
      <c r="E39" s="59"/>
      <c r="F39" s="59"/>
      <c r="G39" s="59"/>
      <c r="H39" s="59"/>
      <c r="I39" s="59"/>
      <c r="J39" s="59"/>
      <c r="K39" s="59"/>
      <c r="L39" s="59"/>
      <c r="M39" s="60"/>
      <c r="N39" s="59"/>
      <c r="O39" s="59"/>
      <c r="P39" s="59"/>
      <c r="Q39" s="59"/>
      <c r="R39" s="59"/>
      <c r="S39" s="59"/>
      <c r="T39" s="59"/>
      <c r="U39" s="59"/>
      <c r="V39" s="59"/>
      <c r="W39" s="59"/>
      <c r="X39" s="59"/>
      <c r="Y39" s="59"/>
      <c r="Z39" s="59"/>
      <c r="AA39" s="59"/>
      <c r="AB39" s="59"/>
      <c r="AC39" s="59"/>
      <c r="AD39" s="59"/>
      <c r="AE39" s="59"/>
      <c r="AF39" s="60"/>
      <c r="AG39" s="60"/>
      <c r="AH39" s="60"/>
      <c r="AI39" s="60"/>
      <c r="AJ39" s="60"/>
      <c r="AK39" s="60"/>
      <c r="AL39" s="60"/>
      <c r="AM39" s="60"/>
    </row>
    <row r="40" spans="2:39" ht="21">
      <c r="B40" s="66"/>
      <c r="C40" s="67" t="s">
        <v>134</v>
      </c>
      <c r="D40" s="59"/>
      <c r="E40" s="59"/>
      <c r="F40" s="59"/>
      <c r="G40" s="59"/>
      <c r="H40" s="59"/>
      <c r="I40" s="59"/>
      <c r="J40" s="59"/>
      <c r="K40" s="59"/>
      <c r="L40" s="59"/>
      <c r="M40" s="60"/>
      <c r="N40" s="59"/>
      <c r="O40" s="59"/>
      <c r="P40" s="59"/>
      <c r="Q40" s="59"/>
      <c r="R40" s="59"/>
      <c r="S40" s="59"/>
      <c r="T40" s="59"/>
      <c r="U40" s="59"/>
      <c r="V40" s="59"/>
      <c r="W40" s="59"/>
      <c r="X40" s="59"/>
      <c r="Y40" s="59"/>
      <c r="Z40" s="59"/>
      <c r="AA40" s="59"/>
      <c r="AB40" s="59"/>
      <c r="AC40" s="59"/>
      <c r="AD40" s="59"/>
      <c r="AE40" s="59"/>
      <c r="AF40" s="60"/>
      <c r="AG40" s="60"/>
      <c r="AH40" s="60"/>
      <c r="AI40" s="60"/>
      <c r="AJ40" s="60"/>
      <c r="AK40" s="60"/>
      <c r="AL40" s="60"/>
      <c r="AM40" s="60"/>
    </row>
    <row r="41" spans="2:39" ht="21">
      <c r="B41" s="66"/>
      <c r="C41" s="67" t="s">
        <v>195</v>
      </c>
      <c r="D41" s="59"/>
      <c r="E41" s="59"/>
      <c r="F41" s="59"/>
      <c r="G41" s="59"/>
      <c r="H41" s="59"/>
      <c r="I41" s="59"/>
      <c r="J41" s="59"/>
      <c r="K41" s="59"/>
      <c r="L41" s="59"/>
      <c r="M41" s="60"/>
      <c r="N41" s="59"/>
      <c r="O41" s="59"/>
      <c r="P41" s="59"/>
      <c r="Q41" s="59"/>
      <c r="R41" s="59"/>
      <c r="S41" s="59"/>
      <c r="T41" s="59"/>
      <c r="U41" s="59"/>
      <c r="V41" s="59"/>
      <c r="W41" s="59"/>
      <c r="X41" s="59"/>
      <c r="Y41" s="59"/>
      <c r="Z41" s="59"/>
      <c r="AA41" s="59"/>
      <c r="AB41" s="59"/>
      <c r="AC41" s="59"/>
      <c r="AD41" s="59"/>
      <c r="AE41" s="59"/>
      <c r="AF41" s="60"/>
      <c r="AG41" s="60"/>
      <c r="AH41" s="60"/>
      <c r="AI41" s="60"/>
      <c r="AJ41" s="60"/>
      <c r="AK41" s="60"/>
      <c r="AL41" s="60"/>
      <c r="AM41" s="60"/>
    </row>
    <row r="42" spans="2:39">
      <c r="B42" s="59"/>
      <c r="C42" s="59"/>
      <c r="D42" s="59"/>
      <c r="E42" s="59"/>
      <c r="F42" s="59"/>
      <c r="G42" s="59"/>
      <c r="H42" s="59"/>
      <c r="I42" s="59"/>
      <c r="J42" s="59"/>
      <c r="K42" s="59"/>
      <c r="L42" s="59"/>
      <c r="M42" s="60"/>
      <c r="N42" s="59"/>
      <c r="O42" s="59"/>
      <c r="P42" s="59"/>
      <c r="Q42" s="59"/>
      <c r="R42" s="59"/>
      <c r="S42" s="59"/>
      <c r="T42" s="59"/>
      <c r="U42" s="59"/>
      <c r="V42" s="59"/>
      <c r="W42" s="59"/>
      <c r="X42" s="59"/>
      <c r="Y42" s="59"/>
      <c r="Z42" s="59"/>
      <c r="AA42" s="59"/>
      <c r="AB42" s="59"/>
      <c r="AC42" s="59"/>
      <c r="AD42" s="59"/>
      <c r="AE42" s="59"/>
      <c r="AF42" s="60"/>
      <c r="AG42" s="60"/>
      <c r="AH42" s="60"/>
      <c r="AI42" s="60"/>
      <c r="AJ42" s="60"/>
      <c r="AK42" s="60"/>
      <c r="AL42" s="60"/>
      <c r="AM42" s="60"/>
    </row>
  </sheetData>
  <sheetProtection algorithmName="SHA-512" hashValue="kmCtkdSYFRmqIxzN7CiQmdEkWcrnQZC37OItxwNu41JGMdv2k+zVM4WuUS2x/e8lBsu7L/6psAl2JQsizF34ow==" saltValue="R8xoUhfmP8BDDdSDPUubAg==" spinCount="100000" sheet="1" insertRows="0" deleteRows="0"/>
  <mergeCells count="27">
    <mergeCell ref="AF22:AM22"/>
    <mergeCell ref="T24:T25"/>
    <mergeCell ref="AJ24:AK24"/>
    <mergeCell ref="AF24:AG24"/>
    <mergeCell ref="AE24:AE25"/>
    <mergeCell ref="I23:I25"/>
    <mergeCell ref="M23:M25"/>
    <mergeCell ref="P24:Q24"/>
    <mergeCell ref="AH24:AI24"/>
    <mergeCell ref="AL24:AM24"/>
    <mergeCell ref="N23:AM23"/>
    <mergeCell ref="F23:H24"/>
    <mergeCell ref="J23:L24"/>
    <mergeCell ref="E23:E25"/>
    <mergeCell ref="B2:M2"/>
    <mergeCell ref="U34:AD34"/>
    <mergeCell ref="C23:C25"/>
    <mergeCell ref="F22:H22"/>
    <mergeCell ref="J22:L22"/>
    <mergeCell ref="R22:S22"/>
    <mergeCell ref="U22:AD22"/>
    <mergeCell ref="N24:O24"/>
    <mergeCell ref="B23:B25"/>
    <mergeCell ref="R24:R25"/>
    <mergeCell ref="S24:S25"/>
    <mergeCell ref="U24:AD24"/>
    <mergeCell ref="D23:D25"/>
  </mergeCells>
  <phoneticPr fontId="2"/>
  <conditionalFormatting sqref="U28:AD32">
    <cfRule type="cellIs" dxfId="2" priority="1" operator="equal">
      <formula>"要計算"</formula>
    </cfRule>
    <cfRule type="expression" dxfId="1" priority="2">
      <formula>$T28&lt;&gt;0</formula>
    </cfRule>
    <cfRule type="expression" dxfId="0" priority="3">
      <formula>$T28&lt;&gt;1</formula>
    </cfRule>
  </conditionalFormatting>
  <dataValidations count="6">
    <dataValidation allowBlank="1" showInputMessage="1" sqref="AD26 U26:AC32" xr:uid="{00000000-0002-0000-0200-000000000000}"/>
    <dataValidation allowBlank="1" showDropDown="1" showInputMessage="1" sqref="M26:M27" xr:uid="{00000000-0002-0000-0200-000001000000}"/>
    <dataValidation type="custom" allowBlank="1" showInputMessage="1" showErrorMessage="1" error="小数点第一位までの値を記入してください。" sqref="N30 N32" xr:uid="{00000000-0002-0000-0200-000002000000}">
      <formula1>N30*10=INT(N30*10)</formula1>
    </dataValidation>
    <dataValidation type="list" allowBlank="1" showInputMessage="1" sqref="M28:M32" xr:uid="{00000000-0002-0000-0200-000003000000}">
      <formula1>INDIRECT($E28)</formula1>
    </dataValidation>
    <dataValidation type="whole" operator="greaterThanOrEqual" allowBlank="1" showInputMessage="1" showErrorMessage="1" error="小数点第一位までの値を記入してください。" sqref="N28:N29 N31" xr:uid="{FDA00B53-CABA-4371-893A-8BEB6B6FEA40}">
      <formula1>1</formula1>
    </dataValidation>
    <dataValidation type="date" allowBlank="1" showInputMessage="1" showErrorMessage="1" error="規制年度にて申請願います" prompt="yyyy/mm/dd の形式で入力願います" sqref="J30:J32 F29:F32 H30:H32 L30:L32" xr:uid="{D650FEF8-A1C3-4256-8D44-54103D3A2EC4}">
      <formula1>44562</formula1>
      <formula2>44926</formula2>
    </dataValidation>
  </dataValidations>
  <pageMargins left="0.7" right="0.7" top="0.75" bottom="0.75" header="0.3" footer="0.3"/>
  <pageSetup paperSize="8" scale="51" orientation="landscape" r:id="rId1"/>
  <ignoredErrors>
    <ignoredError sqref="AH30:AI32 T29:AD29 AH28:AI28 AH29:AI29 T31:AD32 T30:AD30 T28:AD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266700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266700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266700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266700</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r:uid="{00000000-0002-0000-0200-000004000000}">
          <x14:formula1>
            <xm:f>選択肢!$A$2:$A$4</xm:f>
          </x14:formula1>
          <xm:sqref>P26:P32</xm:sqref>
        </x14:dataValidation>
        <x14:dataValidation type="list" allowBlank="1" showInputMessage="1" xr:uid="{00000000-0002-0000-0200-000005000000}">
          <x14:formula1>
            <xm:f>選択肢!$B$2:$B$4</xm:f>
          </x14:formula1>
          <xm:sqref>AE26:AE32</xm:sqref>
        </x14:dataValidation>
        <x14:dataValidation type="list" allowBlank="1" showInputMessage="1" xr:uid="{00000000-0002-0000-0200-000006000000}">
          <x14:formula1>
            <xm:f>選択肢!$D$2:$D$4</xm:f>
          </x14:formula1>
          <xm:sqref>D26:D27</xm:sqref>
        </x14:dataValidation>
        <x14:dataValidation type="list" allowBlank="1" showInputMessage="1" xr:uid="{00000000-0002-0000-0200-000007000000}">
          <x14:formula1>
            <xm:f>選択肢!$D$2:$D$5</xm:f>
          </x14:formula1>
          <xm:sqref>D29:D32</xm:sqref>
        </x14:dataValidation>
        <x14:dataValidation type="list" showInputMessage="1" xr:uid="{00000000-0002-0000-0200-000008000000}">
          <x14:formula1>
            <xm:f>選択肢!$D$2:$D$5</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showGridLines="0" showRowColHeaders="0" showRuler="0" view="pageBreakPreview" zoomScale="90" zoomScaleNormal="100" zoomScaleSheetLayoutView="90" workbookViewId="0"/>
  </sheetViews>
  <sheetFormatPr defaultColWidth="8.875" defaultRowHeight="13.5"/>
  <sheetData>
    <row r="1" spans="1:11">
      <c r="A1" s="171"/>
      <c r="B1" s="171"/>
      <c r="C1" s="171"/>
      <c r="D1" s="171"/>
      <c r="E1" s="171"/>
      <c r="F1" s="171"/>
      <c r="G1" s="171"/>
      <c r="H1" s="171"/>
      <c r="I1" s="171"/>
      <c r="J1" s="171"/>
      <c r="K1" s="171"/>
    </row>
    <row r="2" spans="1:11">
      <c r="A2" s="172"/>
      <c r="B2" s="171"/>
      <c r="C2" s="171"/>
      <c r="D2" s="171"/>
      <c r="E2" s="171"/>
      <c r="F2" s="171"/>
      <c r="G2" s="171"/>
      <c r="H2" s="171"/>
      <c r="I2" s="171"/>
      <c r="J2" s="171"/>
      <c r="K2" s="171"/>
    </row>
    <row r="3" spans="1:11">
      <c r="A3" s="172"/>
      <c r="B3" s="171"/>
      <c r="C3" s="171"/>
      <c r="D3" s="171"/>
      <c r="E3" s="171"/>
      <c r="F3" s="171"/>
      <c r="G3" s="171"/>
      <c r="H3" s="171"/>
      <c r="I3" s="171"/>
      <c r="J3" s="171"/>
      <c r="K3" s="171"/>
    </row>
    <row r="4" spans="1:11">
      <c r="A4" s="171"/>
      <c r="B4" s="171"/>
      <c r="C4" s="171"/>
      <c r="D4" s="171"/>
      <c r="E4" s="171"/>
      <c r="F4" s="171"/>
      <c r="G4" s="171"/>
      <c r="H4" s="171"/>
      <c r="I4" s="171"/>
      <c r="J4" s="171"/>
      <c r="K4" s="171"/>
    </row>
    <row r="5" spans="1:11">
      <c r="A5" s="171"/>
      <c r="B5" s="171"/>
      <c r="C5" s="171"/>
      <c r="D5" s="171"/>
      <c r="E5" s="171"/>
      <c r="F5" s="171"/>
      <c r="G5" s="171"/>
      <c r="H5" s="171"/>
      <c r="I5" s="171"/>
      <c r="J5" s="171"/>
      <c r="K5" s="171"/>
    </row>
    <row r="6" spans="1:11">
      <c r="A6" s="171"/>
      <c r="B6" s="171"/>
      <c r="C6" s="171"/>
      <c r="D6" s="171"/>
      <c r="E6" s="171"/>
      <c r="F6" s="171"/>
      <c r="G6" s="171"/>
      <c r="H6" s="171"/>
      <c r="I6" s="171"/>
      <c r="J6" s="171"/>
      <c r="K6" s="171"/>
    </row>
    <row r="7" spans="1:11">
      <c r="A7" s="171"/>
      <c r="B7" s="171"/>
      <c r="C7" s="171"/>
      <c r="D7" s="171"/>
      <c r="E7" s="171"/>
      <c r="F7" s="171"/>
      <c r="G7" s="171"/>
      <c r="H7" s="171"/>
      <c r="I7" s="171"/>
      <c r="J7" s="171"/>
      <c r="K7" s="171"/>
    </row>
    <row r="8" spans="1:11">
      <c r="A8" s="171"/>
      <c r="B8" s="171"/>
      <c r="C8" s="171"/>
      <c r="D8" s="171"/>
      <c r="E8" s="171"/>
      <c r="F8" s="171"/>
      <c r="G8" s="171"/>
      <c r="H8" s="171"/>
      <c r="I8" s="171"/>
      <c r="J8" s="171"/>
      <c r="K8" s="171"/>
    </row>
    <row r="9" spans="1:11">
      <c r="A9" s="171"/>
      <c r="B9" s="171"/>
      <c r="C9" s="171"/>
      <c r="D9" s="171"/>
      <c r="E9" s="171"/>
      <c r="F9" s="171"/>
      <c r="G9" s="171"/>
      <c r="H9" s="171"/>
      <c r="I9" s="171"/>
      <c r="J9" s="171"/>
      <c r="K9" s="171"/>
    </row>
    <row r="10" spans="1:11">
      <c r="A10" s="171"/>
      <c r="B10" s="171"/>
      <c r="C10" s="171"/>
      <c r="D10" s="171"/>
      <c r="E10" s="171"/>
      <c r="F10" s="171"/>
      <c r="G10" s="171"/>
      <c r="H10" s="171"/>
      <c r="I10" s="171"/>
      <c r="J10" s="171"/>
      <c r="K10" s="171"/>
    </row>
    <row r="11" spans="1:11">
      <c r="A11" s="171"/>
      <c r="B11" s="171"/>
      <c r="C11" s="171"/>
      <c r="D11" s="171"/>
      <c r="E11" s="171"/>
      <c r="F11" s="171"/>
      <c r="G11" s="171"/>
      <c r="H11" s="171"/>
      <c r="I11" s="171"/>
      <c r="J11" s="171"/>
      <c r="K11" s="171"/>
    </row>
    <row r="12" spans="1:11">
      <c r="A12" s="171"/>
      <c r="B12" s="171"/>
      <c r="C12" s="171"/>
      <c r="D12" s="171"/>
      <c r="E12" s="171"/>
      <c r="F12" s="171"/>
      <c r="G12" s="171"/>
      <c r="H12" s="171"/>
      <c r="I12" s="171"/>
      <c r="J12" s="171"/>
      <c r="K12" s="171"/>
    </row>
    <row r="13" spans="1:11">
      <c r="A13" s="171"/>
      <c r="B13" s="171"/>
      <c r="C13" s="171"/>
      <c r="D13" s="171"/>
      <c r="E13" s="171"/>
      <c r="F13" s="171"/>
      <c r="G13" s="171"/>
      <c r="H13" s="171"/>
      <c r="I13" s="171"/>
      <c r="J13" s="171"/>
      <c r="K13" s="171"/>
    </row>
    <row r="14" spans="1:11">
      <c r="A14" s="171"/>
      <c r="B14" s="171"/>
      <c r="C14" s="171"/>
      <c r="D14" s="171"/>
      <c r="E14" s="171"/>
      <c r="F14" s="171"/>
      <c r="G14" s="171"/>
      <c r="H14" s="171"/>
      <c r="I14" s="171"/>
      <c r="J14" s="171"/>
      <c r="K14" s="171"/>
    </row>
    <row r="15" spans="1:11">
      <c r="A15" s="171"/>
      <c r="B15" s="171"/>
      <c r="C15" s="171"/>
      <c r="D15" s="171"/>
      <c r="E15" s="171"/>
      <c r="F15" s="171"/>
      <c r="G15" s="171"/>
      <c r="H15" s="171"/>
      <c r="I15" s="171"/>
      <c r="J15" s="171"/>
      <c r="K15" s="171"/>
    </row>
    <row r="16" spans="1:11">
      <c r="A16" s="171"/>
      <c r="B16" s="230"/>
      <c r="C16" s="230"/>
      <c r="D16" s="230"/>
      <c r="E16" s="171"/>
      <c r="F16" s="171"/>
      <c r="G16" s="171"/>
      <c r="H16" s="171"/>
      <c r="I16" s="171"/>
      <c r="J16" s="171"/>
      <c r="K16" s="171"/>
    </row>
    <row r="17" spans="1:11">
      <c r="A17" s="171"/>
      <c r="B17" s="171"/>
      <c r="C17" s="171"/>
      <c r="D17" s="171"/>
      <c r="E17" s="171"/>
      <c r="F17" s="171"/>
      <c r="G17" s="171"/>
      <c r="H17" s="171"/>
      <c r="I17" s="171"/>
      <c r="J17" s="171"/>
      <c r="K17" s="171"/>
    </row>
    <row r="18" spans="1:11">
      <c r="A18" s="171"/>
      <c r="B18" s="171"/>
      <c r="C18" s="171"/>
      <c r="D18" s="171"/>
      <c r="E18" s="171"/>
      <c r="F18" s="171"/>
      <c r="G18" s="171"/>
      <c r="H18" s="171"/>
      <c r="I18" s="171"/>
      <c r="J18" s="171"/>
      <c r="K18" s="171"/>
    </row>
    <row r="19" spans="1:11">
      <c r="A19" s="171"/>
      <c r="B19" s="171"/>
      <c r="C19" s="171"/>
      <c r="D19" s="171"/>
      <c r="E19" s="171"/>
      <c r="F19" s="171"/>
      <c r="G19" s="171"/>
      <c r="H19" s="171"/>
      <c r="I19" s="171"/>
      <c r="J19" s="171"/>
      <c r="K19" s="171"/>
    </row>
    <row r="20" spans="1:11">
      <c r="A20" s="127"/>
    </row>
  </sheetData>
  <mergeCells count="1">
    <mergeCell ref="B16:D16"/>
  </mergeCells>
  <phoneticPr fontId="2"/>
  <pageMargins left="0.7" right="0.2"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S6"/>
  <sheetViews>
    <sheetView zoomScale="115" zoomScaleNormal="115" workbookViewId="0">
      <selection activeCell="G26" sqref="G26"/>
    </sheetView>
  </sheetViews>
  <sheetFormatPr defaultRowHeight="13.5"/>
  <cols>
    <col min="1" max="1" width="5.75" customWidth="1"/>
    <col min="2" max="2" width="18.875" customWidth="1"/>
    <col min="3" max="3" width="12.375" customWidth="1"/>
    <col min="4" max="4" width="31.625" customWidth="1"/>
    <col min="5" max="5" width="11.75" customWidth="1"/>
    <col min="6" max="6" width="16.25" customWidth="1"/>
    <col min="7" max="7" width="14.625" customWidth="1"/>
    <col min="8" max="8" width="14.25" customWidth="1"/>
    <col min="10" max="10" width="12.375" customWidth="1"/>
    <col min="11" max="14" width="12.125" customWidth="1"/>
    <col min="15" max="15" width="6.875" customWidth="1"/>
    <col min="16" max="19" width="12.25" customWidth="1"/>
  </cols>
  <sheetData>
    <row r="1" spans="2:19">
      <c r="K1" s="233" t="s">
        <v>147</v>
      </c>
      <c r="L1" s="234"/>
      <c r="M1" s="234"/>
      <c r="N1" s="235"/>
      <c r="O1" s="236" t="s">
        <v>146</v>
      </c>
      <c r="P1" s="237"/>
      <c r="Q1" s="237"/>
      <c r="R1" s="237"/>
      <c r="S1" s="238"/>
    </row>
    <row r="2" spans="2:19">
      <c r="B2" s="232" t="s">
        <v>119</v>
      </c>
      <c r="C2" s="231" t="s">
        <v>120</v>
      </c>
      <c r="D2" s="232" t="s">
        <v>121</v>
      </c>
      <c r="E2" s="232" t="s">
        <v>122</v>
      </c>
      <c r="F2" s="231" t="s">
        <v>123</v>
      </c>
      <c r="G2" s="231" t="s">
        <v>124</v>
      </c>
      <c r="H2" s="231" t="s">
        <v>125</v>
      </c>
      <c r="I2" s="231" t="s">
        <v>128</v>
      </c>
      <c r="J2" s="231" t="s">
        <v>116</v>
      </c>
      <c r="K2" s="231" t="s">
        <v>117</v>
      </c>
      <c r="L2" s="232"/>
      <c r="M2" s="232" t="s">
        <v>118</v>
      </c>
      <c r="N2" s="232"/>
      <c r="P2" s="231" t="s">
        <v>117</v>
      </c>
      <c r="Q2" s="232"/>
      <c r="R2" s="232" t="s">
        <v>118</v>
      </c>
      <c r="S2" s="232"/>
    </row>
    <row r="3" spans="2:19">
      <c r="B3" s="232"/>
      <c r="C3" s="231"/>
      <c r="D3" s="232"/>
      <c r="E3" s="232"/>
      <c r="F3" s="231"/>
      <c r="G3" s="231"/>
      <c r="H3" s="231"/>
      <c r="I3" s="231"/>
      <c r="J3" s="231"/>
      <c r="K3" s="57" t="s">
        <v>126</v>
      </c>
      <c r="L3" s="57" t="s">
        <v>127</v>
      </c>
      <c r="M3" s="57" t="s">
        <v>126</v>
      </c>
      <c r="N3" s="57" t="s">
        <v>127</v>
      </c>
      <c r="P3" s="105" t="s">
        <v>126</v>
      </c>
      <c r="Q3" s="105" t="s">
        <v>127</v>
      </c>
      <c r="R3" s="105" t="s">
        <v>126</v>
      </c>
      <c r="S3" s="105" t="s">
        <v>127</v>
      </c>
    </row>
    <row r="4" spans="2:19">
      <c r="B4" s="240" t="str">
        <f>別紙１!$J$20</f>
        <v>株式会社経産化学</v>
      </c>
      <c r="C4" s="239" t="str">
        <f>別紙１!$J$23</f>
        <v>111-1111</v>
      </c>
      <c r="D4" s="240" t="str">
        <f>別紙１!$J$24</f>
        <v>東京都千代田区霞が関１丁目３－１</v>
      </c>
      <c r="E4" s="240" t="str">
        <f>別紙１!$J$22</f>
        <v>産業　太郎</v>
      </c>
      <c r="F4" s="240" t="str">
        <f>別紙１!$J$21</f>
        <v>代表取締役社長</v>
      </c>
      <c r="G4" s="239" t="str">
        <f>別紙１!$J$30</f>
        <v>03-1234-5678</v>
      </c>
      <c r="H4" s="240" t="str">
        <f>別紙１!$J$29</f>
        <v>計 一郎</v>
      </c>
      <c r="I4" s="13" t="str">
        <f>_xlfn.IFNA(VLOOKUP(O4,別紙２!$D$28:$D$32,1,0),"")</f>
        <v>HFC23</v>
      </c>
      <c r="J4" s="13">
        <f>_xlfn.IFNA(SUMIF(別紙２!$D$28:$D$32,$I4,別紙２!$N$28:$N$32),"")</f>
        <v>200</v>
      </c>
      <c r="K4" s="115">
        <f>_xlfn.IFNA(SUMIF(別紙２!$D$28:$D$32,$I4,別紙２!$AL$28:$AL$32),"")</f>
        <v>192</v>
      </c>
      <c r="L4" s="114">
        <f>_xlfn.IFNA(SUMIF(別紙２!$D$28:$D$32,$I4,別紙２!$AM$28:$AM$32),"")</f>
        <v>2841600</v>
      </c>
      <c r="M4" s="112">
        <f>_xlfn.IFNA(SUMIF(別紙２!$D$28:$D$32,$I4,別紙２!$AF$28:$AF$32),"")</f>
        <v>8</v>
      </c>
      <c r="N4" s="114">
        <f>_xlfn.IFNA(SUMIF(別紙２!$D$28:$D$32,$I4,別紙２!$AI$28:$AI$32),"")</f>
        <v>118400</v>
      </c>
      <c r="O4" t="s">
        <v>49</v>
      </c>
      <c r="P4" s="13">
        <f>_xlfn.IFNA(SUMIF(別紙２!$D$28:$D$32,$I4,別紙２!$AJ$28:$AJ$32),"")</f>
        <v>192</v>
      </c>
      <c r="Q4" s="116">
        <f>_xlfn.IFNA(SUMIF(別紙２!$D$28:$D$32,$I4,別紙２!$AK$28:$AK$32),"")</f>
        <v>2841600</v>
      </c>
      <c r="R4" s="13">
        <f>_xlfn.IFNA(SUMIF(別紙２!$D$28:$D$32,$I4,別紙２!$AF$28:$AF$32),"")</f>
        <v>8</v>
      </c>
      <c r="S4" s="56">
        <f>_xlfn.IFNA(SUMIF(別紙２!$D$28:$D$32,$I4,別紙２!$AG$28:$AG$32),"")</f>
        <v>118400</v>
      </c>
    </row>
    <row r="5" spans="2:19">
      <c r="B5" s="240"/>
      <c r="C5" s="239"/>
      <c r="D5" s="240"/>
      <c r="E5" s="240"/>
      <c r="F5" s="240"/>
      <c r="G5" s="239"/>
      <c r="H5" s="240"/>
      <c r="I5" s="13" t="str">
        <f>_xlfn.IFNA(VLOOKUP(O5,別紙２!$D$28:$D$32,1,0),"")</f>
        <v>HFC32</v>
      </c>
      <c r="J5" s="13">
        <f>_xlfn.IFNA(SUMIF(別紙２!$D$28:$D$32,$I5,別紙２!$N$28:$N$32),"")</f>
        <v>100</v>
      </c>
      <c r="K5" s="115">
        <f>_xlfn.IFNA(SUMIF(別紙２!$D$28:$D$32,$I5,別紙２!$AL$28:$AL$32),"")</f>
        <v>99.4</v>
      </c>
      <c r="L5" s="114">
        <f>_xlfn.IFNA(SUMIF(別紙２!$D$28:$D$32,$I5,別紙２!$AM$28:$AM$32),"")</f>
        <v>67095</v>
      </c>
      <c r="M5" s="112">
        <f>_xlfn.IFNA(SUMIF(別紙２!$D$28:$D$32,$I5,別紙２!$AF$28:$AF$32),"")</f>
        <v>0.6</v>
      </c>
      <c r="N5" s="114">
        <f>_xlfn.IFNA(SUMIF(別紙２!$D$28:$D$32,$I5,別紙２!$AI$28:$AI$32),"")</f>
        <v>405</v>
      </c>
      <c r="O5" t="s">
        <v>47</v>
      </c>
      <c r="P5" s="13">
        <f>_xlfn.IFNA(SUMIF(別紙２!$D$28:$D$32,$I5,別紙２!$AJ$28:$AJ$32),"")</f>
        <v>99.4</v>
      </c>
      <c r="Q5" s="116">
        <f>_xlfn.IFNA(SUMIF(別紙２!$D$28:$D$32,$I5,別紙２!$AK$28:$AK$32),"")</f>
        <v>67095</v>
      </c>
      <c r="R5" s="13">
        <f>_xlfn.IFNA(SUMIF(別紙２!$D$28:$D$32,$I5,別紙２!$AF$28:$AF$32),"")</f>
        <v>0.6</v>
      </c>
      <c r="S5" s="56">
        <f>_xlfn.IFNA(SUMIF(別紙２!$D$28:$D$32,$I5,別紙２!$AG$28:$AG$32),"")</f>
        <v>405</v>
      </c>
    </row>
    <row r="6" spans="2:19">
      <c r="B6" s="240"/>
      <c r="C6" s="239"/>
      <c r="D6" s="240"/>
      <c r="E6" s="240"/>
      <c r="F6" s="240"/>
      <c r="G6" s="239"/>
      <c r="H6" s="240"/>
      <c r="I6" s="13" t="str">
        <f>_xlfn.IFNA(VLOOKUP(O6,別紙２!$D$28:$D$32,1,0),"")</f>
        <v>HFC41</v>
      </c>
      <c r="J6" s="13">
        <f>_xlfn.IFNA(SUMIF(別紙２!$D$28:$D$32,$I6,別紙２!$N$28:$N$32),"")</f>
        <v>10</v>
      </c>
      <c r="K6" s="115">
        <f>_xlfn.IFNA(SUMIF(別紙２!$D$28:$D$32,$I6,別紙２!$AL$28:$AL$32),"")</f>
        <v>9.6</v>
      </c>
      <c r="L6" s="114">
        <f>_xlfn.IFNA(SUMIF(別紙２!$D$28:$D$32,$I6,別紙２!$AM$28:$AM$32),"")</f>
        <v>883.19999999999993</v>
      </c>
      <c r="M6" s="112">
        <f>_xlfn.IFNA(SUMIF(別紙２!$D$28:$D$32,$I6,別紙２!$AF$28:$AF$32),"")</f>
        <v>0.4</v>
      </c>
      <c r="N6" s="114">
        <f>_xlfn.IFNA(SUMIF(別紙２!$D$28:$D$32,$I6,別紙２!$AI$28:$AI$32),"")</f>
        <v>36.800000000000004</v>
      </c>
      <c r="O6" t="s">
        <v>167</v>
      </c>
      <c r="P6" s="13">
        <f>_xlfn.IFNA(SUMIF(別紙２!$D$28:$D$32,$I6,別紙２!$AJ$28:$AJ$32),"")</f>
        <v>9.6</v>
      </c>
      <c r="Q6" s="116">
        <f>_xlfn.IFNA(SUMIF(別紙２!$D$28:$D$32,$I6,別紙２!$AK$28:$AK$32),"")</f>
        <v>883</v>
      </c>
      <c r="R6" s="13">
        <f>_xlfn.IFNA(SUMIF(別紙２!$D$28:$D$32,$I6,別紙２!$AF$28:$AF$32),"")</f>
        <v>0.4</v>
      </c>
      <c r="S6" s="56">
        <f>_xlfn.IFNA(SUMIF(別紙２!$D$28:$D$32,$I6,別紙２!$AG$28:$AG$32),"")</f>
        <v>37</v>
      </c>
    </row>
  </sheetData>
  <sheetProtection selectLockedCells="1"/>
  <mergeCells count="22">
    <mergeCell ref="G2:G3"/>
    <mergeCell ref="H2:H3"/>
    <mergeCell ref="C4:C6"/>
    <mergeCell ref="B4:B6"/>
    <mergeCell ref="I2:I3"/>
    <mergeCell ref="H4:H6"/>
    <mergeCell ref="G4:G6"/>
    <mergeCell ref="F4:F6"/>
    <mergeCell ref="E4:E6"/>
    <mergeCell ref="D4:D6"/>
    <mergeCell ref="B2:B3"/>
    <mergeCell ref="C2:C3"/>
    <mergeCell ref="D2:D3"/>
    <mergeCell ref="E2:E3"/>
    <mergeCell ref="F2:F3"/>
    <mergeCell ref="P2:Q2"/>
    <mergeCell ref="R2:S2"/>
    <mergeCell ref="K1:N1"/>
    <mergeCell ref="O1:S1"/>
    <mergeCell ref="J2:J3"/>
    <mergeCell ref="K2:L2"/>
    <mergeCell ref="M2:N2"/>
  </mergeCells>
  <phoneticPr fontId="6"/>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topLeftCell="B1" zoomScaleNormal="100" workbookViewId="0">
      <selection activeCell="D6" sqref="D6"/>
    </sheetView>
  </sheetViews>
  <sheetFormatPr defaultRowHeight="13.5"/>
  <cols>
    <col min="1" max="1" width="13.625" customWidth="1"/>
    <col min="2" max="2" width="47.375" customWidth="1"/>
    <col min="3" max="3" width="8.375" customWidth="1"/>
    <col min="4" max="4" width="10" customWidth="1"/>
    <col min="5" max="6" width="11.25" customWidth="1"/>
    <col min="7" max="7" width="6.625" customWidth="1"/>
    <col min="8" max="8" width="7.375" customWidth="1"/>
    <col min="10" max="14" width="9" customWidth="1"/>
  </cols>
  <sheetData>
    <row r="1" spans="1:19" s="1" customFormat="1" ht="40.5">
      <c r="A1" s="2" t="s">
        <v>31</v>
      </c>
      <c r="B1" s="2" t="s">
        <v>34</v>
      </c>
      <c r="D1" s="2" t="s">
        <v>66</v>
      </c>
      <c r="E1" s="2" t="s">
        <v>21</v>
      </c>
      <c r="F1" s="2" t="s">
        <v>22</v>
      </c>
    </row>
    <row r="2" spans="1:19">
      <c r="A2" s="13" t="s">
        <v>107</v>
      </c>
      <c r="B2" s="13" t="s">
        <v>107</v>
      </c>
      <c r="D2" s="25" t="s">
        <v>47</v>
      </c>
      <c r="E2" s="13">
        <f>1-0.06</f>
        <v>0.94</v>
      </c>
      <c r="F2" s="13">
        <v>675</v>
      </c>
    </row>
    <row r="3" spans="1:19">
      <c r="A3" s="16" t="s">
        <v>217</v>
      </c>
      <c r="B3" s="16">
        <v>0.9</v>
      </c>
      <c r="D3" s="25" t="s">
        <v>48</v>
      </c>
      <c r="E3" s="13">
        <f>1-0.4</f>
        <v>0.6</v>
      </c>
      <c r="F3" s="13">
        <v>92</v>
      </c>
    </row>
    <row r="4" spans="1:19">
      <c r="A4" s="16">
        <v>0.1</v>
      </c>
      <c r="B4" s="16" t="s">
        <v>218</v>
      </c>
      <c r="D4" s="25" t="s">
        <v>49</v>
      </c>
      <c r="E4" s="13">
        <f>1-0.4</f>
        <v>0.6</v>
      </c>
      <c r="F4" s="13">
        <v>14800</v>
      </c>
    </row>
    <row r="5" spans="1:19">
      <c r="D5" s="13" t="s">
        <v>219</v>
      </c>
      <c r="E5" s="13"/>
      <c r="F5" s="13">
        <v>3500</v>
      </c>
    </row>
    <row r="7" spans="1:19">
      <c r="A7" t="s">
        <v>42</v>
      </c>
      <c r="D7">
        <v>3</v>
      </c>
      <c r="E7">
        <v>4</v>
      </c>
      <c r="F7">
        <v>5</v>
      </c>
      <c r="G7">
        <v>6</v>
      </c>
      <c r="H7">
        <v>7</v>
      </c>
      <c r="I7">
        <v>8</v>
      </c>
      <c r="J7">
        <v>9</v>
      </c>
      <c r="K7">
        <v>10</v>
      </c>
      <c r="L7">
        <v>11</v>
      </c>
      <c r="M7">
        <v>12</v>
      </c>
      <c r="N7">
        <v>13</v>
      </c>
      <c r="O7">
        <v>14</v>
      </c>
      <c r="P7">
        <v>15</v>
      </c>
      <c r="Q7">
        <v>16</v>
      </c>
      <c r="R7">
        <v>17</v>
      </c>
      <c r="S7">
        <v>18</v>
      </c>
    </row>
    <row r="8" spans="1:19" ht="40.5">
      <c r="A8" s="3" t="s">
        <v>44</v>
      </c>
      <c r="B8" s="3" t="s">
        <v>45</v>
      </c>
      <c r="C8" s="2" t="s">
        <v>141</v>
      </c>
      <c r="D8" s="2" t="s">
        <v>142</v>
      </c>
      <c r="E8" s="241" t="s">
        <v>58</v>
      </c>
      <c r="F8" s="242"/>
      <c r="G8" s="242"/>
      <c r="H8" s="242"/>
      <c r="I8" s="243"/>
      <c r="J8" s="241" t="s">
        <v>62</v>
      </c>
      <c r="K8" s="242"/>
      <c r="L8" s="242"/>
      <c r="M8" s="242"/>
      <c r="N8" s="243"/>
      <c r="O8" s="241" t="s">
        <v>65</v>
      </c>
      <c r="P8" s="242"/>
      <c r="Q8" s="242"/>
      <c r="R8" s="242"/>
      <c r="S8" s="243"/>
    </row>
    <row r="9" spans="1:19">
      <c r="A9" s="25" t="s">
        <v>151</v>
      </c>
      <c r="B9" s="17" t="s">
        <v>160</v>
      </c>
      <c r="C9" s="13">
        <v>2</v>
      </c>
      <c r="D9" s="13">
        <f>70*C9</f>
        <v>140</v>
      </c>
      <c r="E9" s="101" t="s">
        <v>154</v>
      </c>
      <c r="F9" s="102" t="s">
        <v>155</v>
      </c>
      <c r="G9" s="102" t="s">
        <v>156</v>
      </c>
      <c r="H9" s="102" t="s">
        <v>157</v>
      </c>
      <c r="I9" s="103" t="s">
        <v>157</v>
      </c>
      <c r="J9" s="101">
        <v>2</v>
      </c>
      <c r="K9" s="102">
        <v>1</v>
      </c>
      <c r="L9" s="102">
        <v>2</v>
      </c>
      <c r="M9" s="102">
        <v>0</v>
      </c>
      <c r="N9" s="103">
        <v>0</v>
      </c>
      <c r="O9" s="101">
        <f t="shared" ref="O9:S13" si="0">IFERROR(VLOOKUP(E9,$A$22:$B$37,2,FALSE)*J9,"")</f>
        <v>88</v>
      </c>
      <c r="P9" s="102">
        <f t="shared" si="0"/>
        <v>104</v>
      </c>
      <c r="Q9" s="102">
        <f t="shared" si="0"/>
        <v>40</v>
      </c>
      <c r="R9" s="102" t="str">
        <f t="shared" si="0"/>
        <v/>
      </c>
      <c r="S9" s="103" t="str">
        <f t="shared" si="0"/>
        <v/>
      </c>
    </row>
    <row r="10" spans="1:19">
      <c r="A10" s="25" t="s">
        <v>151</v>
      </c>
      <c r="B10" s="159" t="s">
        <v>198</v>
      </c>
      <c r="C10" s="13">
        <v>6</v>
      </c>
      <c r="D10" s="13">
        <f>70*C10</f>
        <v>420</v>
      </c>
      <c r="E10" s="101" t="s">
        <v>39</v>
      </c>
      <c r="F10" s="102" t="s">
        <v>155</v>
      </c>
      <c r="G10" s="102" t="s">
        <v>38</v>
      </c>
      <c r="H10" s="102" t="s">
        <v>200</v>
      </c>
      <c r="I10" s="103" t="s">
        <v>157</v>
      </c>
      <c r="J10" s="101">
        <v>6</v>
      </c>
      <c r="K10" s="102">
        <v>3</v>
      </c>
      <c r="L10" s="102">
        <v>6</v>
      </c>
      <c r="M10" s="102">
        <v>2</v>
      </c>
      <c r="N10" s="103">
        <v>0</v>
      </c>
      <c r="O10" s="101">
        <f t="shared" si="0"/>
        <v>264</v>
      </c>
      <c r="P10" s="102">
        <f t="shared" si="0"/>
        <v>312</v>
      </c>
      <c r="Q10" s="102">
        <f t="shared" si="0"/>
        <v>120</v>
      </c>
      <c r="R10" s="102">
        <f t="shared" si="0"/>
        <v>56</v>
      </c>
      <c r="S10" s="103" t="str">
        <f t="shared" si="0"/>
        <v/>
      </c>
    </row>
    <row r="11" spans="1:19">
      <c r="A11" s="25" t="s">
        <v>50</v>
      </c>
      <c r="B11" s="17" t="s">
        <v>166</v>
      </c>
      <c r="C11" s="13">
        <v>6</v>
      </c>
      <c r="D11" s="13">
        <f>52*C11</f>
        <v>312</v>
      </c>
      <c r="E11" s="101" t="s">
        <v>162</v>
      </c>
      <c r="F11" s="102" t="s">
        <v>163</v>
      </c>
      <c r="G11" s="102" t="s">
        <v>165</v>
      </c>
      <c r="H11" s="102" t="s">
        <v>164</v>
      </c>
      <c r="I11" s="103" t="s">
        <v>159</v>
      </c>
      <c r="J11" s="101">
        <v>3</v>
      </c>
      <c r="K11" s="102">
        <v>2</v>
      </c>
      <c r="L11" s="102">
        <v>2</v>
      </c>
      <c r="M11" s="102">
        <v>4</v>
      </c>
      <c r="N11" s="103">
        <v>2</v>
      </c>
      <c r="O11" s="101">
        <f t="shared" si="0"/>
        <v>312</v>
      </c>
      <c r="P11" s="102">
        <f t="shared" si="0"/>
        <v>54</v>
      </c>
      <c r="Q11" s="102">
        <f t="shared" si="0"/>
        <v>34</v>
      </c>
      <c r="R11" s="102">
        <f t="shared" si="0"/>
        <v>112</v>
      </c>
      <c r="S11" s="103">
        <f t="shared" si="0"/>
        <v>36</v>
      </c>
    </row>
    <row r="12" spans="1:19">
      <c r="A12" s="25" t="s">
        <v>153</v>
      </c>
      <c r="B12" s="160" t="s">
        <v>199</v>
      </c>
      <c r="C12" s="13">
        <v>2</v>
      </c>
      <c r="D12" s="13">
        <f>52*C12</f>
        <v>104</v>
      </c>
      <c r="E12" s="101" t="s">
        <v>13</v>
      </c>
      <c r="F12" s="102" t="s">
        <v>39</v>
      </c>
      <c r="G12" s="102" t="s">
        <v>14</v>
      </c>
      <c r="H12" s="102" t="s">
        <v>157</v>
      </c>
      <c r="I12" s="103" t="s">
        <v>157</v>
      </c>
      <c r="J12" s="101">
        <v>1</v>
      </c>
      <c r="K12" s="102">
        <v>2</v>
      </c>
      <c r="L12" s="102">
        <v>2</v>
      </c>
      <c r="M12" s="102">
        <v>0</v>
      </c>
      <c r="N12" s="103">
        <v>0</v>
      </c>
      <c r="O12" s="101">
        <f t="shared" si="0"/>
        <v>104</v>
      </c>
      <c r="P12" s="102">
        <f t="shared" si="0"/>
        <v>88</v>
      </c>
      <c r="Q12" s="102">
        <f t="shared" si="0"/>
        <v>36</v>
      </c>
      <c r="R12" s="102" t="str">
        <f t="shared" si="0"/>
        <v/>
      </c>
      <c r="S12" s="103" t="str">
        <f t="shared" si="0"/>
        <v/>
      </c>
    </row>
    <row r="13" spans="1:19" ht="16.5">
      <c r="A13" s="25" t="s">
        <v>152</v>
      </c>
      <c r="B13" s="17" t="s">
        <v>150</v>
      </c>
      <c r="C13" s="13">
        <v>4</v>
      </c>
      <c r="D13" s="13">
        <f>34*C13</f>
        <v>136</v>
      </c>
      <c r="E13" s="101" t="s">
        <v>158</v>
      </c>
      <c r="F13" s="102" t="s">
        <v>155</v>
      </c>
      <c r="G13" s="102" t="s">
        <v>159</v>
      </c>
      <c r="H13" s="102" t="s">
        <v>157</v>
      </c>
      <c r="I13" s="103" t="s">
        <v>157</v>
      </c>
      <c r="J13" s="101">
        <v>4</v>
      </c>
      <c r="K13" s="102">
        <v>1</v>
      </c>
      <c r="L13" s="102">
        <v>6</v>
      </c>
      <c r="M13" s="102">
        <v>0</v>
      </c>
      <c r="N13" s="103">
        <v>0</v>
      </c>
      <c r="O13" s="101">
        <f t="shared" si="0"/>
        <v>176</v>
      </c>
      <c r="P13" s="102">
        <f t="shared" si="0"/>
        <v>104</v>
      </c>
      <c r="Q13" s="102">
        <f t="shared" si="0"/>
        <v>108</v>
      </c>
      <c r="R13" s="102" t="str">
        <f t="shared" si="0"/>
        <v/>
      </c>
      <c r="S13" s="103" t="str">
        <f t="shared" si="0"/>
        <v/>
      </c>
    </row>
    <row r="14" spans="1:19">
      <c r="A14" s="25" t="s">
        <v>152</v>
      </c>
      <c r="B14" s="16"/>
      <c r="C14" s="13"/>
      <c r="D14" s="13"/>
      <c r="E14" s="101"/>
      <c r="F14" s="102"/>
      <c r="G14" s="102"/>
      <c r="H14" s="102"/>
      <c r="I14" s="103"/>
      <c r="J14" s="101"/>
      <c r="K14" s="102"/>
      <c r="L14" s="102"/>
      <c r="M14" s="102"/>
      <c r="N14" s="103"/>
      <c r="O14" s="101"/>
      <c r="P14" s="102"/>
      <c r="Q14" s="102"/>
      <c r="R14" s="102"/>
      <c r="S14" s="103"/>
    </row>
    <row r="15" spans="1:19">
      <c r="A15" s="25"/>
      <c r="B15" s="17"/>
      <c r="C15" s="13"/>
      <c r="D15" s="13"/>
      <c r="E15" s="101"/>
      <c r="F15" s="102"/>
      <c r="G15" s="102"/>
      <c r="H15" s="102"/>
      <c r="I15" s="103"/>
      <c r="J15" s="101"/>
      <c r="K15" s="102"/>
      <c r="L15" s="102"/>
      <c r="M15" s="102"/>
      <c r="N15" s="103"/>
      <c r="O15" s="101"/>
      <c r="P15" s="102"/>
      <c r="Q15" s="102"/>
      <c r="R15" s="102"/>
      <c r="S15" s="103"/>
    </row>
    <row r="16" spans="1:19">
      <c r="A16" s="25"/>
      <c r="B16" s="17"/>
      <c r="C16" s="13"/>
      <c r="D16" s="13"/>
      <c r="E16" s="101"/>
      <c r="F16" s="102"/>
      <c r="G16" s="102"/>
      <c r="H16" s="102"/>
      <c r="I16" s="103"/>
      <c r="J16" s="101"/>
      <c r="K16" s="102"/>
      <c r="L16" s="102"/>
      <c r="M16" s="102"/>
      <c r="N16" s="103"/>
      <c r="O16" s="101"/>
      <c r="P16" s="102"/>
      <c r="Q16" s="102"/>
      <c r="R16" s="102"/>
      <c r="S16" s="103"/>
    </row>
    <row r="17" spans="1:19">
      <c r="A17" s="25"/>
      <c r="B17" s="17"/>
      <c r="C17" s="13"/>
      <c r="D17" s="13"/>
      <c r="E17" s="101"/>
      <c r="F17" s="102"/>
      <c r="G17" s="102"/>
      <c r="H17" s="102"/>
      <c r="I17" s="103"/>
      <c r="J17" s="101"/>
      <c r="K17" s="102"/>
      <c r="L17" s="102"/>
      <c r="M17" s="102"/>
      <c r="N17" s="103"/>
      <c r="O17" s="101"/>
      <c r="P17" s="102"/>
      <c r="Q17" s="102"/>
      <c r="R17" s="102"/>
      <c r="S17" s="103"/>
    </row>
    <row r="18" spans="1:19">
      <c r="A18" s="25"/>
      <c r="B18" s="17"/>
      <c r="C18" s="13"/>
      <c r="D18" s="13"/>
      <c r="E18" s="101"/>
      <c r="F18" s="102"/>
      <c r="G18" s="102"/>
      <c r="H18" s="102"/>
      <c r="I18" s="103"/>
      <c r="J18" s="101"/>
      <c r="K18" s="102"/>
      <c r="L18" s="102"/>
      <c r="M18" s="102"/>
      <c r="N18" s="103"/>
      <c r="O18" s="101"/>
      <c r="P18" s="102"/>
      <c r="Q18" s="102"/>
      <c r="R18" s="102"/>
      <c r="S18" s="103"/>
    </row>
    <row r="19" spans="1:19">
      <c r="A19" s="25"/>
      <c r="B19" s="17"/>
      <c r="C19" s="13"/>
      <c r="D19" s="13"/>
      <c r="E19" s="101"/>
      <c r="F19" s="102"/>
      <c r="G19" s="102"/>
      <c r="H19" s="102"/>
      <c r="I19" s="103"/>
      <c r="J19" s="101"/>
      <c r="K19" s="102"/>
      <c r="L19" s="102"/>
      <c r="M19" s="102"/>
      <c r="N19" s="103"/>
      <c r="O19" s="101"/>
      <c r="P19" s="102"/>
      <c r="Q19" s="102"/>
      <c r="R19" s="102"/>
      <c r="S19" s="103"/>
    </row>
    <row r="21" spans="1:19">
      <c r="A21" s="2" t="s">
        <v>64</v>
      </c>
      <c r="B21" s="2" t="s">
        <v>37</v>
      </c>
    </row>
    <row r="22" spans="1:19">
      <c r="A22" s="13" t="s">
        <v>13</v>
      </c>
      <c r="B22" s="13">
        <v>104</v>
      </c>
    </row>
    <row r="23" spans="1:19">
      <c r="A23" s="13" t="s">
        <v>38</v>
      </c>
      <c r="B23" s="13">
        <v>20</v>
      </c>
    </row>
    <row r="24" spans="1:19">
      <c r="A24" s="13" t="s">
        <v>39</v>
      </c>
      <c r="B24" s="13">
        <v>44</v>
      </c>
    </row>
    <row r="25" spans="1:19">
      <c r="A25" s="13" t="s">
        <v>14</v>
      </c>
      <c r="B25" s="13">
        <v>18</v>
      </c>
    </row>
    <row r="26" spans="1:19">
      <c r="A26" s="13" t="s">
        <v>15</v>
      </c>
      <c r="B26" s="13">
        <v>2</v>
      </c>
    </row>
    <row r="27" spans="1:19">
      <c r="A27" s="13" t="s">
        <v>19</v>
      </c>
      <c r="B27" s="13">
        <v>38</v>
      </c>
    </row>
    <row r="28" spans="1:19">
      <c r="A28" s="13" t="s">
        <v>40</v>
      </c>
      <c r="B28" s="13">
        <v>13</v>
      </c>
    </row>
    <row r="29" spans="1:19">
      <c r="A29" s="13" t="s">
        <v>59</v>
      </c>
      <c r="B29" s="13">
        <v>27</v>
      </c>
    </row>
    <row r="30" spans="1:19">
      <c r="A30" s="13" t="s">
        <v>165</v>
      </c>
      <c r="B30" s="13">
        <v>17</v>
      </c>
    </row>
    <row r="31" spans="1:19">
      <c r="A31" s="13" t="s">
        <v>60</v>
      </c>
      <c r="B31" s="13">
        <v>28</v>
      </c>
    </row>
    <row r="32" spans="1:19">
      <c r="A32" s="13" t="s">
        <v>53</v>
      </c>
      <c r="B32" s="13">
        <v>12</v>
      </c>
    </row>
    <row r="33" spans="1:2">
      <c r="A33" s="13" t="s">
        <v>54</v>
      </c>
      <c r="B33" s="13" t="s">
        <v>63</v>
      </c>
    </row>
    <row r="34" spans="1:2">
      <c r="A34" s="13" t="s">
        <v>57</v>
      </c>
      <c r="B34" s="13" t="s">
        <v>63</v>
      </c>
    </row>
    <row r="35" spans="1:2">
      <c r="A35" s="13" t="s">
        <v>55</v>
      </c>
      <c r="B35" s="13">
        <v>30</v>
      </c>
    </row>
    <row r="36" spans="1:2">
      <c r="A36" s="13" t="s">
        <v>56</v>
      </c>
      <c r="B36" s="13">
        <v>16</v>
      </c>
    </row>
    <row r="37" spans="1:2">
      <c r="A37" s="17" t="s">
        <v>200</v>
      </c>
      <c r="B37" s="17">
        <v>28</v>
      </c>
    </row>
  </sheetData>
  <mergeCells count="3">
    <mergeCell ref="E8:I8"/>
    <mergeCell ref="J8:N8"/>
    <mergeCell ref="O8:S8"/>
  </mergeCells>
  <phoneticPr fontId="2"/>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zoomScale="115" zoomScaleNormal="115" workbookViewId="0">
      <selection activeCell="D20" sqref="D20"/>
    </sheetView>
  </sheetViews>
  <sheetFormatPr defaultRowHeight="13.5"/>
  <cols>
    <col min="2" max="4" width="39.875" customWidth="1"/>
  </cols>
  <sheetData>
    <row r="1" spans="2:4">
      <c r="B1" s="24" t="s">
        <v>50</v>
      </c>
      <c r="C1" s="24" t="s">
        <v>51</v>
      </c>
      <c r="D1" s="24" t="s">
        <v>52</v>
      </c>
    </row>
    <row r="2" spans="2:4">
      <c r="B2" s="13" t="s">
        <v>107</v>
      </c>
      <c r="C2" s="13" t="s">
        <v>107</v>
      </c>
      <c r="D2" s="13" t="s">
        <v>107</v>
      </c>
    </row>
    <row r="3" spans="2:4">
      <c r="B3" s="17" t="s">
        <v>166</v>
      </c>
      <c r="C3" s="17" t="s">
        <v>168</v>
      </c>
      <c r="D3" s="17" t="s">
        <v>197</v>
      </c>
    </row>
    <row r="4" spans="2:4">
      <c r="B4" s="17" t="s">
        <v>199</v>
      </c>
      <c r="C4" s="16" t="s">
        <v>161</v>
      </c>
      <c r="D4" s="17" t="s">
        <v>198</v>
      </c>
    </row>
    <row r="5" spans="2:4">
      <c r="B5" s="16" t="s">
        <v>161</v>
      </c>
      <c r="C5" s="13"/>
      <c r="D5" s="16" t="s">
        <v>161</v>
      </c>
    </row>
    <row r="6" spans="2:4">
      <c r="B6" s="13"/>
      <c r="C6" s="13"/>
      <c r="D6" s="17"/>
    </row>
    <row r="7" spans="2:4">
      <c r="B7" s="13"/>
      <c r="C7" s="13"/>
      <c r="D7" s="17"/>
    </row>
    <row r="8" spans="2:4">
      <c r="B8" s="13"/>
      <c r="C8" s="13"/>
      <c r="D8" s="17"/>
    </row>
    <row r="9" spans="2:4">
      <c r="B9" s="13"/>
      <c r="C9" s="13"/>
      <c r="D9" s="17"/>
    </row>
    <row r="10" spans="2:4">
      <c r="B10" s="13"/>
      <c r="C10" s="13"/>
      <c r="D10" s="17"/>
    </row>
  </sheetData>
  <phoneticPr fontId="2"/>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3233E-2862-4FBB-A63A-814E12E0E732}"/>
</file>

<file path=customXml/itemProps2.xml><?xml version="1.0" encoding="utf-8"?>
<ds:datastoreItem xmlns:ds="http://schemas.openxmlformats.org/officeDocument/2006/customXml" ds:itemID="{4316BFFB-FB53-4251-89EF-7CFCF0FF3958}"/>
</file>

<file path=customXml/itemProps3.xml><?xml version="1.0" encoding="utf-8"?>
<ds:datastoreItem xmlns:ds="http://schemas.openxmlformats.org/officeDocument/2006/customXml" ds:itemID="{3DD7001B-A290-4817-AE3B-37166D4299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別紙１</vt:lpstr>
      <vt:lpstr>別紙２</vt:lpstr>
      <vt:lpstr>設備機能および構造</vt:lpstr>
      <vt:lpstr>様式8作成用</vt:lpstr>
      <vt:lpstr>選択肢</vt:lpstr>
      <vt:lpstr>選択肢2</vt:lpstr>
      <vt:lpstr>HFC23_</vt:lpstr>
      <vt:lpstr>HFC32_</vt:lpstr>
      <vt:lpstr>HFC41_</vt:lpstr>
      <vt:lpstr>表紙!Print_Area</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（様式９の２）特定物質等の原料使用の証明書</dc:title>
  <dc:subject>２０２６規制年度用</dc:subject>
  <dc:creator/>
  <cp:lastModifiedBy/>
  <dcterms:created xsi:type="dcterms:W3CDTF">2021-10-26T06:11:39Z</dcterms:created>
  <dcterms:modified xsi:type="dcterms:W3CDTF">2025-07-29T05:25:41Z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ies>
</file>