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600" yWindow="0" windowWidth="5520" windowHeight="6765" tabRatio="745"/>
  </bookViews>
  <sheets>
    <sheet name="●目次(Contents)●" sheetId="65" r:id="rId1"/>
    <sheet name="１（１）原油地域別、国別輸入" sheetId="165" r:id="rId2"/>
    <sheet name="１（２）原油油種別輸入" sheetId="166" r:id="rId3"/>
    <sheet name="１（３）非精製用出荷内訳" sheetId="167" r:id="rId4"/>
    <sheet name="１（４）原油処理及び原油在庫" sheetId="168" r:id="rId5"/>
    <sheet name="２（１）①石油製品需給総括暦年" sheetId="174" r:id="rId6"/>
    <sheet name="２（１）②石油製品需給総括年度" sheetId="175" r:id="rId7"/>
    <sheet name="２（２）①製造業者・輸入業者受払暦年" sheetId="176" r:id="rId8"/>
    <sheet name="２（２）②製造業者・輸入業者受払年度" sheetId="177" r:id="rId9"/>
    <sheet name="２（３）石油製品国内向月別販売" sheetId="178" r:id="rId10"/>
    <sheet name="２（４）①石油製品月別輸入" sheetId="179" r:id="rId11"/>
    <sheet name="２（４）②石油製品国、地域別月別輸入" sheetId="180" r:id="rId12"/>
    <sheet name="２（４）③石油製品月別輸出" sheetId="181" r:id="rId13"/>
    <sheet name="２（４）④石油製品国、地域別月別輸出" sheetId="184" r:id="rId14"/>
    <sheet name="２（５）石油製品月別業態別在庫" sheetId="185" r:id="rId15"/>
    <sheet name="２（６）製造業者・輸入業者月別消費者、販売業者向販売" sheetId="186" r:id="rId16"/>
    <sheet name="２（７）品種別、月別消費者・販売業者向販売及び在庫内訳" sheetId="187" r:id="rId17"/>
    <sheet name="参考資料１、２備蓄量推移、輸入価格推移" sheetId="188" r:id="rId18"/>
    <sheet name="参考資料３（１）（２）" sheetId="189" r:id="rId19"/>
    <sheet name="参考資料３（３）（４）" sheetId="190" r:id="rId20"/>
    <sheet name="参考資料３（５）（６）" sheetId="191" r:id="rId21"/>
    <sheet name="参考資料３（７）（８）" sheetId="192" r:id="rId22"/>
    <sheet name="平成２６年年報正誤情報" sheetId="193" r:id="rId23"/>
  </sheets>
  <definedNames>
    <definedName name="_10__123Graph_Aｸﾞﾗﾌ_3" localSheetId="1" hidden="1">#REF!</definedName>
    <definedName name="_10__123Graph_Aｸﾞﾗﾌ_3" localSheetId="2" hidden="1">#REF!</definedName>
    <definedName name="_10__123Graph_Aｸﾞﾗﾌ_3" localSheetId="3" hidden="1">#REF!</definedName>
    <definedName name="_10__123Graph_Aｸﾞﾗﾌ_3" localSheetId="4" hidden="1">#REF!</definedName>
    <definedName name="_10__123Graph_Aｸﾞﾗﾌ_3" localSheetId="5" hidden="1">#REF!</definedName>
    <definedName name="_10__123Graph_Aｸﾞﾗﾌ_3" localSheetId="6" hidden="1">#REF!</definedName>
    <definedName name="_10__123Graph_Aｸﾞﾗﾌ_3" localSheetId="7" hidden="1">#REF!</definedName>
    <definedName name="_10__123Graph_Aｸﾞﾗﾌ_3" localSheetId="8" hidden="1">#REF!</definedName>
    <definedName name="_10__123Graph_Aｸﾞﾗﾌ_3" localSheetId="9" hidden="1">#REF!</definedName>
    <definedName name="_10__123Graph_Aｸﾞﾗﾌ_3" localSheetId="10" hidden="1">#REF!</definedName>
    <definedName name="_10__123Graph_Aｸﾞﾗﾌ_3" localSheetId="11" hidden="1">#REF!</definedName>
    <definedName name="_10__123Graph_Aｸﾞﾗﾌ_3" localSheetId="12" hidden="1">#REF!</definedName>
    <definedName name="_10__123Graph_Aｸﾞﾗﾌ_3" localSheetId="13" hidden="1">#REF!</definedName>
    <definedName name="_10__123Graph_Aｸﾞﾗﾌ_3" localSheetId="14" hidden="1">#REF!</definedName>
    <definedName name="_10__123Graph_Aｸﾞﾗﾌ_3" localSheetId="15" hidden="1">#REF!</definedName>
    <definedName name="_10__123Graph_Aｸﾞﾗﾌ_3" localSheetId="16" hidden="1">#REF!</definedName>
    <definedName name="_10__123Graph_Aｸﾞﾗﾌ_3" hidden="1">#REF!</definedName>
    <definedName name="_15__123Graph_Bｸﾞﾗﾌ_1" localSheetId="1" hidden="1">#REF!</definedName>
    <definedName name="_15__123Graph_Bｸﾞﾗﾌ_1" localSheetId="2" hidden="1">#REF!</definedName>
    <definedName name="_15__123Graph_Bｸﾞﾗﾌ_1" localSheetId="3" hidden="1">#REF!</definedName>
    <definedName name="_15__123Graph_Bｸﾞﾗﾌ_1" localSheetId="4" hidden="1">#REF!</definedName>
    <definedName name="_15__123Graph_Bｸﾞﾗﾌ_1" localSheetId="5" hidden="1">#REF!</definedName>
    <definedName name="_15__123Graph_Bｸﾞﾗﾌ_1" localSheetId="6" hidden="1">#REF!</definedName>
    <definedName name="_15__123Graph_Bｸﾞﾗﾌ_1" localSheetId="7" hidden="1">#REF!</definedName>
    <definedName name="_15__123Graph_Bｸﾞﾗﾌ_1" localSheetId="8" hidden="1">#REF!</definedName>
    <definedName name="_15__123Graph_Bｸﾞﾗﾌ_1" localSheetId="9" hidden="1">#REF!</definedName>
    <definedName name="_15__123Graph_Bｸﾞﾗﾌ_1" localSheetId="10" hidden="1">#REF!</definedName>
    <definedName name="_15__123Graph_Bｸﾞﾗﾌ_1" localSheetId="11" hidden="1">#REF!</definedName>
    <definedName name="_15__123Graph_Bｸﾞﾗﾌ_1" localSheetId="12" hidden="1">#REF!</definedName>
    <definedName name="_15__123Graph_Bｸﾞﾗﾌ_1" localSheetId="13" hidden="1">#REF!</definedName>
    <definedName name="_15__123Graph_Bｸﾞﾗﾌ_1" localSheetId="14" hidden="1">#REF!</definedName>
    <definedName name="_15__123Graph_Bｸﾞﾗﾌ_1" localSheetId="15" hidden="1">#REF!</definedName>
    <definedName name="_15__123Graph_Bｸﾞﾗﾌ_1" localSheetId="16" hidden="1">#REF!</definedName>
    <definedName name="_15__123Graph_Bｸﾞﾗﾌ_1" hidden="1">#REF!</definedName>
    <definedName name="_２_供給者区分別原油月別輸入___Crude_Oil_Import_by_Month_and_Supplier">#REF!</definedName>
    <definedName name="_20__123Graph_Bｸﾞﾗﾌ_2" localSheetId="1" hidden="1">#REF!</definedName>
    <definedName name="_20__123Graph_Bｸﾞﾗﾌ_2" localSheetId="2" hidden="1">#REF!</definedName>
    <definedName name="_20__123Graph_Bｸﾞﾗﾌ_2" localSheetId="3" hidden="1">#REF!</definedName>
    <definedName name="_20__123Graph_Bｸﾞﾗﾌ_2" localSheetId="4" hidden="1">#REF!</definedName>
    <definedName name="_20__123Graph_Bｸﾞﾗﾌ_2" localSheetId="5" hidden="1">#REF!</definedName>
    <definedName name="_20__123Graph_Bｸﾞﾗﾌ_2" localSheetId="6" hidden="1">#REF!</definedName>
    <definedName name="_20__123Graph_Bｸﾞﾗﾌ_2" localSheetId="7" hidden="1">#REF!</definedName>
    <definedName name="_20__123Graph_Bｸﾞﾗﾌ_2" localSheetId="8" hidden="1">#REF!</definedName>
    <definedName name="_20__123Graph_Bｸﾞﾗﾌ_2" localSheetId="9" hidden="1">#REF!</definedName>
    <definedName name="_20__123Graph_Bｸﾞﾗﾌ_2" localSheetId="10" hidden="1">#REF!</definedName>
    <definedName name="_20__123Graph_Bｸﾞﾗﾌ_2" localSheetId="11" hidden="1">#REF!</definedName>
    <definedName name="_20__123Graph_Bｸﾞﾗﾌ_2" localSheetId="12" hidden="1">#REF!</definedName>
    <definedName name="_20__123Graph_Bｸﾞﾗﾌ_2" localSheetId="13" hidden="1">#REF!</definedName>
    <definedName name="_20__123Graph_Bｸﾞﾗﾌ_2" localSheetId="14" hidden="1">#REF!</definedName>
    <definedName name="_20__123Graph_Bｸﾞﾗﾌ_2" localSheetId="15" hidden="1">#REF!</definedName>
    <definedName name="_20__123Graph_Bｸﾞﾗﾌ_2" localSheetId="16" hidden="1">#REF!</definedName>
    <definedName name="_20__123Graph_Bｸﾞﾗﾌ_2" hidden="1">#REF!</definedName>
    <definedName name="_25__123Graph_Bｸﾞﾗﾌ_3" localSheetId="13" hidden="1">#REF!</definedName>
    <definedName name="_25__123Graph_Bｸﾞﾗﾌ_3" hidden="1">#REF!</definedName>
    <definedName name="_３．石油輸入価格推移___Customs_Clearance_Prices_of_Crude_Oil_and_Petroleum_Products_CIF">#REF!</definedName>
    <definedName name="_30__123Graph_Cｸﾞﾗﾌ_1" localSheetId="13" hidden="1">#REF!</definedName>
    <definedName name="_30__123Graph_Cｸﾞﾗﾌ_1" hidden="1">#REF!</definedName>
    <definedName name="_35__123Graph_Cｸﾞﾗﾌ_2" localSheetId="13" hidden="1">#REF!</definedName>
    <definedName name="_35__123Graph_Cｸﾞﾗﾌ_2" hidden="1">#REF!</definedName>
    <definedName name="_４_国別_契約期間別原油輸入_平均ＡＰＩ及び平均硫黄分_平成23年度">#REF!</definedName>
    <definedName name="_40__123Graph_Dｸﾞﾗﾌ_1" localSheetId="13" hidden="1">#REF!</definedName>
    <definedName name="_40__123Graph_Dｸﾞﾗﾌ_1" hidden="1">#REF!</definedName>
    <definedName name="_45__123Graph_Dｸﾞﾗﾌ_2" localSheetId="13" hidden="1">#REF!</definedName>
    <definedName name="_45__123Graph_Dｸﾞﾗﾌ_2" hidden="1">#REF!</definedName>
    <definedName name="_5__123Graph_Aｸﾞﾗﾌ_1" localSheetId="13" hidden="1">#REF!</definedName>
    <definedName name="_5__123Graph_Aｸﾞﾗﾌ_1" hidden="1">#REF!</definedName>
    <definedName name="_50__123Graph_Eｸﾞﾗﾌ_2" localSheetId="13" hidden="1">#REF!</definedName>
    <definedName name="_50__123Graph_Eｸﾞﾗﾌ_2" hidden="1">#REF!</definedName>
    <definedName name="_55__123Graph_Xｸﾞﾗﾌ_3" localSheetId="13" hidden="1">#REF!</definedName>
    <definedName name="_55__123Graph_Xｸﾞﾗﾌ_3" hidden="1">#REF!</definedName>
    <definedName name="_6__労務___Labor">#REF!</definedName>
    <definedName name="_６_国別_契約期間別ＣＩＦ総額_平成23年度____Imported_Crude_Oil_value_CIF__by_Country_and_Contract_Ｆ.Y.2011">#REF!</definedName>
    <definedName name="_８_国別船積数量_FOB_運賃総額及び保険料総額_平成23年度">#REF!</definedName>
    <definedName name="_xlnm.Print_Area" localSheetId="0">'●目次(Contents)●'!$A$1:$Z$41</definedName>
    <definedName name="_xlnm.Print_Area" localSheetId="1">'１（１）原油地域別、国別輸入'!$A$1:$R$141</definedName>
    <definedName name="_xlnm.Print_Area" localSheetId="2">'１（２）原油油種別輸入'!$A$1:$R$491</definedName>
    <definedName name="_xlnm.Print_Area" localSheetId="3">'１（３）非精製用出荷内訳'!$A$1:$R$217</definedName>
    <definedName name="_xlnm.Print_Area" localSheetId="4">'１（４）原油処理及び原油在庫'!$A$1:$U$79</definedName>
    <definedName name="_xlnm.Print_Area" localSheetId="5">'２（１）①石油製品需給総括暦年'!$A$1:$S$47</definedName>
    <definedName name="_xlnm.Print_Area" localSheetId="6">'２（１）②石油製品需給総括年度'!$A$1:$S$47</definedName>
    <definedName name="_xlnm.Print_Area" localSheetId="7">'２（２）①製造業者・輸入業者受払暦年'!$A$1:$S$45</definedName>
    <definedName name="_xlnm.Print_Area" localSheetId="8">'２（２）②製造業者・輸入業者受払年度'!$A$1:$S$44</definedName>
    <definedName name="_xlnm.Print_Area" localSheetId="9">'２（３）石油製品国内向月別販売'!$A$1:$V$40</definedName>
    <definedName name="_xlnm.Print_Area" localSheetId="11">'２（４）②石油製品国、地域別月別輸入'!$A$1:$W$612</definedName>
    <definedName name="_xlnm.Print_Area" localSheetId="12">'２（４）③石油製品月別輸出'!$A$1:$V$40</definedName>
    <definedName name="_xlnm.Print_Area" localSheetId="13">'２（４）④石油製品国、地域別月別輸出'!$A$1:$W$612</definedName>
    <definedName name="_xlnm.Print_Area" localSheetId="14">'２（５）石油製品月別業態別在庫'!$A$1:$U$58</definedName>
    <definedName name="_xlnm.Print_Area" localSheetId="15">'２（６）製造業者・輸入業者月別消費者、販売業者向販売'!$A$1:$V$40</definedName>
    <definedName name="_xlnm.Print_Area" localSheetId="16">'２（７）品種別、月別消費者・販売業者向販売及び在庫内訳'!$A$1:$X$42</definedName>
    <definedName name="_xlnm.Print_Area" localSheetId="17">'参考資料１、２備蓄量推移、輸入価格推移'!$A$1:$P$48</definedName>
    <definedName name="_xlnm.Print_Area" localSheetId="18">'参考資料３（１）（２）'!$A$1:$K$38,'参考資料３（１）（２）'!$L$42:$S$76</definedName>
    <definedName name="_xlnm.Print_Area" localSheetId="19">'参考資料３（３）（４）'!$A$1:$K$33,'参考資料３（３）（４）'!$A$35:$K$67</definedName>
    <definedName name="_xlnm.Print_Area" localSheetId="20">'参考資料３（５）（６）'!$A$1:$F$65</definedName>
    <definedName name="_xlnm.Print_Area" localSheetId="21">'参考資料３（７）（８）'!$A$1:$G$66</definedName>
    <definedName name="けんめい" localSheetId="1">#REF!</definedName>
    <definedName name="けんめい" localSheetId="2">#REF!</definedName>
    <definedName name="けんめい" localSheetId="3">#REF!</definedName>
    <definedName name="けんめい" localSheetId="4">#REF!</definedName>
    <definedName name="けんめい" localSheetId="5">#REF!</definedName>
    <definedName name="けんめい" localSheetId="6">#REF!</definedName>
    <definedName name="けんめい" localSheetId="7">#REF!</definedName>
    <definedName name="けんめい" localSheetId="8">#REF!</definedName>
    <definedName name="けんめい" localSheetId="9">#REF!</definedName>
    <definedName name="けんめい" localSheetId="11">#REF!</definedName>
    <definedName name="けんめい" localSheetId="12">#REF!</definedName>
    <definedName name="けんめい" localSheetId="13">#REF!</definedName>
    <definedName name="けんめい" localSheetId="14">#REF!</definedName>
    <definedName name="けんめい" localSheetId="15">#REF!</definedName>
    <definedName name="けんめい" localSheetId="16">#REF!</definedName>
    <definedName name="けんめい">#REF!</definedName>
    <definedName name="県名" localSheetId="1">#REF!</definedName>
    <definedName name="県名" localSheetId="2">#REF!</definedName>
    <definedName name="県名" localSheetId="3">#REF!</definedName>
    <definedName name="県名" localSheetId="4">#REF!</definedName>
    <definedName name="県名" localSheetId="5">#REF!</definedName>
    <definedName name="県名" localSheetId="6">#REF!</definedName>
    <definedName name="県名" localSheetId="7">#REF!</definedName>
    <definedName name="県名" localSheetId="8">#REF!</definedName>
    <definedName name="県名" localSheetId="9">#REF!</definedName>
    <definedName name="県名" localSheetId="11">#REF!</definedName>
    <definedName name="県名" localSheetId="12">#REF!</definedName>
    <definedName name="県名" localSheetId="13">#REF!</definedName>
    <definedName name="県名" localSheetId="14">#REF!</definedName>
    <definedName name="県名" localSheetId="15">#REF!</definedName>
    <definedName name="県名" localSheetId="16">#REF!</definedName>
    <definedName name="県名">#REF!</definedName>
  </definedNames>
  <calcPr calcId="145621"/>
</workbook>
</file>

<file path=xl/calcChain.xml><?xml version="1.0" encoding="utf-8"?>
<calcChain xmlns="http://schemas.openxmlformats.org/spreadsheetml/2006/main">
  <c r="C187" i="167" l="1"/>
  <c r="B187" i="167"/>
  <c r="O151" i="167"/>
  <c r="M151" i="167"/>
  <c r="L151" i="167"/>
  <c r="J151" i="167"/>
  <c r="I151" i="167"/>
  <c r="G151" i="167"/>
  <c r="F151" i="167"/>
  <c r="E151" i="167"/>
  <c r="B151" i="167"/>
  <c r="O115" i="167"/>
  <c r="N115" i="167"/>
  <c r="K115" i="167"/>
  <c r="J115" i="167"/>
  <c r="H115" i="167"/>
  <c r="G115" i="167"/>
  <c r="F115" i="167"/>
  <c r="E115" i="167"/>
  <c r="D115" i="167"/>
  <c r="B115" i="167"/>
  <c r="O79" i="167"/>
  <c r="N79" i="167"/>
  <c r="M79" i="167"/>
  <c r="L79" i="167"/>
  <c r="K79" i="167"/>
  <c r="H79" i="167"/>
  <c r="G79" i="167"/>
  <c r="F79" i="167"/>
  <c r="E79" i="167"/>
  <c r="D79" i="167"/>
  <c r="C79" i="167"/>
  <c r="Q43" i="167"/>
  <c r="P43" i="167"/>
  <c r="O43" i="167"/>
  <c r="L43" i="167"/>
  <c r="K43" i="167"/>
  <c r="I43" i="167"/>
  <c r="H43" i="167"/>
  <c r="G43" i="167"/>
  <c r="F43" i="167"/>
  <c r="E43" i="167"/>
  <c r="D43" i="167"/>
  <c r="C43" i="167"/>
  <c r="Q7" i="167"/>
  <c r="P7" i="167"/>
  <c r="O7" i="167"/>
  <c r="N7" i="167"/>
  <c r="L7" i="167"/>
  <c r="K7" i="167"/>
  <c r="J7" i="167"/>
  <c r="I7" i="167"/>
  <c r="H7" i="167"/>
  <c r="E7" i="167"/>
  <c r="C461" i="166" l="1"/>
  <c r="B461" i="166"/>
  <c r="P426" i="166"/>
  <c r="O426" i="166"/>
  <c r="N426" i="166"/>
  <c r="M426" i="166"/>
  <c r="L426" i="166"/>
  <c r="K426" i="166"/>
  <c r="J426" i="166"/>
  <c r="I426" i="166"/>
  <c r="H426" i="166"/>
  <c r="G426" i="166"/>
  <c r="F426" i="166"/>
  <c r="E426" i="166"/>
  <c r="D426" i="166"/>
  <c r="C426" i="166"/>
  <c r="B426" i="166"/>
  <c r="Q391" i="166"/>
  <c r="P391" i="166"/>
  <c r="O391" i="166"/>
  <c r="L391" i="166"/>
  <c r="K391" i="166"/>
  <c r="J391" i="166"/>
  <c r="I391" i="166"/>
  <c r="H391" i="166"/>
  <c r="G391" i="166"/>
  <c r="F391" i="166"/>
  <c r="E391" i="166"/>
  <c r="D391" i="166"/>
  <c r="B391" i="166"/>
  <c r="Q356" i="166"/>
  <c r="P356" i="166"/>
  <c r="O356" i="166"/>
  <c r="N356" i="166"/>
  <c r="L356" i="166"/>
  <c r="K356" i="166"/>
  <c r="I356" i="166"/>
  <c r="H356" i="166"/>
  <c r="G356" i="166"/>
  <c r="F356" i="166"/>
  <c r="E356" i="166"/>
  <c r="D356" i="166"/>
  <c r="B356" i="166"/>
  <c r="Q321" i="166"/>
  <c r="O321" i="166"/>
  <c r="N321" i="166"/>
  <c r="M321" i="166"/>
  <c r="L321" i="166"/>
  <c r="J321" i="166"/>
  <c r="H321" i="166"/>
  <c r="G321" i="166"/>
  <c r="F321" i="166"/>
  <c r="D321" i="166"/>
  <c r="C321" i="166"/>
  <c r="B321" i="166"/>
  <c r="Q286" i="166"/>
  <c r="N286" i="166"/>
  <c r="M286" i="166"/>
  <c r="K286" i="166"/>
  <c r="I286" i="166"/>
  <c r="H286" i="166"/>
  <c r="G286" i="166"/>
  <c r="F286" i="166"/>
  <c r="E286" i="166"/>
  <c r="D286" i="166"/>
  <c r="C286" i="166"/>
  <c r="Q251" i="166"/>
  <c r="P251" i="166"/>
  <c r="O251" i="166"/>
  <c r="M251" i="166"/>
  <c r="L251" i="166"/>
  <c r="K251" i="166"/>
  <c r="I251" i="166"/>
  <c r="H251" i="166"/>
  <c r="G251" i="166"/>
  <c r="F251" i="166"/>
  <c r="E251" i="166"/>
  <c r="D251" i="166"/>
  <c r="C251" i="166"/>
  <c r="B251" i="166"/>
  <c r="Q216" i="166"/>
  <c r="P216" i="166"/>
  <c r="O216" i="166"/>
  <c r="M216" i="166"/>
  <c r="L216" i="166"/>
  <c r="J216" i="166"/>
  <c r="I216" i="166"/>
  <c r="H216" i="166"/>
  <c r="G216" i="166"/>
  <c r="F216" i="166"/>
  <c r="E216" i="166"/>
  <c r="D216" i="166"/>
  <c r="C216" i="166"/>
  <c r="Q181" i="166"/>
  <c r="P181" i="166"/>
  <c r="O181" i="166"/>
  <c r="M181" i="166"/>
  <c r="L181" i="166"/>
  <c r="J181" i="166"/>
  <c r="I181" i="166"/>
  <c r="H181" i="166"/>
  <c r="G181" i="166"/>
  <c r="F181" i="166"/>
  <c r="E181" i="166"/>
  <c r="D181" i="166"/>
  <c r="B181" i="166"/>
  <c r="Q146" i="166"/>
  <c r="P146" i="166"/>
  <c r="O146" i="166"/>
  <c r="N146" i="166"/>
  <c r="L146" i="166"/>
  <c r="K146" i="166"/>
  <c r="J146" i="166"/>
  <c r="I146" i="166"/>
  <c r="H146" i="166"/>
  <c r="G146" i="166"/>
  <c r="F146" i="166"/>
  <c r="E146" i="166"/>
  <c r="B146" i="166"/>
  <c r="Q111" i="166"/>
  <c r="P111" i="166"/>
  <c r="O111" i="166"/>
  <c r="N111" i="166"/>
  <c r="M111" i="166"/>
  <c r="L111" i="166"/>
  <c r="K111" i="166"/>
  <c r="J111" i="166"/>
  <c r="I111" i="166"/>
  <c r="H111" i="166"/>
  <c r="G111" i="166"/>
  <c r="F111" i="166"/>
  <c r="E111" i="166"/>
  <c r="D111" i="166"/>
  <c r="C111" i="166"/>
  <c r="B111" i="166"/>
  <c r="Q76" i="166"/>
  <c r="P76" i="166"/>
  <c r="O76" i="166"/>
  <c r="N76" i="166"/>
  <c r="M76" i="166"/>
  <c r="L76" i="166"/>
  <c r="J76" i="166"/>
  <c r="I76" i="166"/>
  <c r="G76" i="166"/>
  <c r="F76" i="166"/>
  <c r="E76" i="166"/>
  <c r="D76" i="166"/>
  <c r="C76" i="166"/>
  <c r="B76" i="166"/>
  <c r="Q41" i="166"/>
  <c r="P41" i="166"/>
  <c r="O41" i="166"/>
  <c r="N41" i="166"/>
  <c r="M41" i="166"/>
  <c r="L41" i="166"/>
  <c r="K41" i="166"/>
  <c r="J41" i="166"/>
  <c r="I41" i="166"/>
  <c r="H41" i="166"/>
  <c r="G41" i="166"/>
  <c r="F41" i="166"/>
  <c r="E41" i="166"/>
  <c r="C41" i="166"/>
  <c r="B41" i="166"/>
  <c r="Q6" i="166"/>
  <c r="P6" i="166"/>
  <c r="O6" i="166"/>
  <c r="N6" i="166"/>
  <c r="M6" i="166"/>
  <c r="L6" i="166"/>
  <c r="K6" i="166"/>
  <c r="J6" i="166"/>
  <c r="I6" i="166"/>
  <c r="F6" i="166"/>
  <c r="E6" i="166"/>
  <c r="D6" i="166"/>
</calcChain>
</file>

<file path=xl/sharedStrings.xml><?xml version="1.0" encoding="utf-8"?>
<sst xmlns="http://schemas.openxmlformats.org/spreadsheetml/2006/main" count="21810" uniqueCount="1680">
  <si>
    <t>（１）石油製品需給総括 / Supply and Demand Summary of Petroleum Products</t>
    <phoneticPr fontId="5"/>
  </si>
  <si>
    <t xml:space="preserve">（３）石油製品国内向月別販売 / Domestic Sales of Petroleum Products by Month </t>
    <phoneticPr fontId="5"/>
  </si>
  <si>
    <t>①月別輸入 / Import by Month</t>
    <phoneticPr fontId="5"/>
  </si>
  <si>
    <t>③月別輸出 / Export by Month</t>
    <phoneticPr fontId="5"/>
  </si>
  <si>
    <t>（４）石油製品の輸出入 / Import and Export of Ｐetroleum Products</t>
    <phoneticPr fontId="5"/>
  </si>
  <si>
    <t>（５）石油製品月別業態別在庫 / Monthly Inventory of Petroleum Products by Type of Business</t>
    <phoneticPr fontId="5"/>
  </si>
  <si>
    <t xml:space="preserve">（６）石油製品製造業者・輸入業者月別消費者･販売業者向販売 / Monthly Sales to Consumers, Wholesalers and Retailers of Petroleum Products by Manufacturers and Importers    </t>
    <phoneticPr fontId="5"/>
  </si>
  <si>
    <t>参考資料 / Ｆｏｒ　Ｒｅｆｅｒｅｎｃｅ</t>
    <rPh sb="0" eb="2">
      <t>サンコウ</t>
    </rPh>
    <rPh sb="2" eb="4">
      <t>シリョウ</t>
    </rPh>
    <phoneticPr fontId="5"/>
  </si>
  <si>
    <t>（２）石油製品製造業者 ・ 輸入業者受払 / Receipt and Shipment of Petroleum Products by Manufacturers and Importers</t>
    <phoneticPr fontId="5"/>
  </si>
  <si>
    <t xml:space="preserve">（７）製造業者・輸入業者品種別、月別消費者・販売業者向販売及び在庫内訳 /Monthly Inventory and Sales to Consumers, Wholesalers and Retailers by Manufacturers and Importers </t>
    <phoneticPr fontId="5"/>
  </si>
  <si>
    <t>（２）原油油種別輸入 / Import by Kind of Crude Oil</t>
    <phoneticPr fontId="5"/>
  </si>
  <si>
    <t>※下線のある文字をクリックすると、統計表にジャンプします。</t>
    <rPh sb="1" eb="3">
      <t>カセン</t>
    </rPh>
    <rPh sb="6" eb="8">
      <t>モジ</t>
    </rPh>
    <rPh sb="17" eb="20">
      <t>トウケイヒョウ</t>
    </rPh>
    <phoneticPr fontId="5"/>
  </si>
  <si>
    <t>（２）供給者区分別原油月別輸入 / Crude Oil Import by Month and Supplier</t>
    <phoneticPr fontId="5"/>
  </si>
  <si>
    <t>石　　油 / Ｐｅｔｒｏｌｅｕｍ</t>
    <phoneticPr fontId="5"/>
  </si>
  <si>
    <t>１．原油 / Crude Oil</t>
    <phoneticPr fontId="5"/>
  </si>
  <si>
    <t xml:space="preserve">（４）原油処理及び原油在庫 / Crude Oil Processing and Inventory </t>
    <phoneticPr fontId="5"/>
  </si>
  <si>
    <t>（１）原油地域別、国別輸入 / Import of Crude Oil by Area and Country</t>
    <phoneticPr fontId="5"/>
  </si>
  <si>
    <t>２．石油製品 / Petroleum Products</t>
    <rPh sb="4" eb="6">
      <t>セイヒン</t>
    </rPh>
    <phoneticPr fontId="5"/>
  </si>
  <si>
    <t>２．石油輸入価格推移 / Customs Clearance Prices of Crude Oil and Petroleum Products(CIF)</t>
    <phoneticPr fontId="5"/>
  </si>
  <si>
    <t>３．契約期間別、供給者区分別、地域別、国別原油輸入 / Import of Crude Oil by Contract,Supplier, Area and Country</t>
    <phoneticPr fontId="5"/>
  </si>
  <si>
    <t>　</t>
  </si>
  <si>
    <t>ベトナム</t>
  </si>
  <si>
    <t>ブルネイ</t>
  </si>
  <si>
    <t>イラン</t>
  </si>
  <si>
    <t>イラク</t>
  </si>
  <si>
    <t>エクアドル</t>
  </si>
  <si>
    <t>スーダン</t>
  </si>
  <si>
    <t>ガボン</t>
  </si>
  <si>
    <t>アンゴラ</t>
  </si>
  <si>
    <t>年　月</t>
    <rPh sb="0" eb="1">
      <t>トシ</t>
    </rPh>
    <rPh sb="2" eb="3">
      <t>ツキ</t>
    </rPh>
    <phoneticPr fontId="5"/>
  </si>
  <si>
    <t>計</t>
    <rPh sb="0" eb="1">
      <t>ケイ</t>
    </rPh>
    <phoneticPr fontId="5"/>
  </si>
  <si>
    <t>Singapore</t>
  </si>
  <si>
    <t>Malaysia</t>
  </si>
  <si>
    <t>Brunei</t>
  </si>
  <si>
    <t>Indonesia</t>
  </si>
  <si>
    <t>Iran</t>
  </si>
  <si>
    <t>Iraq</t>
  </si>
  <si>
    <t>Ecuador</t>
  </si>
  <si>
    <t>Africa</t>
  </si>
  <si>
    <t>Sudan</t>
  </si>
  <si>
    <t>Nigeria</t>
  </si>
  <si>
    <t>Gabon</t>
  </si>
  <si>
    <t>Angola</t>
  </si>
  <si>
    <t xml:space="preserve">― </t>
  </si>
  <si>
    <t>May</t>
  </si>
  <si>
    <t>―</t>
  </si>
  <si>
    <t>サウジアラビア</t>
  </si>
  <si>
    <t>クウェート</t>
  </si>
  <si>
    <t>カタール</t>
  </si>
  <si>
    <t>オマーン</t>
  </si>
  <si>
    <t>イエメン</t>
  </si>
  <si>
    <t>ノルウェー</t>
  </si>
  <si>
    <t>ロシア</t>
  </si>
  <si>
    <t>Saudi Arabia</t>
  </si>
  <si>
    <t>Kuwait</t>
  </si>
  <si>
    <t>Qatar</t>
  </si>
  <si>
    <t>Oman</t>
  </si>
  <si>
    <t>Norway</t>
  </si>
  <si>
    <t>（２）原油油種別輸入 / Import by Kind of Crude Oil</t>
    <rPh sb="3" eb="5">
      <t>ゲンユ</t>
    </rPh>
    <phoneticPr fontId="5"/>
  </si>
  <si>
    <t>ﾍﾟﾝﾗｲ</t>
  </si>
  <si>
    <t>Viet Nam</t>
  </si>
  <si>
    <t>ｲﾝﾄﾞﾈｼｱ計</t>
  </si>
  <si>
    <t>ｱﾀｶ</t>
  </si>
  <si>
    <t>ｼﾝﾀ</t>
  </si>
  <si>
    <t>ｼﾞｭﾘｰ</t>
  </si>
  <si>
    <t>ｽﾏﾄﾗ･ﾗｲﾄ</t>
  </si>
  <si>
    <t>ﾌﾞｶﾊﾟｲ</t>
  </si>
  <si>
    <t>ﾐﾅｽ･ﾄｯﾌﾟ</t>
  </si>
  <si>
    <t>ｳﾀﾞﾝ</t>
  </si>
  <si>
    <t>ﾗﾗﾝ</t>
  </si>
  <si>
    <t>ﾏﾄﾞｳﾗ</t>
  </si>
  <si>
    <t>ｳｲﾄﾞﾘｰ</t>
  </si>
  <si>
    <t>ﾍﾞﾘﾀﾞ</t>
  </si>
  <si>
    <t>ｶｼﾞ･ｾﾓｶﾞ</t>
  </si>
  <si>
    <t>ｹﾞﾗｶﾞｲ･ﾐｯｸｽ</t>
  </si>
  <si>
    <t>Middle East</t>
  </si>
  <si>
    <t>ｲﾗﾆｱﾝ･ﾍﾋﾞｰ</t>
  </si>
  <si>
    <t>ﾊﾞｽﾗ･ﾗｲﾄ</t>
  </si>
  <si>
    <t>ｻｳｼﾞｱﾗﾋﾞｱ計</t>
  </si>
  <si>
    <t>中立地帯計</t>
  </si>
  <si>
    <t>ｱﾗﾋﾞｱﾝ･ﾗｲﾄ</t>
  </si>
  <si>
    <t>ｱﾗﾋﾞｱﾝ･ﾍﾋﾞｰ</t>
  </si>
  <si>
    <t>ｱﾙ･ｼｬﾋｰﾝ</t>
  </si>
  <si>
    <t>ﾏﾘﾌﾞ･ﾗｲﾄ</t>
  </si>
  <si>
    <t>Azerbaijan</t>
  </si>
  <si>
    <t>ｷｻﾝｼﾞｪ</t>
  </si>
  <si>
    <t>ﾀﾞﾘｱ</t>
  </si>
  <si>
    <t>ﾊﾟｽﾞﾌﾛｰ</t>
  </si>
  <si>
    <t>ﾅｲﾙ</t>
  </si>
  <si>
    <t>Oceania</t>
  </si>
  <si>
    <t>Australia</t>
  </si>
  <si>
    <t>（３）非精製用出荷内訳 / Shipment of Crude Oil for Non-Refining</t>
    <rPh sb="9" eb="11">
      <t>ウチワケ</t>
    </rPh>
    <phoneticPr fontId="5"/>
  </si>
  <si>
    <t xml:space="preserve"> </t>
  </si>
  <si>
    <t>ﾗｲﾄ･ｾﾘｱ</t>
  </si>
  <si>
    <t>石油化学用計</t>
  </si>
  <si>
    <t xml:space="preserve">（４）原油処理及び原油在庫 / Crude Oil Processing and Inventory </t>
    <rPh sb="3" eb="5">
      <t>ゲンユ</t>
    </rPh>
    <rPh sb="5" eb="7">
      <t>ショリ</t>
    </rPh>
    <rPh sb="7" eb="8">
      <t>オヨ</t>
    </rPh>
    <rPh sb="9" eb="11">
      <t>ゲンユ</t>
    </rPh>
    <rPh sb="11" eb="13">
      <t>ザイコ</t>
    </rPh>
    <phoneticPr fontId="5"/>
  </si>
  <si>
    <t xml:space="preserve">①原油処理 / Crude Oil Processing </t>
    <rPh sb="1" eb="3">
      <t>ゲンユ</t>
    </rPh>
    <rPh sb="3" eb="5">
      <t>ショリ</t>
    </rPh>
    <phoneticPr fontId="5"/>
  </si>
  <si>
    <t>（単位：kl／Unit：kl）</t>
    <rPh sb="1" eb="3">
      <t>タンイ</t>
    </rPh>
    <phoneticPr fontId="3"/>
  </si>
  <si>
    <t>合計</t>
    <rPh sb="0" eb="2">
      <t>ゴウケイ</t>
    </rPh>
    <phoneticPr fontId="5"/>
  </si>
  <si>
    <t>精製業者</t>
  </si>
  <si>
    <t>潤滑油業者</t>
  </si>
  <si>
    <t>その他業者</t>
  </si>
  <si>
    <t>計</t>
  </si>
  <si>
    <t>Refiners</t>
  </si>
  <si>
    <t>Lubricant Manufacturers</t>
  </si>
  <si>
    <t>Total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</si>
  <si>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</si>
  <si>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</si>
  <si>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</si>
  <si>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</si>
  <si>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</si>
  <si>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</si>
  <si>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</si>
  <si>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>②原油在庫 / Inventory of Crude Oil</t>
    <rPh sb="1" eb="3">
      <t>ゲンユ</t>
    </rPh>
    <rPh sb="3" eb="5">
      <t>ザイコ</t>
    </rPh>
    <phoneticPr fontId="5"/>
  </si>
  <si>
    <t>採油業者</t>
    <rPh sb="0" eb="2">
      <t>サイユ</t>
    </rPh>
    <rPh sb="2" eb="4">
      <t>ギョウシャ</t>
    </rPh>
    <phoneticPr fontId="5"/>
  </si>
  <si>
    <t>Oil stockpiling bases</t>
  </si>
  <si>
    <t>平成</t>
  </si>
  <si>
    <t xml:space="preserve">  1～ 3月</t>
  </si>
  <si>
    <t xml:space="preserve">  4～ 6</t>
  </si>
  <si>
    <t xml:space="preserve">  7～ 9</t>
  </si>
  <si>
    <t>10～12</t>
  </si>
  <si>
    <t xml:space="preserve">  1月</t>
  </si>
  <si>
    <t xml:space="preserve">  2</t>
  </si>
  <si>
    <t xml:space="preserve"> 10</t>
  </si>
  <si>
    <t xml:space="preserve"> 11</t>
  </si>
  <si>
    <t xml:space="preserve"> 12</t>
  </si>
  <si>
    <t>２．石油製品 / Petroleum Products</t>
    <rPh sb="4" eb="6">
      <t>セイヒン</t>
    </rPh>
    <phoneticPr fontId="3"/>
  </si>
  <si>
    <t>燃料油計</t>
    <rPh sb="3" eb="4">
      <t>ケイ</t>
    </rPh>
    <phoneticPr fontId="3"/>
  </si>
  <si>
    <t>Category</t>
  </si>
  <si>
    <t>燃料油</t>
  </si>
  <si>
    <t>Ａ重油</t>
    <rPh sb="1" eb="3">
      <t>ジュウユ</t>
    </rPh>
    <phoneticPr fontId="3"/>
  </si>
  <si>
    <t>Ｂ・Ｃ重油</t>
    <rPh sb="3" eb="5">
      <t>ジュウユ</t>
    </rPh>
    <phoneticPr fontId="3"/>
  </si>
  <si>
    <t>Gasoline</t>
  </si>
  <si>
    <t>Kerosene</t>
  </si>
  <si>
    <t>Asphalt</t>
  </si>
  <si>
    <t>Grease</t>
  </si>
  <si>
    <t>Paraffin Wax</t>
  </si>
  <si>
    <t>年初在庫計</t>
  </si>
  <si>
    <t>Inventory at Start of Year</t>
  </si>
  <si>
    <t>Manufacturers and Importers</t>
  </si>
  <si>
    <t>受入合計</t>
  </si>
  <si>
    <t>Production Division</t>
  </si>
  <si>
    <t>Imports</t>
  </si>
  <si>
    <t>石油化学よりの返還</t>
    <rPh sb="7" eb="9">
      <t>ヘンカン</t>
    </rPh>
    <phoneticPr fontId="3"/>
  </si>
  <si>
    <t>Other Receipts</t>
  </si>
  <si>
    <t>払出合計</t>
  </si>
  <si>
    <t>国内向販売</t>
    <rPh sb="2" eb="3">
      <t>ム</t>
    </rPh>
    <rPh sb="3" eb="5">
      <t>ハンバイ</t>
    </rPh>
    <phoneticPr fontId="14"/>
  </si>
  <si>
    <t>Domestic Sales</t>
  </si>
  <si>
    <t>Exports</t>
  </si>
  <si>
    <t>品種振替による減量</t>
    <rPh sb="7" eb="8">
      <t>ゲン</t>
    </rPh>
    <phoneticPr fontId="14"/>
  </si>
  <si>
    <t>Own Consumption</t>
  </si>
  <si>
    <t>Other Shipments</t>
  </si>
  <si>
    <t>年末在庫計</t>
  </si>
  <si>
    <t>注 1： 国内向販売＝(年初在庫＋受入) - (年末在庫＋国内向販売以外の各払出項目)</t>
    <rPh sb="7" eb="8">
      <t>ム</t>
    </rPh>
    <rPh sb="31" eb="32">
      <t>ム</t>
    </rPh>
    <phoneticPr fontId="3"/>
  </si>
  <si>
    <t>Lubricating Oil</t>
  </si>
  <si>
    <t>石油化学よりの受入</t>
  </si>
  <si>
    <t>Return from Petrochemical Industry</t>
  </si>
  <si>
    <t>消費者･販売業者向販売</t>
    <rPh sb="0" eb="3">
      <t>ショウヒシャ</t>
    </rPh>
    <rPh sb="4" eb="6">
      <t>ハンバイ</t>
    </rPh>
    <rPh sb="6" eb="8">
      <t>ギョウシャ</t>
    </rPh>
    <rPh sb="8" eb="9">
      <t>ム</t>
    </rPh>
    <rPh sb="9" eb="11">
      <t>ハンバイ</t>
    </rPh>
    <phoneticPr fontId="26"/>
  </si>
  <si>
    <t>製造業者・輸入業者への販売・融通　</t>
    <rPh sb="7" eb="9">
      <t>ギョウシャ</t>
    </rPh>
    <phoneticPr fontId="26"/>
  </si>
  <si>
    <t>Inventory at End of Year</t>
  </si>
  <si>
    <r>
      <t xml:space="preserve"> </t>
    </r>
    <r>
      <rPr>
        <sz val="8"/>
        <rFont val="ＭＳ Ｐ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</si>
  <si>
    <r>
      <t xml:space="preserve"> </t>
    </r>
    <r>
      <rPr>
        <sz val="8"/>
        <rFont val="ＭＳ Ｐ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</si>
  <si>
    <t>プロパン（つづき）</t>
  </si>
  <si>
    <t>カタール
Qatar</t>
  </si>
  <si>
    <t>燃料油（つづき）</t>
  </si>
  <si>
    <t>アジア（つづき）</t>
  </si>
  <si>
    <t>The U.S.Armed Forces &amp; Bonded Oil</t>
  </si>
  <si>
    <t>Ａ重油合計</t>
    <rPh sb="1" eb="3">
      <t>ジュウユ</t>
    </rPh>
    <rPh sb="3" eb="5">
      <t>ゴウケイ</t>
    </rPh>
    <phoneticPr fontId="5"/>
  </si>
  <si>
    <t>（５）石油製品月別業態別在庫 / Monthly Inventory of Petroleum Products by Type of Business</t>
    <rPh sb="11" eb="12">
      <t>ベツ</t>
    </rPh>
    <phoneticPr fontId="3"/>
  </si>
  <si>
    <t>1月</t>
  </si>
  <si>
    <t>製油所</t>
  </si>
  <si>
    <t>製造・輸入業者</t>
  </si>
  <si>
    <t>M &amp; I</t>
  </si>
  <si>
    <t xml:space="preserve">注 1： M &amp; I =製造・輸入業者 </t>
    <rPh sb="12" eb="14">
      <t>セイゾウ</t>
    </rPh>
    <rPh sb="15" eb="17">
      <t>ユニュウ</t>
    </rPh>
    <rPh sb="17" eb="19">
      <t>ギョウシャ</t>
    </rPh>
    <phoneticPr fontId="6"/>
  </si>
  <si>
    <r>
      <t>（７）製造業者</t>
    </r>
    <r>
      <rPr>
        <sz val="8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輸入業者品種別、月別消費者</t>
    </r>
    <r>
      <rPr>
        <sz val="8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販売業者向販売及び在庫内訳 /</t>
    </r>
    <rPh sb="22" eb="23">
      <t>ハン</t>
    </rPh>
    <rPh sb="23" eb="24">
      <t>バイ</t>
    </rPh>
    <rPh sb="24" eb="25">
      <t>ギョウ</t>
    </rPh>
    <rPh sb="25" eb="26">
      <t>モノ</t>
    </rPh>
    <rPh sb="26" eb="27">
      <t>ムカイ</t>
    </rPh>
    <phoneticPr fontId="45"/>
  </si>
  <si>
    <t>6月</t>
  </si>
  <si>
    <t>7月</t>
  </si>
  <si>
    <t>9月</t>
  </si>
  <si>
    <t>10月</t>
  </si>
  <si>
    <t>11月</t>
  </si>
  <si>
    <t>12月</t>
  </si>
  <si>
    <t>消費者　　　・販売　　業者向　　販売</t>
    <rPh sb="0" eb="3">
      <t>ショウヒシャ</t>
    </rPh>
    <rPh sb="7" eb="9">
      <t>ハンバイ</t>
    </rPh>
    <rPh sb="11" eb="13">
      <t>ギョウシャ</t>
    </rPh>
    <rPh sb="13" eb="14">
      <t>ム</t>
    </rPh>
    <rPh sb="16" eb="18">
      <t>ハンバイ</t>
    </rPh>
    <phoneticPr fontId="45"/>
  </si>
  <si>
    <t>そ　の　他　</t>
    <rPh sb="4" eb="5">
      <t>タ</t>
    </rPh>
    <phoneticPr fontId="45"/>
  </si>
  <si>
    <t>自動車用高級</t>
  </si>
  <si>
    <t>自動車用並級</t>
  </si>
  <si>
    <t>石油化学用</t>
  </si>
  <si>
    <t>ディーゼルエンジン油</t>
  </si>
  <si>
    <t>潤</t>
    <rPh sb="0" eb="1">
      <t>ジュン</t>
    </rPh>
    <phoneticPr fontId="45"/>
  </si>
  <si>
    <t>その他特定用途向け</t>
  </si>
  <si>
    <t>滑</t>
    <rPh sb="0" eb="1">
      <t>ヌメ</t>
    </rPh>
    <phoneticPr fontId="45"/>
  </si>
  <si>
    <t>油</t>
    <rPh sb="0" eb="1">
      <t>ユ</t>
    </rPh>
    <phoneticPr fontId="45"/>
  </si>
  <si>
    <t>(単位：万kl/Unit:10 thousand kl)</t>
    <rPh sb="1" eb="3">
      <t>タンイ</t>
    </rPh>
    <rPh sb="4" eb="5">
      <t>マン</t>
    </rPh>
    <phoneticPr fontId="5"/>
  </si>
  <si>
    <t>年  月</t>
    <rPh sb="0" eb="1">
      <t>ネン</t>
    </rPh>
    <rPh sb="3" eb="4">
      <t>ツキ</t>
    </rPh>
    <phoneticPr fontId="5"/>
  </si>
  <si>
    <t>民間備蓄   Private</t>
    <rPh sb="0" eb="2">
      <t>ミンカン</t>
    </rPh>
    <rPh sb="2" eb="4">
      <t>ビチク</t>
    </rPh>
    <phoneticPr fontId="5"/>
  </si>
  <si>
    <t>合計   Total</t>
    <rPh sb="0" eb="2">
      <t>ゴウケイ</t>
    </rPh>
    <phoneticPr fontId="5"/>
  </si>
  <si>
    <t>計   Total</t>
    <rPh sb="0" eb="1">
      <t>ケイ</t>
    </rPh>
    <phoneticPr fontId="5"/>
  </si>
  <si>
    <t>日数
 Days</t>
    <rPh sb="0" eb="2">
      <t>ニッスウ</t>
    </rPh>
    <phoneticPr fontId="5"/>
  </si>
  <si>
    <t>製品ベース 
Products Equivalent</t>
    <rPh sb="0" eb="2">
      <t>セイヒン</t>
    </rPh>
    <phoneticPr fontId="5"/>
  </si>
  <si>
    <t>日数
Days</t>
    <rPh sb="0" eb="2">
      <t>ニッスウ</t>
    </rPh>
    <phoneticPr fontId="5"/>
  </si>
  <si>
    <t>原油
Crude  Oil</t>
    <rPh sb="0" eb="2">
      <t>ゲンユ</t>
    </rPh>
    <phoneticPr fontId="5"/>
  </si>
  <si>
    <t>製品
 Products</t>
    <rPh sb="0" eb="2">
      <t>セイヒン</t>
    </rPh>
    <phoneticPr fontId="5"/>
  </si>
  <si>
    <t>製品ベース
Products Equivalent</t>
    <rPh sb="0" eb="2">
      <t>セイヒン</t>
    </rPh>
    <phoneticPr fontId="5"/>
  </si>
  <si>
    <t>注1：原油の製品換算は原油量に0.95を乗じたものである。</t>
    <rPh sb="0" eb="1">
      <t>チュウ</t>
    </rPh>
    <rPh sb="3" eb="5">
      <t>ゲンユ</t>
    </rPh>
    <rPh sb="6" eb="8">
      <t>セイヒン</t>
    </rPh>
    <rPh sb="8" eb="10">
      <t>カンサン</t>
    </rPh>
    <rPh sb="11" eb="13">
      <t>ゲンユ</t>
    </rPh>
    <rPh sb="13" eb="14">
      <t>リョウ</t>
    </rPh>
    <rPh sb="20" eb="21">
      <t>ジョウ</t>
    </rPh>
    <phoneticPr fontId="5"/>
  </si>
  <si>
    <t>注2：資源エネルギー庁調べ。</t>
    <rPh sb="0" eb="1">
      <t>チュウ</t>
    </rPh>
    <rPh sb="3" eb="5">
      <t>シゲン</t>
    </rPh>
    <rPh sb="5" eb="11">
      <t>エネルギーチョウ</t>
    </rPh>
    <rPh sb="11" eb="12">
      <t>シラ</t>
    </rPh>
    <phoneticPr fontId="5"/>
  </si>
  <si>
    <t>原油     　　　　　　　　　　　　　　　　　　　　　　　　　　　　　　　　　　Crude Oil</t>
    <rPh sb="0" eb="2">
      <t>ゲンユ</t>
    </rPh>
    <phoneticPr fontId="5"/>
  </si>
  <si>
    <t>Ａ重油　　　　　　　　　　　 Fuel Oil A</t>
    <rPh sb="1" eb="3">
      <t>ジュウユ</t>
    </rPh>
    <phoneticPr fontId="5"/>
  </si>
  <si>
    <t>Ｃ重油   　　　　　　　　　　 Fuel Oil C</t>
    <rPh sb="1" eb="3">
      <t>ジュウユ</t>
    </rPh>
    <phoneticPr fontId="5"/>
  </si>
  <si>
    <t>液化石油ガス   　　　　　　　　　　　　　　LPG</t>
    <rPh sb="0" eb="2">
      <t>エキカ</t>
    </rPh>
    <rPh sb="2" eb="4">
      <t>セキユ</t>
    </rPh>
    <phoneticPr fontId="5"/>
  </si>
  <si>
    <t>液化天然ガス   　　　　　　　　　　　　　　LNG</t>
    <rPh sb="0" eb="2">
      <t>エキカ</t>
    </rPh>
    <rPh sb="2" eb="4">
      <t>テンネン</t>
    </rPh>
    <phoneticPr fontId="5"/>
  </si>
  <si>
    <t>-</t>
  </si>
  <si>
    <t>注1：出典は財務省貿易統計。</t>
    <rPh sb="0" eb="1">
      <t>チュウ</t>
    </rPh>
    <rPh sb="3" eb="5">
      <t>シュッテン</t>
    </rPh>
    <rPh sb="6" eb="9">
      <t>ザイムショウ</t>
    </rPh>
    <rPh sb="9" eb="11">
      <t>ボウエキ</t>
    </rPh>
    <rPh sb="11" eb="13">
      <t>トウケイ</t>
    </rPh>
    <phoneticPr fontId="5"/>
  </si>
  <si>
    <t>注3：ナフサは石化用ナフサの輸入価格。</t>
    <rPh sb="0" eb="1">
      <t>チュウ</t>
    </rPh>
    <rPh sb="7" eb="9">
      <t>セッカ</t>
    </rPh>
    <rPh sb="9" eb="10">
      <t>ヨウ</t>
    </rPh>
    <rPh sb="14" eb="16">
      <t>ユニュウ</t>
    </rPh>
    <rPh sb="16" eb="18">
      <t>カカク</t>
    </rPh>
    <phoneticPr fontId="5"/>
  </si>
  <si>
    <t>注4：A重油は農林漁業用の輸入価格。</t>
    <rPh sb="0" eb="1">
      <t>チュウ</t>
    </rPh>
    <rPh sb="4" eb="6">
      <t>ジュウユ</t>
    </rPh>
    <rPh sb="7" eb="9">
      <t>ノウリン</t>
    </rPh>
    <rPh sb="9" eb="12">
      <t>ギョギョウヨウ</t>
    </rPh>
    <rPh sb="13" eb="15">
      <t>ユニュウ</t>
    </rPh>
    <rPh sb="15" eb="17">
      <t>カカク</t>
    </rPh>
    <phoneticPr fontId="5"/>
  </si>
  <si>
    <t>注5：C重油は低硫黄C重油の輸入価格。</t>
    <rPh sb="0" eb="1">
      <t>チュウ</t>
    </rPh>
    <rPh sb="4" eb="6">
      <t>ジュウユ</t>
    </rPh>
    <rPh sb="7" eb="10">
      <t>テイイオウ</t>
    </rPh>
    <rPh sb="11" eb="13">
      <t>ジュウユ</t>
    </rPh>
    <rPh sb="14" eb="16">
      <t>ユニュウ</t>
    </rPh>
    <rPh sb="16" eb="18">
      <t>カカク</t>
    </rPh>
    <phoneticPr fontId="5"/>
  </si>
  <si>
    <t xml:space="preserve">合計             </t>
  </si>
  <si>
    <t xml:space="preserve">スポット比率   </t>
  </si>
  <si>
    <t>長期契約</t>
    <rPh sb="0" eb="2">
      <t>チョウキ</t>
    </rPh>
    <rPh sb="2" eb="4">
      <t>ケイヤク</t>
    </rPh>
    <phoneticPr fontId="5"/>
  </si>
  <si>
    <t>スポット契約</t>
    <rPh sb="4" eb="6">
      <t>ケイヤク</t>
    </rPh>
    <phoneticPr fontId="5"/>
  </si>
  <si>
    <t>（２）供給者区分別原油月別輸入 / Crude Oil Import by Month and Supplier</t>
    <rPh sb="11" eb="13">
      <t>ツキベツ</t>
    </rPh>
    <phoneticPr fontId="5"/>
  </si>
  <si>
    <t>（単位：kl／Unit：kl）</t>
    <rPh sb="1" eb="3">
      <t>タンイ</t>
    </rPh>
    <phoneticPr fontId="5"/>
  </si>
  <si>
    <t>メジャーズ</t>
  </si>
  <si>
    <t>米系独立会社</t>
  </si>
  <si>
    <t>Majors</t>
  </si>
  <si>
    <t>American Independence</t>
  </si>
  <si>
    <t>Oil Producer Country's Government</t>
  </si>
  <si>
    <t>区分</t>
    <rPh sb="0" eb="2">
      <t>クブン</t>
    </rPh>
    <phoneticPr fontId="5"/>
  </si>
  <si>
    <t>合計</t>
  </si>
  <si>
    <t>（60°Ｆ）</t>
  </si>
  <si>
    <t>国名</t>
    <rPh sb="0" eb="1">
      <t>クニ</t>
    </rPh>
    <rPh sb="1" eb="2">
      <t>メイ</t>
    </rPh>
    <phoneticPr fontId="5"/>
  </si>
  <si>
    <t>合　　　　計</t>
  </si>
  <si>
    <t>インドネシア</t>
  </si>
  <si>
    <t>アラブ首長国連邦</t>
  </si>
  <si>
    <t>オーストラリア</t>
  </si>
  <si>
    <t>Others</t>
  </si>
  <si>
    <t>注2：2社以下の集計数量に係る箇所は、秘匿措置（X）を講じている。</t>
    <rPh sb="0" eb="1">
      <t>チュウ</t>
    </rPh>
    <rPh sb="4" eb="7">
      <t>シャイカ</t>
    </rPh>
    <rPh sb="8" eb="10">
      <t>シュウケイ</t>
    </rPh>
    <rPh sb="10" eb="12">
      <t>スウリョウ</t>
    </rPh>
    <rPh sb="13" eb="14">
      <t>カカ</t>
    </rPh>
    <rPh sb="15" eb="17">
      <t>カショ</t>
    </rPh>
    <rPh sb="19" eb="21">
      <t>ヒトク</t>
    </rPh>
    <rPh sb="21" eb="23">
      <t>ソチ</t>
    </rPh>
    <rPh sb="27" eb="28">
      <t>コウ</t>
    </rPh>
    <phoneticPr fontId="5"/>
  </si>
  <si>
    <t>合　　　　計</t>
    <rPh sb="0" eb="1">
      <t>ゴウ</t>
    </rPh>
    <rPh sb="5" eb="6">
      <t>ケイ</t>
    </rPh>
    <phoneticPr fontId="5"/>
  </si>
  <si>
    <t>マレーシア</t>
  </si>
  <si>
    <t>注2：2社以下の集計金額に係る箇所は、秘匿措置（X）を講じている。</t>
    <rPh sb="0" eb="1">
      <t>チュウ</t>
    </rPh>
    <rPh sb="4" eb="7">
      <t>シャイカ</t>
    </rPh>
    <rPh sb="8" eb="10">
      <t>シュウケイ</t>
    </rPh>
    <rPh sb="10" eb="12">
      <t>キンガク</t>
    </rPh>
    <rPh sb="13" eb="14">
      <t>カカ</t>
    </rPh>
    <rPh sb="15" eb="17">
      <t>カショ</t>
    </rPh>
    <rPh sb="19" eb="21">
      <t>ヒトク</t>
    </rPh>
    <rPh sb="21" eb="23">
      <t>ソチ</t>
    </rPh>
    <rPh sb="27" eb="28">
      <t>コウ</t>
    </rPh>
    <phoneticPr fontId="5"/>
  </si>
  <si>
    <t>国名</t>
    <rPh sb="0" eb="1">
      <t>クニ</t>
    </rPh>
    <rPh sb="1" eb="2">
      <t>ナ</t>
    </rPh>
    <phoneticPr fontId="5"/>
  </si>
  <si>
    <t>船積数量</t>
    <rPh sb="0" eb="1">
      <t>フネ</t>
    </rPh>
    <rPh sb="1" eb="2">
      <t>ツミ</t>
    </rPh>
    <rPh sb="2" eb="4">
      <t>スウリョウ</t>
    </rPh>
    <phoneticPr fontId="5"/>
  </si>
  <si>
    <t>運賃総額</t>
    <rPh sb="0" eb="2">
      <t>ウンチン</t>
    </rPh>
    <rPh sb="2" eb="4">
      <t>ソウガク</t>
    </rPh>
    <phoneticPr fontId="5"/>
  </si>
  <si>
    <t>保険料総額</t>
    <rPh sb="0" eb="3">
      <t>ホケンリョウ</t>
    </rPh>
    <rPh sb="3" eb="5">
      <t>ソウガク</t>
    </rPh>
    <phoneticPr fontId="5"/>
  </si>
  <si>
    <t>公表します。</t>
    <rPh sb="0" eb="2">
      <t>コウヒョウ</t>
    </rPh>
    <phoneticPr fontId="3"/>
  </si>
  <si>
    <t>品 目</t>
    <rPh sb="0" eb="1">
      <t>ヒン</t>
    </rPh>
    <rPh sb="2" eb="3">
      <t>メ</t>
    </rPh>
    <phoneticPr fontId="5"/>
  </si>
  <si>
    <t>主　な　項    目</t>
    <rPh sb="0" eb="1">
      <t>オモ</t>
    </rPh>
    <rPh sb="4" eb="5">
      <t>コウ</t>
    </rPh>
    <rPh sb="9" eb="10">
      <t>メ</t>
    </rPh>
    <phoneticPr fontId="5"/>
  </si>
  <si>
    <t>修正期間</t>
    <rPh sb="0" eb="2">
      <t>シュウセイ</t>
    </rPh>
    <rPh sb="2" eb="4">
      <t>キカン</t>
    </rPh>
    <phoneticPr fontId="5"/>
  </si>
  <si>
    <t>修　正　の　あ　る　表　の　ペ　ー　ジ</t>
  </si>
  <si>
    <t>区 分</t>
    <rPh sb="0" eb="1">
      <t>ク</t>
    </rPh>
    <rPh sb="2" eb="3">
      <t>ブン</t>
    </rPh>
    <phoneticPr fontId="5"/>
  </si>
  <si>
    <t>修正前
Unrevised
Original</t>
    <rPh sb="0" eb="3">
      <t>シュウセイマエ</t>
    </rPh>
    <phoneticPr fontId="5"/>
  </si>
  <si>
    <t>修正後
Revised</t>
    <rPh sb="0" eb="3">
      <t>シュウセイゴ</t>
    </rPh>
    <phoneticPr fontId="5"/>
  </si>
  <si>
    <t>Total Receipts</t>
  </si>
  <si>
    <t>Total Expenditure</t>
  </si>
  <si>
    <t>年 月</t>
    <rPh sb="0" eb="1">
      <t>トシ</t>
    </rPh>
    <rPh sb="2" eb="3">
      <t>ツキ</t>
    </rPh>
    <phoneticPr fontId="5"/>
  </si>
  <si>
    <t>（４）石油製品の輸出入/Import and Export of Petroleum Products</t>
    <rPh sb="8" eb="10">
      <t>ユシュツ</t>
    </rPh>
    <rPh sb="10" eb="11">
      <t>ニュウ</t>
    </rPh>
    <phoneticPr fontId="3"/>
  </si>
  <si>
    <t>正誤情報 / The list of errata</t>
    <rPh sb="0" eb="2">
      <t>セイゴ</t>
    </rPh>
    <rPh sb="2" eb="4">
      <t>ジョウホウ</t>
    </rPh>
    <phoneticPr fontId="5"/>
  </si>
  <si>
    <t>（３）非精製用出荷内訳 / Shipment of Crude Oil for Non-Refining</t>
    <phoneticPr fontId="5"/>
  </si>
  <si>
    <t>参</t>
    <rPh sb="0" eb="1">
      <t>サン</t>
    </rPh>
    <phoneticPr fontId="5"/>
  </si>
  <si>
    <t>考</t>
    <rPh sb="0" eb="1">
      <t>コウ</t>
    </rPh>
    <phoneticPr fontId="5"/>
  </si>
  <si>
    <t>資</t>
    <rPh sb="0" eb="1">
      <t>シ</t>
    </rPh>
    <phoneticPr fontId="5"/>
  </si>
  <si>
    <t>料</t>
    <rPh sb="0" eb="1">
      <t>リョウ</t>
    </rPh>
    <phoneticPr fontId="5"/>
  </si>
  <si>
    <t>国家備蓄          Government</t>
    <rPh sb="0" eb="2">
      <t>コッカ</t>
    </rPh>
    <rPh sb="2" eb="4">
      <t>ビチク</t>
    </rPh>
    <phoneticPr fontId="5"/>
  </si>
  <si>
    <t>産油国共同備蓄     Joint oil storage projects</t>
    <rPh sb="0" eb="3">
      <t>サンユコク</t>
    </rPh>
    <rPh sb="3" eb="5">
      <t>キョウドウ</t>
    </rPh>
    <rPh sb="5" eb="7">
      <t>ビチク</t>
    </rPh>
    <phoneticPr fontId="5"/>
  </si>
  <si>
    <t>１．石油備蓄量推移 / Changes in Oil Stock</t>
    <phoneticPr fontId="5"/>
  </si>
  <si>
    <t>Sri Lanka</t>
  </si>
  <si>
    <t>United States of America</t>
  </si>
  <si>
    <t>ﾃ･ｼﾞｱｯｸ･ﾄﾗﾝ</t>
  </si>
  <si>
    <t>ｿﾝ･ﾄﾞｸ</t>
  </si>
  <si>
    <t>　①平成26年 / (C.Y.2014)</t>
    <rPh sb="2" eb="3">
      <t>ヘイ</t>
    </rPh>
    <phoneticPr fontId="3"/>
  </si>
  <si>
    <r>
      <t xml:space="preserve"> </t>
    </r>
    <r>
      <rPr>
        <sz val="8"/>
        <color theme="1"/>
        <rFont val="ＭＳ Ｐ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</si>
  <si>
    <r>
      <t xml:space="preserve"> </t>
    </r>
    <r>
      <rPr>
        <sz val="8"/>
        <color theme="1"/>
        <rFont val="ＭＳ Ｐ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</si>
  <si>
    <t>液化石油ガス</t>
    <rPh sb="0" eb="2">
      <t>エキカ</t>
    </rPh>
    <rPh sb="2" eb="4">
      <t>セキユ</t>
    </rPh>
    <phoneticPr fontId="5"/>
  </si>
  <si>
    <t xml:space="preserve">  ( 円/kl)  (yen/kl)</t>
    <rPh sb="4" eb="5">
      <t>エン</t>
    </rPh>
    <phoneticPr fontId="5"/>
  </si>
  <si>
    <t xml:space="preserve">  ( 円/t)  (yen/ton)</t>
    <rPh sb="4" eb="5">
      <t>エン</t>
    </rPh>
    <phoneticPr fontId="5"/>
  </si>
  <si>
    <t>注1：出典は資源エネルギー庁「石油輸入調査」。</t>
    <rPh sb="0" eb="1">
      <t>チュウ</t>
    </rPh>
    <rPh sb="3" eb="5">
      <t>シュッテン</t>
    </rPh>
    <rPh sb="6" eb="8">
      <t>シゲン</t>
    </rPh>
    <rPh sb="13" eb="14">
      <t>チョウ</t>
    </rPh>
    <rPh sb="15" eb="17">
      <t>セキユ</t>
    </rPh>
    <rPh sb="17" eb="19">
      <t>ユニュウ</t>
    </rPh>
    <rPh sb="19" eb="21">
      <t>チョウサ</t>
    </rPh>
    <phoneticPr fontId="5"/>
  </si>
  <si>
    <t>注：出典は資源エネルギー庁「石油輸入調査」。</t>
    <rPh sb="0" eb="1">
      <t>チュウ</t>
    </rPh>
    <rPh sb="2" eb="4">
      <t>シュッテン</t>
    </rPh>
    <rPh sb="5" eb="7">
      <t>シゲン</t>
    </rPh>
    <rPh sb="12" eb="13">
      <t>チョウ</t>
    </rPh>
    <rPh sb="14" eb="16">
      <t>セキユ</t>
    </rPh>
    <rPh sb="16" eb="18">
      <t>ユニュウ</t>
    </rPh>
    <rPh sb="18" eb="20">
      <t>チョウサ</t>
    </rPh>
    <phoneticPr fontId="5"/>
  </si>
  <si>
    <t>平成２７年資源・エネルギー統計年報</t>
    <rPh sb="5" eb="7">
      <t>シゲン</t>
    </rPh>
    <rPh sb="13" eb="15">
      <t>トウケイ</t>
    </rPh>
    <rPh sb="15" eb="17">
      <t>ネンポウ</t>
    </rPh>
    <phoneticPr fontId="5"/>
  </si>
  <si>
    <t>　①平成27年 / (C.Y.2015)</t>
  </si>
  <si>
    <t>　②平成27年度 / (F.Y.2015)</t>
  </si>
  <si>
    <t>（５）国別、契約期間別ＣＩＦ総額（平成27年） / Imported Crude Oil Value(CIF) by Country and Contract(C.Y.2015)</t>
  </si>
  <si>
    <t>（７）国別船積数量、FOB、運賃総額及び保険料総額（平成27年） / Shipped Quantity,FOB,Freight and Insurance by Country (C.Y.2015)</t>
  </si>
  <si>
    <t>（８）国別船積数量、FOB、運賃総額及び保険料総額（平成27年度） /Shipped Quantity,FOB,Freight and Insurance by Country (F.Y.2015)</t>
  </si>
  <si>
    <t>１．石油備蓄量推移 / Changes in Oil Stock</t>
    <rPh sb="2" eb="3">
      <t>イシ</t>
    </rPh>
    <rPh sb="3" eb="4">
      <t>ユ</t>
    </rPh>
    <rPh sb="4" eb="6">
      <t>ビチク</t>
    </rPh>
    <rPh sb="6" eb="7">
      <t>リョウ</t>
    </rPh>
    <rPh sb="7" eb="8">
      <t>スイ</t>
    </rPh>
    <rPh sb="8" eb="9">
      <t>ウツリ</t>
    </rPh>
    <phoneticPr fontId="5"/>
  </si>
  <si>
    <t>平成27年 1月</t>
  </si>
  <si>
    <t>平成28年 1月</t>
  </si>
  <si>
    <t>２．石油輸入価格推移 / Customs Clearance Prices of Crude Oil and Petroleum Products(CIF)</t>
    <rPh sb="2" eb="3">
      <t>イシ</t>
    </rPh>
    <rPh sb="3" eb="4">
      <t>ユ</t>
    </rPh>
    <rPh sb="4" eb="5">
      <t>ユ</t>
    </rPh>
    <rPh sb="5" eb="6">
      <t>イリ</t>
    </rPh>
    <rPh sb="6" eb="7">
      <t>アタイ</t>
    </rPh>
    <rPh sb="7" eb="8">
      <t>カク</t>
    </rPh>
    <rPh sb="8" eb="10">
      <t>スイイ</t>
    </rPh>
    <phoneticPr fontId="5"/>
  </si>
  <si>
    <t>注2：原油（＄／バレル）は石油連盟「石油資料月報」による。</t>
    <rPh sb="0" eb="1">
      <t>チュウ</t>
    </rPh>
    <rPh sb="3" eb="5">
      <t>ゲンユ</t>
    </rPh>
    <rPh sb="13" eb="15">
      <t>セキユ</t>
    </rPh>
    <rPh sb="15" eb="17">
      <t>レンメイ</t>
    </rPh>
    <rPh sb="18" eb="20">
      <t>セキユ</t>
    </rPh>
    <rPh sb="20" eb="22">
      <t>シリョウ</t>
    </rPh>
    <rPh sb="22" eb="24">
      <t>ゲッポウ</t>
    </rPh>
    <phoneticPr fontId="5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</si>
  <si>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</si>
  <si>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</si>
  <si>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</si>
  <si>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</si>
  <si>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</si>
  <si>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</si>
  <si>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</si>
  <si>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</si>
  <si>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</si>
  <si>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</si>
  <si>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</si>
  <si>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（１）契約期間別原油月別輸入、ＣＩＦ総額、平均API度及び平均硫黄分 /</t>
    <rPh sb="9" eb="11">
      <t>ツキベツ</t>
    </rPh>
    <rPh sb="17" eb="19">
      <t>ソウガク</t>
    </rPh>
    <phoneticPr fontId="5"/>
  </si>
  <si>
    <r>
      <t>CIF総額（千ドル）                                        Value（CIF）(10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＄）</t>
    </r>
    <rPh sb="3" eb="5">
      <t>ソウガク</t>
    </rPh>
    <rPh sb="6" eb="7">
      <t>セン</t>
    </rPh>
    <phoneticPr fontId="5"/>
  </si>
  <si>
    <t>平均　　API度</t>
  </si>
  <si>
    <t>平成23年</t>
  </si>
  <si>
    <t>平成24年</t>
  </si>
  <si>
    <t>平成25年</t>
  </si>
  <si>
    <t>平成26年</t>
  </si>
  <si>
    <t>平成27年</t>
  </si>
  <si>
    <t>平成26年度</t>
  </si>
  <si>
    <t>平成27年度</t>
  </si>
  <si>
    <t>平成27年 1～ 3月</t>
  </si>
  <si>
    <t xml:space="preserve">         4～ 6</t>
  </si>
  <si>
    <t xml:space="preserve">         7～ 9</t>
  </si>
  <si>
    <t xml:space="preserve">        10～12</t>
  </si>
  <si>
    <t>平成28年 1～ 3月</t>
  </si>
  <si>
    <t>(バレル)</t>
  </si>
  <si>
    <t>(ﾄﾞﾙ/バレル)</t>
  </si>
  <si>
    <t>United Arab Emirates</t>
  </si>
  <si>
    <t>Russia</t>
  </si>
  <si>
    <t>メキシコ</t>
  </si>
  <si>
    <t>Mexico</t>
  </si>
  <si>
    <t>コロンビア</t>
  </si>
  <si>
    <t>Colombia</t>
  </si>
  <si>
    <t>べネズエラ</t>
  </si>
  <si>
    <t>Venezuela</t>
  </si>
  <si>
    <t>その他</t>
  </si>
  <si>
    <t>カザフスタン</t>
  </si>
  <si>
    <t>Kazakhstan</t>
  </si>
  <si>
    <t>アメリカ合衆国</t>
  </si>
  <si>
    <t>NOTE1：The source is “The oil import survey”by Agency for Natural Resources and Energy.</t>
  </si>
  <si>
    <t xml:space="preserve">            The number of companies that imported it from these countries is  two or less.</t>
  </si>
  <si>
    <t>X</t>
  </si>
  <si>
    <t xml:space="preserve">（３）国別、契約期間別原油輸入、平均API度及び平均硫黄分（平成27年） / </t>
  </si>
  <si>
    <t>平均     API度</t>
  </si>
  <si>
    <t xml:space="preserve">（４）国別、契約期間別原油輸入、平均ＡＰＩ度及び平均硫黄分（平成27年度） / </t>
    <rPh sb="21" eb="22">
      <t>ド</t>
    </rPh>
    <phoneticPr fontId="5"/>
  </si>
  <si>
    <t>平均     ＡＰＩ度</t>
    <rPh sb="10" eb="11">
      <t>ド</t>
    </rPh>
    <phoneticPr fontId="5"/>
  </si>
  <si>
    <t>平成２６年資源・エネルギー統計年報(石油）の公表値の修正について</t>
    <rPh sb="0" eb="2">
      <t>ヘイセイ</t>
    </rPh>
    <rPh sb="4" eb="5">
      <t>ネン</t>
    </rPh>
    <rPh sb="5" eb="7">
      <t>シゲン</t>
    </rPh>
    <rPh sb="13" eb="15">
      <t>トウケイ</t>
    </rPh>
    <rPh sb="15" eb="17">
      <t>ネンポウ</t>
    </rPh>
    <rPh sb="18" eb="20">
      <t>セキユ</t>
    </rPh>
    <rPh sb="22" eb="24">
      <t>コウヒョウ</t>
    </rPh>
    <rPh sb="24" eb="25">
      <t>チ</t>
    </rPh>
    <rPh sb="26" eb="28">
      <t>シュウセイ</t>
    </rPh>
    <phoneticPr fontId="3"/>
  </si>
  <si>
    <t>　平成２６年資源・エネルギー統計年報(石油）公表後に、一部事業所の誤報告により、平成２６年年報の公表値に修正が発生しましたので、下記のとおり修正値を</t>
    <rPh sb="1" eb="3">
      <t>ヘイセイ</t>
    </rPh>
    <rPh sb="5" eb="6">
      <t>ネン</t>
    </rPh>
    <rPh sb="6" eb="8">
      <t>シゲン</t>
    </rPh>
    <rPh sb="14" eb="16">
      <t>トウケイ</t>
    </rPh>
    <rPh sb="16" eb="18">
      <t>ネンポウ</t>
    </rPh>
    <rPh sb="19" eb="21">
      <t>セキユ</t>
    </rPh>
    <rPh sb="22" eb="24">
      <t>コウヒョウ</t>
    </rPh>
    <rPh sb="24" eb="25">
      <t>ゴ</t>
    </rPh>
    <rPh sb="27" eb="29">
      <t>イチブ</t>
    </rPh>
    <rPh sb="29" eb="32">
      <t>ジギョウショ</t>
    </rPh>
    <rPh sb="33" eb="34">
      <t>ゴ</t>
    </rPh>
    <rPh sb="34" eb="36">
      <t>ホウコク</t>
    </rPh>
    <rPh sb="40" eb="42">
      <t>ヘイセイ</t>
    </rPh>
    <rPh sb="44" eb="45">
      <t>ネン</t>
    </rPh>
    <rPh sb="45" eb="47">
      <t>ネンポウ</t>
    </rPh>
    <rPh sb="48" eb="50">
      <t>コウヒョウ</t>
    </rPh>
    <rPh sb="50" eb="51">
      <t>チ</t>
    </rPh>
    <rPh sb="52" eb="54">
      <t>シュウセイ</t>
    </rPh>
    <rPh sb="55" eb="57">
      <t>ハッセイ</t>
    </rPh>
    <rPh sb="64" eb="66">
      <t>カキ</t>
    </rPh>
    <rPh sb="70" eb="72">
      <t>シュウセイ</t>
    </rPh>
    <rPh sb="72" eb="73">
      <t>チ</t>
    </rPh>
    <phoneticPr fontId="3"/>
  </si>
  <si>
    <t>原油
燃料油計
ナフサ
重油
A重油
B・C重油
液化石油ガス
B・B　</t>
    <rPh sb="0" eb="2">
      <t>ゲンユ</t>
    </rPh>
    <rPh sb="3" eb="5">
      <t>ネンリョウ</t>
    </rPh>
    <rPh sb="5" eb="6">
      <t>ユ</t>
    </rPh>
    <rPh sb="6" eb="7">
      <t>ケイ</t>
    </rPh>
    <rPh sb="12" eb="14">
      <t>ジュウユ</t>
    </rPh>
    <rPh sb="16" eb="18">
      <t>ジュウユ</t>
    </rPh>
    <rPh sb="22" eb="24">
      <t>ジュウユ</t>
    </rPh>
    <rPh sb="25" eb="27">
      <t>エキカ</t>
    </rPh>
    <rPh sb="27" eb="29">
      <t>セキユ</t>
    </rPh>
    <phoneticPr fontId="5"/>
  </si>
  <si>
    <t xml:space="preserve">
原油油種別輸入
受入合計
輸入
その他の受入量
払出合計
国内向販売
輸出
その他の払出量
在庫
製造業者・輸入業者
よりの購入・融通
消費者・販売業者
向販売
製造業者・輸入業者
への販売・融通
　　</t>
    <rPh sb="2" eb="4">
      <t>ゲンユ</t>
    </rPh>
    <rPh sb="4" eb="5">
      <t>ユ</t>
    </rPh>
    <rPh sb="5" eb="7">
      <t>シュベツ</t>
    </rPh>
    <rPh sb="7" eb="9">
      <t>ユニュウ</t>
    </rPh>
    <rPh sb="15" eb="17">
      <t>ユニュウ</t>
    </rPh>
    <rPh sb="20" eb="21">
      <t>タ</t>
    </rPh>
    <rPh sb="22" eb="24">
      <t>ウケイレ</t>
    </rPh>
    <rPh sb="24" eb="25">
      <t>リョウ</t>
    </rPh>
    <rPh sb="26" eb="28">
      <t>ハライダシ</t>
    </rPh>
    <rPh sb="28" eb="30">
      <t>ゴウケイ</t>
    </rPh>
    <rPh sb="31" eb="33">
      <t>コクナイ</t>
    </rPh>
    <rPh sb="33" eb="34">
      <t>ム</t>
    </rPh>
    <rPh sb="34" eb="36">
      <t>ハンバイ</t>
    </rPh>
    <rPh sb="37" eb="39">
      <t>ユシュツ</t>
    </rPh>
    <rPh sb="42" eb="43">
      <t>タ</t>
    </rPh>
    <rPh sb="44" eb="46">
      <t>ハライダシ</t>
    </rPh>
    <rPh sb="46" eb="47">
      <t>リョウ</t>
    </rPh>
    <rPh sb="48" eb="50">
      <t>ザイコ</t>
    </rPh>
    <rPh sb="51" eb="53">
      <t>セイゾウ</t>
    </rPh>
    <rPh sb="53" eb="55">
      <t>ギョウシャ</t>
    </rPh>
    <rPh sb="56" eb="58">
      <t>ユニュウ</t>
    </rPh>
    <rPh sb="58" eb="60">
      <t>ギョウシャ</t>
    </rPh>
    <rPh sb="64" eb="66">
      <t>コウニュウ</t>
    </rPh>
    <rPh sb="67" eb="69">
      <t>ユウヅウ</t>
    </rPh>
    <rPh sb="70" eb="73">
      <t>ショウヒシャ</t>
    </rPh>
    <rPh sb="74" eb="76">
      <t>ハンバイ</t>
    </rPh>
    <rPh sb="76" eb="78">
      <t>ギョウシャ</t>
    </rPh>
    <rPh sb="79" eb="80">
      <t>ム</t>
    </rPh>
    <rPh sb="80" eb="82">
      <t>ハンバイ</t>
    </rPh>
    <rPh sb="95" eb="97">
      <t>ハンバイ</t>
    </rPh>
    <phoneticPr fontId="5"/>
  </si>
  <si>
    <t>平成２６年１月～
平成２６年１２月</t>
    <rPh sb="0" eb="2">
      <t>ヘイセイ</t>
    </rPh>
    <rPh sb="4" eb="5">
      <t>ネン</t>
    </rPh>
    <rPh sb="6" eb="7">
      <t>ガツ</t>
    </rPh>
    <rPh sb="9" eb="11">
      <t>ヘイセイ</t>
    </rPh>
    <rPh sb="13" eb="14">
      <t>ネン</t>
    </rPh>
    <rPh sb="16" eb="17">
      <t>ツキ</t>
    </rPh>
    <phoneticPr fontId="5"/>
  </si>
  <si>
    <t>(単位：kl/Unit：kl)</t>
  </si>
  <si>
    <t>ｻﾊﾘﾝ・ﾌﾞﾚﾝﾄﾞ</t>
  </si>
  <si>
    <t>Sakhal-B</t>
  </si>
  <si>
    <t>【平成26年年報　３１ページ】</t>
    <rPh sb="1" eb="3">
      <t>ヘイセイ</t>
    </rPh>
    <rPh sb="5" eb="6">
      <t>ネン</t>
    </rPh>
    <rPh sb="6" eb="8">
      <t>ネンポウ</t>
    </rPh>
    <phoneticPr fontId="5"/>
  </si>
  <si>
    <t>燃料油計</t>
    <rPh sb="3" eb="4">
      <t>ケイ</t>
    </rPh>
    <phoneticPr fontId="2"/>
  </si>
  <si>
    <t>ナフサ</t>
  </si>
  <si>
    <t>重油</t>
  </si>
  <si>
    <t>Ａ重油</t>
    <rPh sb="1" eb="3">
      <t>ジュウユ</t>
    </rPh>
    <phoneticPr fontId="2"/>
  </si>
  <si>
    <t>Ｂ・Ｃ重油</t>
    <rPh sb="3" eb="5">
      <t>ジュウユ</t>
    </rPh>
    <phoneticPr fontId="2"/>
  </si>
  <si>
    <t>Total of Fuel
 Products</t>
  </si>
  <si>
    <t>Naphtha</t>
  </si>
  <si>
    <t>Fuel Oil
 Total</t>
  </si>
  <si>
    <t>Fuel Oil A</t>
  </si>
  <si>
    <t>Fuel Oil
 B･C</t>
  </si>
  <si>
    <t>　　国内向販売</t>
    <rPh sb="4" eb="5">
      <t>ム</t>
    </rPh>
    <rPh sb="5" eb="7">
      <t>ハンバイ</t>
    </rPh>
    <phoneticPr fontId="1"/>
  </si>
  <si>
    <t xml:space="preserve">Inventory at End of Year </t>
  </si>
  <si>
    <t>【平成26年年報　３５ページ】</t>
    <rPh sb="1" eb="3">
      <t>ヘイセイ</t>
    </rPh>
    <rPh sb="5" eb="6">
      <t>ネン</t>
    </rPh>
    <rPh sb="6" eb="8">
      <t>ネンポウ</t>
    </rPh>
    <phoneticPr fontId="5"/>
  </si>
  <si>
    <t xml:space="preserve">  製造業者・輸入業者
  よりの購入・融通</t>
    <rPh sb="2" eb="5">
      <t>セイゾウギョウ</t>
    </rPh>
    <rPh sb="5" eb="6">
      <t>シャ</t>
    </rPh>
    <rPh sb="7" eb="9">
      <t>ユニュウ</t>
    </rPh>
    <rPh sb="9" eb="11">
      <t>ギョウシャ</t>
    </rPh>
    <rPh sb="17" eb="19">
      <t>コウニュウ</t>
    </rPh>
    <rPh sb="20" eb="22">
      <t>ユウヅウ</t>
    </rPh>
    <phoneticPr fontId="3"/>
  </si>
  <si>
    <t xml:space="preserve">  その他の受入量</t>
    <rPh sb="4" eb="5">
      <t>タ</t>
    </rPh>
    <rPh sb="6" eb="8">
      <t>ウケイレ</t>
    </rPh>
    <rPh sb="8" eb="9">
      <t>リョウ</t>
    </rPh>
    <phoneticPr fontId="3"/>
  </si>
  <si>
    <t>Sales to Consumers, Wholesalers and Retailers</t>
  </si>
  <si>
    <t xml:space="preserve">  製造業者・輸入業者
  への販売・融通</t>
    <rPh sb="2" eb="5">
      <t>セイゾウギョウ</t>
    </rPh>
    <rPh sb="5" eb="6">
      <t>シャ</t>
    </rPh>
    <rPh sb="7" eb="9">
      <t>ユニュウ</t>
    </rPh>
    <rPh sb="9" eb="11">
      <t>ギョウシャ</t>
    </rPh>
    <rPh sb="16" eb="18">
      <t>ハンバイ</t>
    </rPh>
    <rPh sb="19" eb="21">
      <t>ユウヅウ</t>
    </rPh>
    <phoneticPr fontId="3"/>
  </si>
  <si>
    <t xml:space="preserve">Sales or Loans to Manufacturers and Importers </t>
  </si>
  <si>
    <t>　輸出</t>
    <rPh sb="1" eb="3">
      <t>ユシュツ</t>
    </rPh>
    <phoneticPr fontId="3"/>
  </si>
  <si>
    <t>　その他の払出量</t>
    <rPh sb="3" eb="4">
      <t>タ</t>
    </rPh>
    <rPh sb="5" eb="7">
      <t>ハライダシ</t>
    </rPh>
    <rPh sb="7" eb="8">
      <t>リョウ</t>
    </rPh>
    <phoneticPr fontId="3"/>
  </si>
  <si>
    <t>年末在庫</t>
    <rPh sb="0" eb="2">
      <t>ネンマツ</t>
    </rPh>
    <rPh sb="2" eb="4">
      <t>ザイコ</t>
    </rPh>
    <phoneticPr fontId="3"/>
  </si>
  <si>
    <t>【平成26年年報　３９～４０ページ】</t>
    <rPh sb="1" eb="3">
      <t>ヘイセイ</t>
    </rPh>
    <rPh sb="5" eb="6">
      <t>ネン</t>
    </rPh>
    <rPh sb="6" eb="8">
      <t>ネンポウ</t>
    </rPh>
    <phoneticPr fontId="5"/>
  </si>
  <si>
    <t>平成26年</t>
    <rPh sb="0" eb="2">
      <t>ヘイセイ</t>
    </rPh>
    <rPh sb="4" eb="5">
      <t>ネン</t>
    </rPh>
    <phoneticPr fontId="5"/>
  </si>
  <si>
    <t>平成25年年度</t>
    <rPh sb="0" eb="2">
      <t>ヘイセイ</t>
    </rPh>
    <rPh sb="4" eb="5">
      <t>ネン</t>
    </rPh>
    <rPh sb="5" eb="7">
      <t>ネンド</t>
    </rPh>
    <phoneticPr fontId="5"/>
  </si>
  <si>
    <t xml:space="preserve">     平成26年　1～ 3月</t>
    <rPh sb="5" eb="7">
      <t>ヘイセイ</t>
    </rPh>
    <rPh sb="9" eb="10">
      <t>ネン</t>
    </rPh>
    <phoneticPr fontId="5"/>
  </si>
  <si>
    <t xml:space="preserve">     平成26年　4～ 6月</t>
    <rPh sb="15" eb="16">
      <t>ツキ</t>
    </rPh>
    <phoneticPr fontId="3"/>
  </si>
  <si>
    <t>　　平成26年　7～ 9月</t>
    <rPh sb="2" eb="4">
      <t>ヘイセイ</t>
    </rPh>
    <rPh sb="6" eb="7">
      <t>ネン</t>
    </rPh>
    <rPh sb="12" eb="13">
      <t>ツキ</t>
    </rPh>
    <phoneticPr fontId="3"/>
  </si>
  <si>
    <t xml:space="preserve">    平成26年　10～12月</t>
    <rPh sb="4" eb="6">
      <t>ヘイセイ</t>
    </rPh>
    <rPh sb="8" eb="9">
      <t>ネン</t>
    </rPh>
    <rPh sb="15" eb="16">
      <t>ツキ</t>
    </rPh>
    <phoneticPr fontId="3"/>
  </si>
  <si>
    <t>　　平成26年　1月</t>
    <rPh sb="2" eb="4">
      <t>ヘイセイ</t>
    </rPh>
    <rPh sb="6" eb="7">
      <t>ネン</t>
    </rPh>
    <rPh sb="9" eb="10">
      <t>ツキ</t>
    </rPh>
    <phoneticPr fontId="3"/>
  </si>
  <si>
    <t>　　平成26年　2月</t>
    <rPh sb="2" eb="4">
      <t>ヘイセイ</t>
    </rPh>
    <rPh sb="6" eb="7">
      <t>ネン</t>
    </rPh>
    <rPh sb="9" eb="10">
      <t>ツキ</t>
    </rPh>
    <phoneticPr fontId="3"/>
  </si>
  <si>
    <t>　　平成26年　3月</t>
    <rPh sb="2" eb="4">
      <t>ヘイセイ</t>
    </rPh>
    <rPh sb="6" eb="7">
      <t>ネン</t>
    </rPh>
    <rPh sb="9" eb="10">
      <t>ツキ</t>
    </rPh>
    <phoneticPr fontId="3"/>
  </si>
  <si>
    <t>　　平成26年　4月</t>
    <rPh sb="2" eb="4">
      <t>ヘイセイ</t>
    </rPh>
    <rPh sb="6" eb="7">
      <t>ネン</t>
    </rPh>
    <rPh sb="9" eb="10">
      <t>ツキ</t>
    </rPh>
    <phoneticPr fontId="3"/>
  </si>
  <si>
    <t>　　平成26年　5月</t>
    <rPh sb="2" eb="4">
      <t>ヘイセイ</t>
    </rPh>
    <rPh sb="6" eb="7">
      <t>ネン</t>
    </rPh>
    <rPh sb="9" eb="10">
      <t>ツキ</t>
    </rPh>
    <phoneticPr fontId="3"/>
  </si>
  <si>
    <t>　　平成26年　6月</t>
    <rPh sb="2" eb="4">
      <t>ヘイセイ</t>
    </rPh>
    <rPh sb="6" eb="7">
      <t>ネン</t>
    </rPh>
    <rPh sb="9" eb="10">
      <t>ツキ</t>
    </rPh>
    <phoneticPr fontId="3"/>
  </si>
  <si>
    <t>　　平成26年　7月</t>
    <rPh sb="2" eb="4">
      <t>ヘイセイ</t>
    </rPh>
    <rPh sb="6" eb="7">
      <t>ネン</t>
    </rPh>
    <rPh sb="9" eb="10">
      <t>ツキ</t>
    </rPh>
    <phoneticPr fontId="3"/>
  </si>
  <si>
    <t>　　平成26年　8月</t>
    <rPh sb="2" eb="4">
      <t>ヘイセイ</t>
    </rPh>
    <rPh sb="6" eb="7">
      <t>ネン</t>
    </rPh>
    <rPh sb="9" eb="10">
      <t>ツキ</t>
    </rPh>
    <phoneticPr fontId="3"/>
  </si>
  <si>
    <t>　　平成26年　9月</t>
    <rPh sb="2" eb="4">
      <t>ヘイセイ</t>
    </rPh>
    <rPh sb="6" eb="7">
      <t>ネン</t>
    </rPh>
    <rPh sb="9" eb="10">
      <t>ツキ</t>
    </rPh>
    <phoneticPr fontId="3"/>
  </si>
  <si>
    <t>　　平成26年　10月</t>
    <rPh sb="2" eb="4">
      <t>ヘイセイ</t>
    </rPh>
    <rPh sb="6" eb="7">
      <t>ネン</t>
    </rPh>
    <rPh sb="10" eb="11">
      <t>ツキ</t>
    </rPh>
    <phoneticPr fontId="3"/>
  </si>
  <si>
    <t>　　平成26年　11月</t>
    <rPh sb="2" eb="4">
      <t>ヘイセイ</t>
    </rPh>
    <rPh sb="6" eb="7">
      <t>ネン</t>
    </rPh>
    <rPh sb="10" eb="11">
      <t>ツキ</t>
    </rPh>
    <phoneticPr fontId="3"/>
  </si>
  <si>
    <t>　　平成26年　12月</t>
    <rPh sb="2" eb="4">
      <t>ヘイセイ</t>
    </rPh>
    <rPh sb="6" eb="7">
      <t>ネン</t>
    </rPh>
    <rPh sb="10" eb="11">
      <t>ツキ</t>
    </rPh>
    <phoneticPr fontId="3"/>
  </si>
  <si>
    <t xml:space="preserve">      ②相手先別月別輸入/Monthly Import by Area and Country</t>
    <rPh sb="7" eb="10">
      <t>アイテサキ</t>
    </rPh>
    <rPh sb="10" eb="11">
      <t>ベツ</t>
    </rPh>
    <rPh sb="11" eb="12">
      <t>ツキ</t>
    </rPh>
    <phoneticPr fontId="3"/>
  </si>
  <si>
    <t>（単位 ： ｔ/Unit ： ｔ）</t>
    <rPh sb="1" eb="3">
      <t>タンイ</t>
    </rPh>
    <phoneticPr fontId="5"/>
  </si>
  <si>
    <t>平成26年7～9月</t>
    <rPh sb="0" eb="2">
      <t>ヘイセイ</t>
    </rPh>
    <rPh sb="4" eb="5">
      <t>ネン</t>
    </rPh>
    <rPh sb="8" eb="9">
      <t>ガツ</t>
    </rPh>
    <phoneticPr fontId="5"/>
  </si>
  <si>
    <t>平成26年9月</t>
    <rPh sb="0" eb="2">
      <t>ヘイセイ</t>
    </rPh>
    <rPh sb="4" eb="5">
      <t>ネン</t>
    </rPh>
    <rPh sb="6" eb="7">
      <t>ガツ</t>
    </rPh>
    <phoneticPr fontId="5"/>
  </si>
  <si>
    <t>【平成26年年報　６１ページ】</t>
    <rPh sb="1" eb="3">
      <t>ヘイセイ</t>
    </rPh>
    <rPh sb="5" eb="6">
      <t>ネン</t>
    </rPh>
    <rPh sb="6" eb="8">
      <t>ネンポウ</t>
    </rPh>
    <phoneticPr fontId="5"/>
  </si>
  <si>
    <t xml:space="preserve">      ③月別輸出/Export by Month</t>
    <rPh sb="7" eb="8">
      <t>ツキ</t>
    </rPh>
    <rPh sb="10" eb="11">
      <t>シュツ</t>
    </rPh>
    <phoneticPr fontId="3"/>
  </si>
  <si>
    <t>【平成26年年報　６３、６５、７０～７２ページ】</t>
    <rPh sb="1" eb="3">
      <t>ヘイセイ</t>
    </rPh>
    <rPh sb="5" eb="6">
      <t>ネン</t>
    </rPh>
    <rPh sb="6" eb="8">
      <t>ネンポウ</t>
    </rPh>
    <phoneticPr fontId="5"/>
  </si>
  <si>
    <t xml:space="preserve">      ④仕向先別月別輸出/Monthly Export by Area and Country</t>
    <rPh sb="7" eb="9">
      <t>シムケ</t>
    </rPh>
    <rPh sb="9" eb="10">
      <t>サキ</t>
    </rPh>
    <rPh sb="10" eb="11">
      <t>ベツ</t>
    </rPh>
    <rPh sb="11" eb="12">
      <t>ツキ</t>
    </rPh>
    <rPh sb="14" eb="15">
      <t>シュツ</t>
    </rPh>
    <phoneticPr fontId="3"/>
  </si>
  <si>
    <t xml:space="preserve">     燃料油計</t>
    <rPh sb="8" eb="9">
      <t>ケイ</t>
    </rPh>
    <phoneticPr fontId="2"/>
  </si>
  <si>
    <t>　　米軍及び
ボンド輸出　　　　　　　　　　　　　</t>
    <rPh sb="2" eb="4">
      <t>ベイグン</t>
    </rPh>
    <rPh sb="4" eb="5">
      <t>オヨ</t>
    </rPh>
    <rPh sb="10" eb="12">
      <t>ユシュツ</t>
    </rPh>
    <phoneticPr fontId="1"/>
  </si>
  <si>
    <t>B･C重油
合計</t>
    <rPh sb="6" eb="8">
      <t>ゴウケイ</t>
    </rPh>
    <phoneticPr fontId="1"/>
  </si>
  <si>
    <t>　　平成26年　1月　　　計</t>
    <rPh sb="2" eb="4">
      <t>ヘイセイ</t>
    </rPh>
    <rPh sb="6" eb="7">
      <t>ネン</t>
    </rPh>
    <rPh sb="9" eb="10">
      <t>ツキ</t>
    </rPh>
    <rPh sb="13" eb="14">
      <t>ケイ</t>
    </rPh>
    <phoneticPr fontId="3"/>
  </si>
  <si>
    <t>製造輸入業者　　　　</t>
    <rPh sb="0" eb="2">
      <t>セイゾウ</t>
    </rPh>
    <rPh sb="2" eb="4">
      <t>ユニュウ</t>
    </rPh>
    <rPh sb="4" eb="6">
      <t>ギョウシャ</t>
    </rPh>
    <phoneticPr fontId="3"/>
  </si>
  <si>
    <t>　　平成26年　2月　　　計</t>
    <rPh sb="2" eb="4">
      <t>ヘイセイ</t>
    </rPh>
    <rPh sb="6" eb="7">
      <t>ネン</t>
    </rPh>
    <rPh sb="9" eb="10">
      <t>ツキ</t>
    </rPh>
    <rPh sb="13" eb="14">
      <t>ケイ</t>
    </rPh>
    <phoneticPr fontId="3"/>
  </si>
  <si>
    <t>　　平成26年　3月　　　計</t>
    <rPh sb="2" eb="4">
      <t>ヘイセイ</t>
    </rPh>
    <rPh sb="6" eb="7">
      <t>ネン</t>
    </rPh>
    <rPh sb="9" eb="10">
      <t>ツキ</t>
    </rPh>
    <rPh sb="13" eb="14">
      <t>ケイ</t>
    </rPh>
    <phoneticPr fontId="3"/>
  </si>
  <si>
    <t>　　平成26年　4月　　　計</t>
    <rPh sb="2" eb="4">
      <t>ヘイセイ</t>
    </rPh>
    <rPh sb="6" eb="7">
      <t>ネン</t>
    </rPh>
    <rPh sb="9" eb="10">
      <t>ツキ</t>
    </rPh>
    <rPh sb="13" eb="14">
      <t>ケイ</t>
    </rPh>
    <phoneticPr fontId="3"/>
  </si>
  <si>
    <t>　　平成26年　5月　　　計</t>
    <rPh sb="2" eb="4">
      <t>ヘイセイ</t>
    </rPh>
    <rPh sb="6" eb="7">
      <t>ネン</t>
    </rPh>
    <rPh sb="9" eb="10">
      <t>ツキ</t>
    </rPh>
    <rPh sb="13" eb="14">
      <t>ケイ</t>
    </rPh>
    <phoneticPr fontId="3"/>
  </si>
  <si>
    <t>　　平成26年　6月　　　計</t>
    <rPh sb="2" eb="4">
      <t>ヘイセイ</t>
    </rPh>
    <rPh sb="6" eb="7">
      <t>ネン</t>
    </rPh>
    <rPh sb="9" eb="10">
      <t>ツキ</t>
    </rPh>
    <rPh sb="13" eb="14">
      <t>ケイ</t>
    </rPh>
    <phoneticPr fontId="3"/>
  </si>
  <si>
    <t>　　平成26年　7月　　　計</t>
    <rPh sb="2" eb="4">
      <t>ヘイセイ</t>
    </rPh>
    <rPh sb="6" eb="7">
      <t>ネン</t>
    </rPh>
    <rPh sb="9" eb="10">
      <t>ツキ</t>
    </rPh>
    <rPh sb="13" eb="14">
      <t>ケイ</t>
    </rPh>
    <phoneticPr fontId="3"/>
  </si>
  <si>
    <t>　　平成26年　8月　　　計</t>
    <rPh sb="2" eb="4">
      <t>ヘイセイ</t>
    </rPh>
    <rPh sb="6" eb="7">
      <t>ネン</t>
    </rPh>
    <rPh sb="9" eb="10">
      <t>ツキ</t>
    </rPh>
    <rPh sb="13" eb="14">
      <t>ケイ</t>
    </rPh>
    <phoneticPr fontId="3"/>
  </si>
  <si>
    <t>　　平成26年　9月　　　計</t>
    <rPh sb="2" eb="4">
      <t>ヘイセイ</t>
    </rPh>
    <rPh sb="6" eb="7">
      <t>ネン</t>
    </rPh>
    <rPh sb="9" eb="10">
      <t>ツキ</t>
    </rPh>
    <rPh sb="13" eb="14">
      <t>ケイ</t>
    </rPh>
    <phoneticPr fontId="3"/>
  </si>
  <si>
    <t>　　平成26年　10月　　　計</t>
    <rPh sb="2" eb="4">
      <t>ヘイセイ</t>
    </rPh>
    <rPh sb="6" eb="7">
      <t>ネン</t>
    </rPh>
    <rPh sb="10" eb="11">
      <t>ツキ</t>
    </rPh>
    <rPh sb="14" eb="15">
      <t>ケイ</t>
    </rPh>
    <phoneticPr fontId="3"/>
  </si>
  <si>
    <t>　　平成26年　11月　　　計</t>
    <rPh sb="2" eb="4">
      <t>ヘイセイ</t>
    </rPh>
    <rPh sb="6" eb="7">
      <t>ネン</t>
    </rPh>
    <rPh sb="10" eb="11">
      <t>ツキ</t>
    </rPh>
    <rPh sb="14" eb="15">
      <t>ケイ</t>
    </rPh>
    <phoneticPr fontId="3"/>
  </si>
  <si>
    <t>　　平成26年　12月　　　計</t>
    <rPh sb="2" eb="4">
      <t>ヘイセイ</t>
    </rPh>
    <rPh sb="6" eb="7">
      <t>ネン</t>
    </rPh>
    <rPh sb="10" eb="11">
      <t>ツキ</t>
    </rPh>
    <rPh sb="14" eb="15">
      <t>ケイ</t>
    </rPh>
    <phoneticPr fontId="3"/>
  </si>
  <si>
    <t>1月</t>
    <rPh sb="1" eb="2">
      <t>ガツ</t>
    </rPh>
    <phoneticPr fontId="5"/>
  </si>
  <si>
    <t>2月</t>
    <rPh sb="1" eb="2">
      <t>ガツ</t>
    </rPh>
    <phoneticPr fontId="5"/>
  </si>
  <si>
    <t>3月</t>
    <rPh sb="1" eb="2">
      <t>ガツ</t>
    </rPh>
    <phoneticPr fontId="5"/>
  </si>
  <si>
    <t>4月</t>
    <rPh sb="1" eb="2">
      <t>ガツ</t>
    </rPh>
    <phoneticPr fontId="5"/>
  </si>
  <si>
    <t>Feb.</t>
  </si>
  <si>
    <t>Mar.</t>
  </si>
  <si>
    <t>Apr.</t>
  </si>
  <si>
    <t>ナフサ/消費者・販売業者向販売</t>
    <rPh sb="4" eb="7">
      <t>ショウヒシャ</t>
    </rPh>
    <rPh sb="8" eb="10">
      <t>ハンバイ</t>
    </rPh>
    <rPh sb="10" eb="12">
      <t>ギョウシャ</t>
    </rPh>
    <rPh sb="12" eb="13">
      <t>ムケ</t>
    </rPh>
    <rPh sb="13" eb="15">
      <t>ハンバイ</t>
    </rPh>
    <phoneticPr fontId="5"/>
  </si>
  <si>
    <t>計</t>
    <rPh sb="0" eb="1">
      <t>ケイ</t>
    </rPh>
    <phoneticPr fontId="3"/>
  </si>
  <si>
    <t xml:space="preserve">  石油化学用</t>
    <rPh sb="2" eb="4">
      <t>セキユ</t>
    </rPh>
    <rPh sb="4" eb="7">
      <t>カガクヨウ</t>
    </rPh>
    <phoneticPr fontId="3"/>
  </si>
  <si>
    <t xml:space="preserve">    Petrochemical Use</t>
  </si>
  <si>
    <t>ナフサ/末在庫</t>
    <rPh sb="4" eb="5">
      <t>マツ</t>
    </rPh>
    <rPh sb="5" eb="7">
      <t>ザイコ</t>
    </rPh>
    <phoneticPr fontId="5"/>
  </si>
  <si>
    <t>Naphtha/Inventory</t>
  </si>
  <si>
    <t>　 石油化学用</t>
    <rPh sb="2" eb="4">
      <t>セキユ</t>
    </rPh>
    <rPh sb="4" eb="7">
      <t>カガクヨウ</t>
    </rPh>
    <phoneticPr fontId="5"/>
  </si>
  <si>
    <t>5月</t>
    <rPh sb="1" eb="2">
      <t>ガツ</t>
    </rPh>
    <phoneticPr fontId="5"/>
  </si>
  <si>
    <t>8月</t>
  </si>
  <si>
    <t>Oct.</t>
  </si>
  <si>
    <t>Nov.</t>
  </si>
  <si>
    <t>Dec.</t>
  </si>
  <si>
    <t>（１）契約期間別原油月別輸入、ＣＩＦ総額、平均ＡＰＩ度及び平均硫黄分 / Crude Oil Import, Value（CIF）,Average API　gravity and Average Sulfur by Month and Contract</t>
    <rPh sb="26" eb="27">
      <t>ド</t>
    </rPh>
    <phoneticPr fontId="5"/>
  </si>
  <si>
    <t>（３）国別、契約期間別原油輸入、平均ＡＰＩ度及び平均硫黄分（平成27年） / Crude Oil Import, Average API　gravity and Average Sulfur by Country and Contract(C.Y.2015)</t>
    <rPh sb="21" eb="22">
      <t>ド</t>
    </rPh>
    <phoneticPr fontId="5"/>
  </si>
  <si>
    <t>（６）国別、契約期間別ＣＩＦ総額（平成27年度） / Imported Crude Oil Value(CIF) by Country and Contract(Ｆ.Y.2015)</t>
    <phoneticPr fontId="5"/>
  </si>
  <si>
    <t>（４）国別、契約期間別原油輸入、平均ＡＰＩ度及び平均硫黄分（平成27年度） / Crude Oil Import, Average API　gravity and Average Sulfur by Country and Contract(F.Y.2015)</t>
    <rPh sb="21" eb="22">
      <t>ド</t>
    </rPh>
    <phoneticPr fontId="5"/>
  </si>
  <si>
    <t>Year,_x000D_
Quarter_x000D_
&amp; Month</t>
  </si>
  <si>
    <t>東・中央アジア_x000D_
計</t>
  </si>
  <si>
    <t>大韓民国</t>
  </si>
  <si>
    <t>中華人民_x000D_
共和国</t>
  </si>
  <si>
    <t>南方計</t>
  </si>
  <si>
    <t>シンガポール</t>
  </si>
  <si>
    <t>インド</t>
  </si>
  <si>
    <t>スリランカ</t>
  </si>
  <si>
    <t>中東計</t>
  </si>
  <si>
    <t>East and Central Asia</t>
  </si>
  <si>
    <t>Republic of Korea</t>
  </si>
  <si>
    <t>People's Republic of China</t>
  </si>
  <si>
    <t>South East Asia</t>
  </si>
  <si>
    <t>India</t>
  </si>
  <si>
    <t>C.Y. 2011</t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</si>
  <si>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24　　 </t>
    </r>
  </si>
  <si>
    <t>C.Y. 2012</t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</si>
  <si>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25　　 </t>
    </r>
  </si>
  <si>
    <t>C.Y. 2013</t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</si>
  <si>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26　　 </t>
    </r>
  </si>
  <si>
    <t>C.Y. 2014</t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</si>
  <si>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27　　 </t>
    </r>
  </si>
  <si>
    <t>C.Y. 2015</t>
  </si>
  <si>
    <t>F.Y. 2014</t>
  </si>
  <si>
    <r>
      <t xml:space="preserve">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27　　 </t>
    </r>
  </si>
  <si>
    <t>F.Y. 2015</t>
  </si>
  <si>
    <t>Q1  2015</t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</si>
  <si>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4～ 6</t>
    </r>
  </si>
  <si>
    <t xml:space="preserve">Q2  </t>
  </si>
  <si>
    <t xml:space="preserve">              7～ 9</t>
  </si>
  <si>
    <t xml:space="preserve">Q3  </t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</si>
  <si>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10～12　 </t>
    </r>
  </si>
  <si>
    <t xml:space="preserve">Q4  </t>
  </si>
  <si>
    <t>Q1  2016</t>
  </si>
  <si>
    <t xml:space="preserve">平成27年 1月　 </t>
  </si>
  <si>
    <t>Jan. 2015</t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</si>
  <si>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2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</si>
  <si>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3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</si>
  <si>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</si>
  <si>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5</t>
    </r>
  </si>
  <si>
    <t xml:space="preserve">May </t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</si>
  <si>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6</t>
    </r>
  </si>
  <si>
    <t>Jun.</t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</si>
  <si>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7</t>
    </r>
  </si>
  <si>
    <t>Jul.</t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</si>
  <si>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8</t>
    </r>
  </si>
  <si>
    <t>Aug.</t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</si>
  <si>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9</t>
    </r>
  </si>
  <si>
    <t>Sep.</t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</si>
  <si>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10</t>
    </r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</si>
  <si>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11</t>
    </r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</si>
  <si>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12</t>
    </r>
  </si>
  <si>
    <t xml:space="preserve">平成28年 1月　 </t>
  </si>
  <si>
    <t>Jan. 2016</t>
  </si>
  <si>
    <t>→</t>
  </si>
  <si>
    <t>中東（つづき）</t>
  </si>
  <si>
    <t>中立地帯</t>
  </si>
  <si>
    <t>欧州計</t>
  </si>
  <si>
    <t>アゼル_x000D_
バイジャン</t>
  </si>
  <si>
    <t>英国</t>
  </si>
  <si>
    <t>北米計</t>
  </si>
  <si>
    <t>カナダ</t>
  </si>
  <si>
    <t>中南米計</t>
  </si>
  <si>
    <t>Neutral Zone</t>
  </si>
  <si>
    <t>Yemen</t>
  </si>
  <si>
    <t>Europe</t>
  </si>
  <si>
    <t>United Kingdom</t>
  </si>
  <si>
    <t>North America</t>
  </si>
  <si>
    <t>Canada</t>
  </si>
  <si>
    <t>Central and_x000D_
South_x000D_
America</t>
  </si>
  <si>
    <t>中南米（つづき）</t>
  </si>
  <si>
    <t>アルゼンチン</t>
  </si>
  <si>
    <t>アフリカ計</t>
  </si>
  <si>
    <t>アルジェリア</t>
  </si>
  <si>
    <t>リビア</t>
  </si>
  <si>
    <t>ナイジェリア</t>
  </si>
  <si>
    <t>チャド</t>
  </si>
  <si>
    <t>赤道ギニア</t>
  </si>
  <si>
    <t>南スーダン</t>
  </si>
  <si>
    <t>大洋州計</t>
  </si>
  <si>
    <t>Argentina</t>
  </si>
  <si>
    <t>Algeria</t>
  </si>
  <si>
    <t>Libya</t>
  </si>
  <si>
    <t>Chad</t>
  </si>
  <si>
    <t>Equatorial Guinea</t>
  </si>
  <si>
    <t>The Republic of South Sudan</t>
  </si>
  <si>
    <t>大洋州（つづき）</t>
  </si>
  <si>
    <t>パプア_x000D_
ニューギニア</t>
  </si>
  <si>
    <t>Papua_x000D_
New Guinea</t>
  </si>
  <si>
    <t>東･中央ｱｼﾞｱ計</t>
  </si>
  <si>
    <t>大韓民国_x000D_
Republic of Korea</t>
  </si>
  <si>
    <t>ｶｻﾞﾌｽﾀﾝ_x000D_
Kazakhstan</t>
  </si>
  <si>
    <t>ﾍﾞﾄﾅﾑ計</t>
  </si>
  <si>
    <t>ﾊﾟﾝﾕｰ</t>
  </si>
  <si>
    <t>ﾊﾞｯｸ･ﾎ</t>
  </si>
  <si>
    <t>ﾀﾞｲﾌﾝ</t>
  </si>
  <si>
    <t>ﾗﾝﾄﾞﾝ</t>
  </si>
  <si>
    <t>ﾙﾋﾞｰ</t>
  </si>
  <si>
    <t>ｽﾂﾃﾞﾝ</t>
  </si>
  <si>
    <t>ﾁﾑ･ｻｵ</t>
  </si>
  <si>
    <t>南方（つづき）</t>
  </si>
  <si>
    <t>ﾍﾞﾄﾅﾑ（つづき）</t>
  </si>
  <si>
    <t>ｼﾝｶﾞﾎﾟｰﾙ_x000D_
Singapore</t>
  </si>
  <si>
    <t>ﾏﾚｰｼｱ計</t>
  </si>
  <si>
    <t>ﾀﾝﾛﾝ</t>
  </si>
  <si>
    <t>ﾀﾋﾟｽ･ﾎﾞﾄﾑ</t>
  </si>
  <si>
    <t>ﾀﾋﾟｽ･ﾌﾞﾚﾝﾄﾞ</t>
  </si>
  <si>
    <t>ﾀﾋﾟｽ･ﾄｯﾌﾟ</t>
  </si>
  <si>
    <t>ﾃﾞｭﾗﾝ</t>
  </si>
  <si>
    <t>ﾌﾞﾝｶﾞ･ｹｸﾜ</t>
  </si>
  <si>
    <t>ｱﾝｼｰ</t>
  </si>
  <si>
    <t>ﾍﾟﾅﾗ･ﾌﾞﾚﾝﾄﾞ</t>
  </si>
  <si>
    <t>ﾌﾞﾝｶﾞ･ｵｰｷｯﾄﾞ</t>
  </si>
  <si>
    <t>ｾﾊﾟﾄ</t>
  </si>
  <si>
    <t>ｾﾝﾄﾞｰ</t>
  </si>
  <si>
    <t>ﾍﾞﾗﾝﾀｲ</t>
  </si>
  <si>
    <t>ﾏﾚｰｼｱ（つづき）</t>
  </si>
  <si>
    <t>ﾌﾞﾙﾈｲ計</t>
  </si>
  <si>
    <t>ﾍﾞﾙﾀﾑ</t>
  </si>
  <si>
    <t>ﾐﾘ･ﾗｲﾄ</t>
  </si>
  <si>
    <t>ﾋﾞﾝﾂｰﾙ</t>
  </si>
  <si>
    <t>ｷﾄﾞｩﾛﾝ</t>
  </si>
  <si>
    <t>ﾗﾌﾞｱﾝ･ﾗｲﾄ</t>
  </si>
  <si>
    <t>ｷｹｰ</t>
  </si>
  <si>
    <t>ﾁｬﾝﾋﾟｵﾝ</t>
  </si>
  <si>
    <t>ｱﾙｼﾞｭﾅ</t>
  </si>
  <si>
    <t>ｲﾝﾄﾞﾈｼｱ（つづき）</t>
  </si>
  <si>
    <t>ｲﾝﾄﾞ_x000D_
India</t>
  </si>
  <si>
    <t>ﾊﾞﾀﾞｯｸ</t>
  </si>
  <si>
    <t>ﾊﾝﾃﾞｨﾙ･ﾐｯｸｽ</t>
  </si>
  <si>
    <t>ﾍﾞﾗﾅｯｸ</t>
  </si>
  <si>
    <t>ｵﾖﾝｸﾞ</t>
  </si>
  <si>
    <t>ﾛｳ･ｵｲﾙ</t>
  </si>
  <si>
    <t>ｽﾘﾗﾝｶ_x000D_
Sri Lanka</t>
  </si>
  <si>
    <t>ｲﾗﾝ計</t>
  </si>
  <si>
    <t>ｲﾗｸ計</t>
  </si>
  <si>
    <t>ｲﾗﾆｱﾝ･ﾗｲﾄ</t>
  </si>
  <si>
    <t>ﾊﾞｰﾚｶﾞﾝ</t>
  </si>
  <si>
    <t>ｼﾘｰ</t>
  </si>
  <si>
    <t>ｿﾙｰｼｭ</t>
  </si>
  <si>
    <t>ﾊﾞｽﾗ･ﾍﾋﾞｰ</t>
  </si>
  <si>
    <t>ｲﾗｸ（つづき）</t>
  </si>
  <si>
    <t>ｸｳｪｰﾄ計</t>
  </si>
  <si>
    <t>ｶﾌ･ｺﾝﾃﾞﾝｾｰﾄ</t>
  </si>
  <si>
    <t>ｸｳｪｰﾄ</t>
  </si>
  <si>
    <t>ﾜﾌﾗ</t>
  </si>
  <si>
    <t>ｶﾌｼﾞ</t>
  </si>
  <si>
    <t>ｲｵｼﾝ</t>
  </si>
  <si>
    <t>ｶﾀｰﾙ計</t>
  </si>
  <si>
    <t>ｵﾏｰﾝ計</t>
  </si>
  <si>
    <t>ｱﾗﾌﾞ首長国_x000D_
連邦計</t>
  </si>
  <si>
    <t>ｶﾀｰﾙ</t>
  </si>
  <si>
    <t>ｶﾀｰﾙ･ﾏﾘｰﾝ</t>
  </si>
  <si>
    <t>ｱﾙ･ﾗﾔﾝ</t>
  </si>
  <si>
    <t>ｶﾀｰﾙ･ﾃﾞｭﾊﾝ･ｺﾝﾃﾞﾝｾｰﾄ</t>
  </si>
  <si>
    <t>ｵﾏｰﾝ</t>
  </si>
  <si>
    <t>United_x000D_
Arab Emirates</t>
  </si>
  <si>
    <t>ﾏｰﾊﾞﾝ</t>
  </si>
  <si>
    <t>ｳﾑｼｬｲﾌ</t>
  </si>
  <si>
    <t>ｻﾞｸﾑ</t>
  </si>
  <si>
    <t>ｱﾗﾌﾞ首長国連邦（つづき）</t>
  </si>
  <si>
    <t>ｲｴﾒﾝ計</t>
  </si>
  <si>
    <t>ｱｾﾞﾙﾊﾞｲｼﾞｬﾝ_x000D_
Azerbaijan</t>
  </si>
  <si>
    <t>ﾉﾙｳｪｰ_x000D_
Norway</t>
  </si>
  <si>
    <t>英国_x000D_
United Kingdom</t>
  </si>
  <si>
    <t>ﾃﾞｭﾊﾞｲ</t>
  </si>
  <si>
    <t>ｱｯﾊﾟｰ･ｻﾞｸﾑ</t>
  </si>
  <si>
    <t>ﾑﾊﾞﾗｽ･ﾌﾞﾚﾝﾄﾞ</t>
  </si>
  <si>
    <t>ﾌｼﾞｬｲﾗ･ﾚｼｯﾄﾞ</t>
  </si>
  <si>
    <t>ﾀﾞｽ</t>
  </si>
  <si>
    <t>ﾏｼﾗ</t>
  </si>
  <si>
    <t>ｲｴﾒﾝ･ﾚｼｯﾄﾞ</t>
  </si>
  <si>
    <t>ｱｾﾞﾘ</t>
  </si>
  <si>
    <t>ﾌｫｰﾃｨｽﾞ</t>
  </si>
  <si>
    <t>欧州（つづき）</t>
  </si>
  <si>
    <t>ﾛｼｱ計</t>
  </si>
  <si>
    <t>ｶﾅﾀﾞ_x000D_
Canada</t>
  </si>
  <si>
    <t>ｱﾒﾘｶ合衆国計</t>
  </si>
  <si>
    <t>ﾒｷｼｺ計</t>
  </si>
  <si>
    <t>ｳﾞｨﾁｬｰｽﾞ</t>
  </si>
  <si>
    <t>ｿｺｰﾙ</t>
  </si>
  <si>
    <t>ﾐｸｽﾁｬｰ･ｶﾞｽ･ｺﾝﾃﾞﾝｾｰﾄ</t>
  </si>
  <si>
    <t>ｴﾑ･ﾊﾝﾄﾞﾚｯﾄﾞ･ﾚｼｯﾄﾞ</t>
  </si>
  <si>
    <t>ｴｽﾎﾟ･ﾌﾞﾚﾝﾄﾞ</t>
  </si>
  <si>
    <t>ｻﾊﾘﾝ･ﾌﾞﾚﾝﾄﾞ</t>
  </si>
  <si>
    <t>North_x000D_
America</t>
  </si>
  <si>
    <t>ｺｰﾙﾄﾞ･ﾚｲｸ</t>
  </si>
  <si>
    <t>ｲｽﾑｽ</t>
  </si>
  <si>
    <t>ﾒｷｼｺ（つづき）</t>
  </si>
  <si>
    <t>ｺﾛﾝﾋﾞｱ_x000D_
Colombia</t>
  </si>
  <si>
    <t>べﾈｽﾞｴﾗ_x000D_
Venezuela</t>
  </si>
  <si>
    <t>ｴｸｱﾄﾞﾙ計</t>
  </si>
  <si>
    <t>ｱﾙｾﾞﾝﾁﾝ_x000D_
Argentina</t>
  </si>
  <si>
    <t>ｱﾌﾘｶ計</t>
  </si>
  <si>
    <t>ｱﾙｼﾞｪﾘｱ_x000D_
Algeria</t>
  </si>
  <si>
    <t>ﾘﾋﾞｱ計</t>
  </si>
  <si>
    <t>ｽｰﾀﾞﾝ計</t>
  </si>
  <si>
    <t>ﾏﾔ</t>
  </si>
  <si>
    <t>ｶｽﾃｨﾗ･ﾌﾞﾚﾝﾄﾞ</t>
  </si>
  <si>
    <t>ｻﾝﾀ･ﾊﾞｰﾊﾞﾗ</t>
  </si>
  <si>
    <t>ｵﾘｴﾝﾃ</t>
  </si>
  <si>
    <t>ﾅﾎﾟ</t>
  </si>
  <si>
    <t>ｴｽｶﾗﾝﾃ</t>
  </si>
  <si>
    <t>ｻﾊﾗ･ﾌﾞﾚﾝﾄﾞ</t>
  </si>
  <si>
    <t>ｱﾑﾅ</t>
  </si>
  <si>
    <t>ﾌﾞ･ｱﾃｨﾌﾙ</t>
  </si>
  <si>
    <t>ｴﾙ･ｼｬﾗﾗ</t>
  </si>
  <si>
    <t>ｱﾌﾘｶ（つづき）</t>
  </si>
  <si>
    <t>ｽｰﾀﾞﾝ（つづき）</t>
  </si>
  <si>
    <t>ﾅｲｼﾞｪﾘｱ計</t>
  </si>
  <si>
    <t>ﾁｬﾄﾞ_x000D_
Chad</t>
  </si>
  <si>
    <t>赤道ｷﾞﾆｱ計</t>
  </si>
  <si>
    <t>ｶﾞﾎﾞﾝ計</t>
  </si>
  <si>
    <t>ﾀﾞﾙ･ﾌﾞﾚﾝﾄﾞ</t>
  </si>
  <si>
    <t>ｸｱ･ｲﾎﾞｴ</t>
  </si>
  <si>
    <t>ﾎﾞﾆｰ･ﾗｲﾄ</t>
  </si>
  <si>
    <t>ｱｸﾎﾟ</t>
  </si>
  <si>
    <t>ｱｸﾞﾊﾞﾐ</t>
  </si>
  <si>
    <t>ﾄﾞﾊﾞ･ﾌﾞﾚﾝﾄﾞ</t>
  </si>
  <si>
    <t>ｱｾﾝ</t>
  </si>
  <si>
    <t>ﾙｼｰﾅ</t>
  </si>
  <si>
    <t>ﾗﾋﾞ･ﾗｲﾄ</t>
  </si>
  <si>
    <t>ﾗﾋﾞ･ｴｷｽﾎﾟｰﾄ･ﾌﾞﾚﾝﾄﾞ</t>
  </si>
  <si>
    <t>ｶﾞﾎﾞﾝ･ﾄｯﾌﾟ</t>
  </si>
  <si>
    <t>ｶﾞﾎﾞﾝ（つづき）</t>
  </si>
  <si>
    <t>ｱﾝｺﾞﾗ計</t>
  </si>
  <si>
    <t>南ｽｰﾀﾞﾝ_x000D_
The Republic of_x000D_
South Sudan</t>
  </si>
  <si>
    <t>ｵｰｽﾄﾗﾘｱ計</t>
  </si>
  <si>
    <t>ｴﾀﾒ</t>
  </si>
  <si>
    <t>ｶﾋﾞﾝﾀﾞ</t>
  </si>
  <si>
    <t>ﾈﾝﾊﾞ</t>
  </si>
  <si>
    <t>ｼﾞﾗｿﾙ</t>
  </si>
  <si>
    <t>ﾎﾝｺﾞ･ﾌﾞﾚﾝﾄﾞ</t>
  </si>
  <si>
    <t>ｻﾂﾙﾉ･ﾌﾞﾚﾝﾄﾞ</t>
  </si>
  <si>
    <t>ｵｰｽﾄﾗﾘｱ粗油</t>
  </si>
  <si>
    <t>ｼﾞｯﾌﾟｽﾗﾝﾄﾞ</t>
  </si>
  <si>
    <t>ｵｰｽﾄﾗﾘｱ（つづき）</t>
  </si>
  <si>
    <t>ﾊﾟﾌﾟｱﾆｭｰｷﾞﾆｱ計</t>
  </si>
  <si>
    <t>ﾊﾞﾛｳ･ｱｲﾗﾝﾄﾞ</t>
  </si>
  <si>
    <t>ﾜﾝﾄﾞｩｰ</t>
  </si>
  <si>
    <t>ｺｻｯｸ</t>
  </si>
  <si>
    <t>ｽﾀｸﾞ</t>
  </si>
  <si>
    <t>ﾗﾐﾅﾘｱ</t>
  </si>
  <si>
    <t>ｳｰﾘｰ･ﾊﾞｯﾄ</t>
  </si>
  <si>
    <t>ｴﾝﾌｨｰﾙﾄﾞ</t>
  </si>
  <si>
    <t>ｳﾞｨﾝｾﾝﾄ</t>
  </si>
  <si>
    <t>ﾋﾟﾚﾆｰｽﾞ</t>
  </si>
  <si>
    <t>ｷﾀﾝ</t>
  </si>
  <si>
    <t>ﾊﾞﾙﾅｳﾞｪｽ</t>
  </si>
  <si>
    <t>Papua New Guinea</t>
  </si>
  <si>
    <t>ﾊﾟﾌﾟｱﾆｭｰｷﾞﾆｱ（つづき）</t>
  </si>
  <si>
    <t>ｸﾂﾌﾞ･ﾗｲﾄ</t>
  </si>
  <si>
    <t>ｸﾂﾌﾞ･ﾌﾞﾚﾝﾄﾞ</t>
  </si>
  <si>
    <t>電力用計</t>
  </si>
  <si>
    <t>Electric Power</t>
  </si>
  <si>
    <t>中華人民共和国_x000D_
People's Republic of China</t>
  </si>
  <si>
    <t>ﾌﾞﾙﾈｲ_x000D_
Brunei</t>
  </si>
  <si>
    <t>電力用（つづき）</t>
  </si>
  <si>
    <t>ﾛｼｱ_x000D_
Russia</t>
  </si>
  <si>
    <t>ｱｾﾞﾘ･ﾗｲﾄ</t>
  </si>
  <si>
    <t>ｱﾝｺﾞﾗ_x000D_
Angola</t>
  </si>
  <si>
    <t>Petro Chemical</t>
  </si>
  <si>
    <t>石油化学用（つづき）</t>
  </si>
  <si>
    <t>その他用計</t>
  </si>
  <si>
    <t>ｲﾗﾝ_x000D_
Iran</t>
  </si>
  <si>
    <t>ｱﾗﾌﾞ首長国連邦_x000D_
United Arab Emirates</t>
  </si>
  <si>
    <t>ﾘﾋﾞｱ_x000D_
Libya</t>
  </si>
  <si>
    <t>ﾅｲｼﾞｪﾘｱ_x000D_
Nigeria</t>
  </si>
  <si>
    <t>Other Industries</t>
  </si>
  <si>
    <t>ﾃﾞｵﾄﾞﾗｲｽﾞﾄﾞ･ﾌｨｰﾙﾄﾞ･ｺﾝﾃﾞﾝｾｰﾄ</t>
  </si>
  <si>
    <t>ｱﾝﾄﾘｰﾃｯﾄﾞ･ﾌｨｰﾙﾄﾞ･ｺﾝﾃﾞﾝｾｰﾄ</t>
  </si>
  <si>
    <t>ｴｽｸﾗﾎﾞｽ･ｶﾞｽﾌﾟﾗﾝﾄ･ｺﾝﾃﾞﾝｾｰﾄ</t>
  </si>
  <si>
    <t>その他用（つづき）</t>
  </si>
  <si>
    <t>ｲﾝﾄﾞﾈｼｱ_x000D_
Indonesia</t>
  </si>
  <si>
    <t>年・期・月</t>
    <rPh sb="2" eb="3">
      <t>キ</t>
    </rPh>
    <phoneticPr fontId="5"/>
  </si>
  <si>
    <t>23年</t>
  </si>
  <si>
    <t/>
  </si>
  <si>
    <t>26年度</t>
  </si>
  <si>
    <t>27年</t>
  </si>
  <si>
    <t>28年</t>
  </si>
  <si>
    <t>　①平成27年 / (C.Y.2015)</t>
    <phoneticPr fontId="3"/>
  </si>
  <si>
    <t>ジェット</t>
    <phoneticPr fontId="3"/>
  </si>
  <si>
    <t>重油</t>
    <phoneticPr fontId="3"/>
  </si>
  <si>
    <t>Total of Fuel Products</t>
  </si>
  <si>
    <t xml:space="preserve">      Receipt and Shipment of Petroleum Products by Manufacturers and Importers</t>
    <phoneticPr fontId="26"/>
  </si>
  <si>
    <t>製造業者・輸入業者よりの購入・融通　</t>
    <rPh sb="7" eb="9">
      <t>ギョウシャ</t>
    </rPh>
    <rPh sb="12" eb="14">
      <t>コウニュウ</t>
    </rPh>
    <phoneticPr fontId="26"/>
  </si>
  <si>
    <t xml:space="preserve">Purchase or Loans from Manufacturers and Importers </t>
    <phoneticPr fontId="26"/>
  </si>
  <si>
    <t>販売業者よりの購入</t>
    <phoneticPr fontId="26"/>
  </si>
  <si>
    <t>注： Ｐ・Ｐ＝プロパン・プロピレン、Ｐ・Ｂ＝プロパン・ブタン、プロピレン・ブチレン等プロパン、プロピレンを主成分とするもの。</t>
    <phoneticPr fontId="6"/>
  </si>
  <si>
    <t>　　  Ｂ・Ｂ＝ブタン・ブチレンを主成分とするもの。</t>
    <phoneticPr fontId="6"/>
  </si>
  <si>
    <t>24</t>
  </si>
  <si>
    <t>25</t>
  </si>
  <si>
    <t>26</t>
  </si>
  <si>
    <t>27</t>
  </si>
  <si>
    <t>年・期・月</t>
    <rPh sb="2" eb="3">
      <t>キ</t>
    </rPh>
    <phoneticPr fontId="66"/>
  </si>
  <si>
    <t>燃料油_x000D_
合計</t>
  </si>
  <si>
    <t>アジア</t>
  </si>
  <si>
    <t>Asia Area</t>
  </si>
  <si>
    <t>インド_x000D_
ネシア_x000D_
Indonesia</t>
  </si>
  <si>
    <t>インド_x000D_
India</t>
  </si>
  <si>
    <t>パキスタン_x000D_
Pakistan</t>
  </si>
  <si>
    <t>スリランカ_x000D_
Sri Lanka</t>
  </si>
  <si>
    <t>バングラ_x000D_
デシュ_x000D_
Bangladesh</t>
  </si>
  <si>
    <t>イラン_x000D_
Iran</t>
  </si>
  <si>
    <t>バーレーン_x000D_
Bahrain</t>
  </si>
  <si>
    <t>サウジ_x000D_
アラビア_x000D_
Saudi Arabia</t>
  </si>
  <si>
    <t>クウェート_x000D_
Kuwait</t>
  </si>
  <si>
    <t>カタール_x000D_
Qatar</t>
  </si>
  <si>
    <t>オマーン_x000D_
Oman</t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</si>
  <si>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24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</si>
  <si>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25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</si>
  <si>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26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</si>
  <si>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27</t>
    </r>
  </si>
  <si>
    <r>
      <t xml:space="preserve">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27</t>
    </r>
  </si>
  <si>
    <t>ヨーロッパ</t>
  </si>
  <si>
    <t>シリア_x000D_
Syria</t>
  </si>
  <si>
    <t>アラブ首長国連邦_x000D_
United Arab_x000D_
Emirates</t>
  </si>
  <si>
    <t>イエメン_x000D_
Yemen</t>
  </si>
  <si>
    <t>ノルウェー_x000D_
Norway</t>
  </si>
  <si>
    <t>スウェー_x000D_
デン_x000D_
Sweden</t>
  </si>
  <si>
    <t>オランダ_x000D_
Netherlands</t>
  </si>
  <si>
    <t>ベルギー_x000D_
Belgium</t>
  </si>
  <si>
    <t>フランス_x000D_
France</t>
  </si>
  <si>
    <t>ポルトガル_x000D_
Portugal</t>
  </si>
  <si>
    <t>スペイン_x000D_
Spain</t>
  </si>
  <si>
    <t>イタリア_x000D_
Italy</t>
  </si>
  <si>
    <t>マルタ_x000D_
Malta</t>
  </si>
  <si>
    <t>ロシア_x000D_
Russia</t>
  </si>
  <si>
    <t>ギリシャ_x000D_
Greece</t>
  </si>
  <si>
    <t>キプロス_x000D_
Cyprus</t>
  </si>
  <si>
    <t>トルコ_x000D_
Turkey</t>
  </si>
  <si>
    <t>エストニア_x000D_
Estonia</t>
  </si>
  <si>
    <t>ラトビア_x000D_
Latvia</t>
  </si>
  <si>
    <t>北アメリカ</t>
  </si>
  <si>
    <t>南アメリカ</t>
  </si>
  <si>
    <t>アフリカ</t>
  </si>
  <si>
    <t>大洋州</t>
  </si>
  <si>
    <t>不明</t>
  </si>
  <si>
    <t>ウクライナ_x000D_
Ukraine</t>
  </si>
  <si>
    <t>North America Area</t>
  </si>
  <si>
    <t>アメリカ_x000D_
合衆国_x000D_
United States of America</t>
  </si>
  <si>
    <t>メキシコ_x000D_
Mexico</t>
  </si>
  <si>
    <t>蘭領アンティール_x000D_
Netherlands_x000D_
Antilles</t>
  </si>
  <si>
    <t>South America Area</t>
  </si>
  <si>
    <t>ペルー_x000D_
Peru</t>
  </si>
  <si>
    <t>Africa Area</t>
  </si>
  <si>
    <t>モロッコ_x000D_
Morocco</t>
  </si>
  <si>
    <t>アルジェ_x000D_
リア_x000D_
Algeria</t>
  </si>
  <si>
    <t>チュニジア_x000D_
Tunisia</t>
  </si>
  <si>
    <t>リビア_x000D_
Libya</t>
  </si>
  <si>
    <t>エジプト_x000D_
Egypt</t>
  </si>
  <si>
    <t>ガーナ_x000D_
Ghana</t>
  </si>
  <si>
    <t>ナイジェ_x000D_
リア_x000D_
Nigeria</t>
  </si>
  <si>
    <t>アンゴラ_x000D_
Angola</t>
  </si>
  <si>
    <t>Oceania Area</t>
  </si>
  <si>
    <t>オースト_x000D_
ラリア_x000D_
Australia</t>
  </si>
  <si>
    <t>パプア_x000D_
ニュー_x000D_
ギニア_x000D_
Papua New Guinea</t>
  </si>
  <si>
    <t>ニュージーランド_x000D_
New Zealand</t>
  </si>
  <si>
    <t>Unknown</t>
  </si>
  <si>
    <t>ガソリン_x000D_
合計</t>
  </si>
  <si>
    <t>ナフサ合計</t>
  </si>
  <si>
    <t>Naphtha Total</t>
  </si>
  <si>
    <t>台湾_x000D_
Taiwan</t>
  </si>
  <si>
    <t>シンガ_x000D_
ポール_x000D_
Singapore</t>
  </si>
  <si>
    <t>タイ_x000D_
Thailand</t>
  </si>
  <si>
    <t>マレーシア_x000D_
Malaysia</t>
  </si>
  <si>
    <t>フィリピン_x000D_
Philippines</t>
  </si>
  <si>
    <t>ナフサ（つづき）</t>
  </si>
  <si>
    <t>ジブラルタル（英）_x000D_
Gibraltar (UK)</t>
  </si>
  <si>
    <t>ヨーロッパ（つづき）</t>
  </si>
  <si>
    <t>灯油合計</t>
  </si>
  <si>
    <t>Jet Fuel Total</t>
  </si>
  <si>
    <t>Kerosene Total</t>
  </si>
  <si>
    <t>軽油合計</t>
  </si>
  <si>
    <t>Ａ重油合計</t>
  </si>
  <si>
    <t>Ｂ・Ｃ重油合計</t>
  </si>
  <si>
    <t>Gas Oil Total</t>
  </si>
  <si>
    <t>Fuel Oil A Total</t>
  </si>
  <si>
    <t>香港_x000D_
Hong Kong</t>
  </si>
  <si>
    <t>Ｂ・Ｃ重油（つづき）</t>
  </si>
  <si>
    <t>潤滑油_x000D_
合計</t>
  </si>
  <si>
    <t>Lubricating Oil Total</t>
  </si>
  <si>
    <t>潤滑油（つづき）</t>
  </si>
  <si>
    <t>アスファルト_x000D_
合計</t>
  </si>
  <si>
    <t>Asphalt Total</t>
  </si>
  <si>
    <t>ドイツ_x000D_
Germany</t>
  </si>
  <si>
    <t>カナダ_x000D_
Canada</t>
  </si>
  <si>
    <t>アスファルト（つづき）</t>
  </si>
  <si>
    <t>グリース_x000D_
合計</t>
  </si>
  <si>
    <t>Grease Total</t>
  </si>
  <si>
    <t>グリース（つづき）</t>
  </si>
  <si>
    <t>パラフィン合計</t>
  </si>
  <si>
    <t>液化石油ガス合計</t>
  </si>
  <si>
    <t>Paraffin Wax Total</t>
  </si>
  <si>
    <t>Liquefied Petroleum Gas Total</t>
  </si>
  <si>
    <t>東ティ_x000D_
モール_x000D_
Timor-Leste</t>
  </si>
  <si>
    <t>液化石油ガス（つづき）</t>
  </si>
  <si>
    <t>プロパン_x000D_
合計</t>
  </si>
  <si>
    <t>P.P and P.B Total</t>
  </si>
  <si>
    <t>パナマ_x000D_
Panama</t>
  </si>
  <si>
    <t>アルゼン_x000D_
チン_x000D_
Argentina</t>
  </si>
  <si>
    <t>ブタン合計</t>
  </si>
  <si>
    <t>B.B Total</t>
  </si>
  <si>
    <t>ブタン（つづき）</t>
  </si>
  <si>
    <t>液化天然ガス合計</t>
  </si>
  <si>
    <t>Liquefied Natural Gas Total</t>
  </si>
  <si>
    <t>ブルネイ_x000D_
Brunei</t>
  </si>
  <si>
    <t>トリニダード・トバゴ_x000D_
Trinidad and Tobago</t>
  </si>
  <si>
    <t>液化天然ガス（つづき）</t>
  </si>
  <si>
    <t>ブラジル_x000D_
Brazil</t>
  </si>
  <si>
    <t>赤道ギニア_x000D_
Equatorial Guinea</t>
  </si>
  <si>
    <t>ベトナム_x000D_
Viet Nam</t>
  </si>
  <si>
    <t>レバノン_x000D_
Lebanon</t>
  </si>
  <si>
    <t>プエルトリコ（米）_x000D_
Puerto Rico (USA)</t>
  </si>
  <si>
    <t>チリ_x000D_
Chile</t>
  </si>
  <si>
    <t>ケニア_x000D_
Kenya</t>
  </si>
  <si>
    <t>モザン_x000D_
ビーク_x000D_
Mozambique</t>
  </si>
  <si>
    <t>南アフリカ共和国_x000D_
South Africa</t>
  </si>
  <si>
    <t>米軍及び ボンド輸出</t>
    <rPh sb="8" eb="10">
      <t>ユシュツ</t>
    </rPh>
    <phoneticPr fontId="66"/>
  </si>
  <si>
    <t>フィジー_x000D_
Fiji</t>
  </si>
  <si>
    <t>ニューカレドニア（仏）_x000D_
New Caledonia (France)</t>
  </si>
  <si>
    <t>グアム（米）_x000D_
Guam (USA)</t>
  </si>
  <si>
    <t>パラオ_x000D_
Palau</t>
  </si>
  <si>
    <t>米軍_x000D_
The U.S.Armed Forces</t>
  </si>
  <si>
    <t>ボンド_x000D_
Bonded Oil</t>
  </si>
  <si>
    <t>ガソリン（つづき）</t>
  </si>
  <si>
    <t>ジェット燃料油合計</t>
  </si>
  <si>
    <t>ジェット燃料油（つづき）</t>
  </si>
  <si>
    <t>軽油（つづき）</t>
  </si>
  <si>
    <t>Ａ重油（つづき）</t>
  </si>
  <si>
    <t>モンゴル_x000D_
Mongolia</t>
  </si>
  <si>
    <t>ミャンマー_x000D_
Myanmar</t>
  </si>
  <si>
    <t>イスラエル_x000D_
Israel</t>
  </si>
  <si>
    <t>キルギス_x000D_
Kyrgyz</t>
  </si>
  <si>
    <t>アルメニア_x000D_
Armenia</t>
  </si>
  <si>
    <t>ジョージア_x000D_
Georgia</t>
  </si>
  <si>
    <t>アイルランド_x000D_
Ireland</t>
  </si>
  <si>
    <t>フィンランド_x000D_
Finland</t>
  </si>
  <si>
    <t>ハンガリー_x000D_
Hungary</t>
  </si>
  <si>
    <t>モルドバ_x000D_
Moldova</t>
  </si>
  <si>
    <t>北アメリカ（つづき）</t>
  </si>
  <si>
    <t>コロンビア_x000D_
Colombia</t>
  </si>
  <si>
    <t>ブルキナファソ_x000D_
Burkina Faso</t>
  </si>
  <si>
    <t>パラフィン（つづき）</t>
  </si>
  <si>
    <t>べネズエラ_x000D_
Venezuela</t>
  </si>
  <si>
    <t>エクアドル_x000D_
Ecuador</t>
  </si>
  <si>
    <t>平成28年</t>
  </si>
  <si>
    <t>１．原  油 /  Crude Oil</t>
    <phoneticPr fontId="5"/>
  </si>
  <si>
    <t>　（１）原油地域別、国別輸入 / Import of Crude Oil by Area and Country</t>
    <phoneticPr fontId="5"/>
  </si>
  <si>
    <t>→</t>
    <phoneticPr fontId="5"/>
  </si>
  <si>
    <t>(単位：kl/Unit：kl)</t>
    <phoneticPr fontId="5"/>
  </si>
  <si>
    <t>年・期・月</t>
  </si>
  <si>
    <t>ｽﾘﾗﾝｶ･
ｽﾄﾚｰﾄ･ﾗﾝ･
ﾌｭｰｴﾙ･ｵｲﾙ</t>
    <phoneticPr fontId="66"/>
  </si>
  <si>
    <t>ﾌｫﾛｰｻﾞﾝ･
ﾌﾞﾚﾝﾄﾞ</t>
    <phoneticPr fontId="66"/>
  </si>
  <si>
    <t>ｶﾝｶﾞﾝ･
ｺﾝﾃﾞﾝｾｰﾄ</t>
    <phoneticPr fontId="66"/>
  </si>
  <si>
    <t>ｻｳｽ･ﾊﾟｰｽ･
ｺﾝﾃﾞﾝｾｰﾄ</t>
    <phoneticPr fontId="66"/>
  </si>
  <si>
    <t>ｲﾗｸ･
ｽﾄﾚｰﾄ･ﾗﾝ･
ﾌｭｰｴﾙ･ｵｲﾙ</t>
    <phoneticPr fontId="66"/>
  </si>
  <si>
    <t>ｲﾗｷﾗｲﾄ･
ｽﾄﾚｰﾄ･ﾗﾝ･
ﾌｭｰｴﾙ･ｵｲﾙ</t>
    <phoneticPr fontId="66"/>
  </si>
  <si>
    <t>ｴｸｽﾎﾟｰﾄ･
ﾌﾞﾚﾝﾄﾞ･ｵﾌﾞ･
ｲﾗｷｵﾘｼﾞﾝ</t>
    <phoneticPr fontId="66"/>
  </si>
  <si>
    <t>ｱﾗﾋﾞｱﾝ･
ﾐﾃﾞｨｱﾑ</t>
    <phoneticPr fontId="66"/>
  </si>
  <si>
    <t>ｱﾗﾋﾞｱﾝ･
ｴｷｽﾄﾗ･ﾗｲﾄ</t>
    <phoneticPr fontId="66"/>
  </si>
  <si>
    <t>ｱﾗﾋﾞｱﾝ･
ｽｰﾊﾟｰ･ﾗｲﾄ</t>
    <phoneticPr fontId="66"/>
  </si>
  <si>
    <t>ｱﾗﾋﾞｱﾝﾗｲﾄ･
ｽﾄﾚｰﾄﾗﾝ･
ﾌｭｰｴﾙｵｲﾙ</t>
    <phoneticPr fontId="66"/>
  </si>
  <si>
    <t>ｸｳｪｰﾄ･
ｽﾄﾚｰﾄ･ﾗﾝ･
ﾌｭｰｴﾙ･ｵｲﾙ</t>
    <phoneticPr fontId="66"/>
  </si>
  <si>
    <t>ﾛｰｻﾙﾌｧｰ･
ｺﾝﾃﾞﾝｾｰﾄ</t>
    <phoneticPr fontId="66"/>
  </si>
  <si>
    <t>ﾃﾞｵﾄﾞﾗｲｽﾞﾄﾞ･
ﾌｨｰﾙﾄﾞ･
ｺﾝﾃﾞﾝｾｰﾄ</t>
    <phoneticPr fontId="66"/>
  </si>
  <si>
    <t>ｱﾝﾄﾘｰﾃｯﾄﾞ･
ﾌｨｰﾙﾄﾞ･
ｺﾝﾃﾞﾝｾｰﾄ</t>
    <phoneticPr fontId="66"/>
  </si>
  <si>
    <t>ｿﾊｰﾙ･
ｺﾝﾃﾞﾝｾｰﾄ</t>
    <phoneticPr fontId="66"/>
  </si>
  <si>
    <t>ｼｬﾙｼﾞｬ･
ｺﾝﾃﾞﾝｾｰﾄ</t>
    <phoneticPr fontId="66"/>
  </si>
  <si>
    <t>ｳｪｲﾅｯﾄ･
ｺﾝﾃﾞﾝｾｰﾄ</t>
    <phoneticPr fontId="66"/>
  </si>
  <si>
    <t>ﾏｰﾊﾞﾝ･
ｽﾄﾚｰﾄ･ﾗﾝ･
ﾌｭｰｴﾙ･ｵｲﾙ</t>
    <phoneticPr fontId="66"/>
  </si>
  <si>
    <t>ｱﾙﾌﾞﾍｲﾑ･
ﾌﾞﾚﾝﾄﾞ</t>
    <phoneticPr fontId="66"/>
  </si>
  <si>
    <t>ﾛｼｱﾝ･
ｽﾄﾚｰﾄ･ﾗﾝ･
ﾌｭｰｴﾙ･ｵｲﾙ</t>
    <phoneticPr fontId="66"/>
  </si>
  <si>
    <t>ﾌﾟﾛｾｽﾄﾞ･
ｺﾝﾃﾞﾝｾｰﾄ</t>
    <phoneticPr fontId="66"/>
  </si>
  <si>
    <t>ﾌﾞﾗｯｸﾎｰｸ･
ﾌﾟﾛｾｽﾄﾞ･
ｺﾝﾃﾞﾝｾｰﾄ</t>
    <phoneticPr fontId="66"/>
  </si>
  <si>
    <t>ﾒﾘｯﾀ･
ｺﾝﾃﾞﾝｾｰﾄ</t>
    <phoneticPr fontId="66"/>
  </si>
  <si>
    <t>ｴｽｸﾗﾎﾞｽ･
ｶﾞｽﾌﾟﾗﾝﾄ･
ｺﾝﾃﾞﾝｾｰﾄ</t>
    <phoneticPr fontId="66"/>
  </si>
  <si>
    <t>ｻﾞﾌｨｰﾛ･
ﾌﾞﾚﾝﾄﾞ</t>
    <phoneticPr fontId="66"/>
  </si>
  <si>
    <t>ﾉｰｽｳｴｽﾄ･
ｼｪﾙﾌ･
ｺﾝﾃﾞﾝｾｰﾄ</t>
    <phoneticPr fontId="66"/>
  </si>
  <si>
    <t>ﾊﾞﾕ･ｳﾝﾀﾞﾝ･
ｺﾝﾃﾞﾝｾｰﾄ</t>
    <phoneticPr fontId="66"/>
  </si>
  <si>
    <t>ﾑﾃｨﾆｱ･
ｴｸｾﾀｰ</t>
    <phoneticPr fontId="66"/>
  </si>
  <si>
    <t>ｳﾞｧﾝ･ｺﾞｯﾎ･
ﾌﾞﾚﾝﾄﾞ</t>
    <phoneticPr fontId="66"/>
  </si>
  <si>
    <t>ﾌﾟﾙｰﾄ･
ｺﾝﾃﾞﾝｾｰﾄ</t>
    <phoneticPr fontId="66"/>
  </si>
  <si>
    <t>（単位：kl、アスファルト以下：ｔ/Unit: kl, from Asphalt onward is ton)</t>
  </si>
  <si>
    <t>Total Shipments</t>
  </si>
  <si>
    <t xml:space="preserve">Note 1 : Domestic Sales = (Inventory at Start of Year + Total Receipts ) - ( Inventory at  End of Year + Total Shipments except Domestic Sales )  </t>
  </si>
  <si>
    <t>年・期・月</t>
    <rPh sb="2" eb="3">
      <t>キ</t>
    </rPh>
    <phoneticPr fontId="3"/>
  </si>
  <si>
    <t>区　分</t>
    <phoneticPr fontId="3"/>
  </si>
  <si>
    <t>ガソリン</t>
    <phoneticPr fontId="3"/>
  </si>
  <si>
    <t>ナフサ</t>
    <phoneticPr fontId="3"/>
  </si>
  <si>
    <t>灯油</t>
    <phoneticPr fontId="3"/>
  </si>
  <si>
    <t>軽油</t>
    <phoneticPr fontId="3"/>
  </si>
  <si>
    <t>潤滑油</t>
    <phoneticPr fontId="26"/>
  </si>
  <si>
    <t>アスファルト</t>
    <phoneticPr fontId="26"/>
  </si>
  <si>
    <t>グリース</t>
    <phoneticPr fontId="26"/>
  </si>
  <si>
    <t>パラフィン</t>
    <phoneticPr fontId="26"/>
  </si>
  <si>
    <t>　液化石油ガス</t>
    <phoneticPr fontId="3"/>
  </si>
  <si>
    <t>液化天然ガス</t>
    <phoneticPr fontId="3"/>
  </si>
  <si>
    <t>P・P, P・B</t>
    <phoneticPr fontId="26"/>
  </si>
  <si>
    <t>B・B</t>
    <phoneticPr fontId="3"/>
  </si>
  <si>
    <t>Total of Fuel
 Products</t>
    <phoneticPr fontId="3"/>
  </si>
  <si>
    <t>Naphtha</t>
    <phoneticPr fontId="3"/>
  </si>
  <si>
    <t>Jet Fuel</t>
    <phoneticPr fontId="3"/>
  </si>
  <si>
    <t>Gas Oil</t>
    <phoneticPr fontId="3"/>
  </si>
  <si>
    <t>Fuel Oil
 Total</t>
    <phoneticPr fontId="3"/>
  </si>
  <si>
    <t>Fuel Oil A</t>
    <phoneticPr fontId="3"/>
  </si>
  <si>
    <t>Fuel Oil
 B･C</t>
    <phoneticPr fontId="3"/>
  </si>
  <si>
    <t>LPG</t>
    <phoneticPr fontId="3"/>
  </si>
  <si>
    <t>ＬＮＧ</t>
    <phoneticPr fontId="3"/>
  </si>
  <si>
    <t>Total Receipts</t>
    <phoneticPr fontId="3"/>
  </si>
  <si>
    <t>注 2： Ｐ・Ｐ＝プロパン・プロピレン、Ｐ・Ｂ＝プロパン・ブタン、プロピレン・ブチレン等プロパン、プロピレンを主成分とするもの。</t>
    <phoneticPr fontId="6"/>
  </si>
  <si>
    <t>　　　  Ｂ・Ｂ＝ブタン・ブチレンを主成分とするもの。</t>
    <phoneticPr fontId="6"/>
  </si>
  <si>
    <t>　②平成27年度 / (F.Y.2015)</t>
    <phoneticPr fontId="3"/>
  </si>
  <si>
    <t>（単位：kl、アスファルト以下：ｔ/Unit: kl, from Asphalt onward is ton)</t>
    <phoneticPr fontId="66"/>
  </si>
  <si>
    <t>Total of Fuel Products</t>
    <phoneticPr fontId="3"/>
  </si>
  <si>
    <t>Fuel Oil Total</t>
    <phoneticPr fontId="3"/>
  </si>
  <si>
    <t>Fuel Oil              B･C</t>
    <phoneticPr fontId="3"/>
  </si>
  <si>
    <t>Total Shipments</t>
    <phoneticPr fontId="3"/>
  </si>
  <si>
    <t xml:space="preserve">（２）石油製品製造業者 ・ 輸入業者受払 / </t>
    <phoneticPr fontId="26"/>
  </si>
  <si>
    <t>　液化石油ガス</t>
    <phoneticPr fontId="26"/>
  </si>
  <si>
    <t>Lubricating
 Oil</t>
    <phoneticPr fontId="26"/>
  </si>
  <si>
    <t>年初在庫　　　</t>
    <phoneticPr fontId="26"/>
  </si>
  <si>
    <t>生産部門よりの受入</t>
    <phoneticPr fontId="26"/>
  </si>
  <si>
    <t>輸入</t>
    <phoneticPr fontId="26"/>
  </si>
  <si>
    <t>Purchase from Wholesalers and Retailers</t>
    <phoneticPr fontId="26"/>
  </si>
  <si>
    <t>品種振替による増量</t>
    <phoneticPr fontId="26"/>
  </si>
  <si>
    <t>Increase in Quantity by Conversion to Another Product</t>
    <phoneticPr fontId="26"/>
  </si>
  <si>
    <t>その他の受入量</t>
    <phoneticPr fontId="26"/>
  </si>
  <si>
    <t>Other Received</t>
    <phoneticPr fontId="26"/>
  </si>
  <si>
    <t>（単位：kl、アスファルト以下：ｔ/Unit:kl,  from Asphalt onward is ton)</t>
    <phoneticPr fontId="3"/>
  </si>
  <si>
    <t xml:space="preserve">Year,           Quarter                             &amp; Month 
</t>
    <phoneticPr fontId="3"/>
  </si>
  <si>
    <t>年・期・月</t>
    <rPh sb="2" eb="3">
      <t>キ</t>
    </rPh>
    <rPh sb="4" eb="5">
      <t>ツキ</t>
    </rPh>
    <phoneticPr fontId="3"/>
  </si>
  <si>
    <t>C.Y. 2011</t>
    <phoneticPr fontId="66"/>
  </si>
  <si>
    <t>C.Y. 2012</t>
    <phoneticPr fontId="66"/>
  </si>
  <si>
    <t>C.Y. 2013</t>
    <phoneticPr fontId="66"/>
  </si>
  <si>
    <t>C.Y. 2014</t>
    <phoneticPr fontId="66"/>
  </si>
  <si>
    <t>C.Y. 2015</t>
    <phoneticPr fontId="66"/>
  </si>
  <si>
    <t>F.Y. 2014</t>
    <phoneticPr fontId="66"/>
  </si>
  <si>
    <t>F.Y. 2015</t>
    <phoneticPr fontId="66"/>
  </si>
  <si>
    <t xml:space="preserve">  1～ 3月</t>
    <phoneticPr fontId="5"/>
  </si>
  <si>
    <t>Q1  2015</t>
    <phoneticPr fontId="66"/>
  </si>
  <si>
    <t xml:space="preserve">  4～ 6</t>
    <phoneticPr fontId="3"/>
  </si>
  <si>
    <t xml:space="preserve">Q2  </t>
    <phoneticPr fontId="66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</si>
  <si>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</si>
  <si>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 xml:space="preserve">Q3  </t>
    <phoneticPr fontId="66"/>
  </si>
  <si>
    <t>10～12</t>
    <phoneticPr fontId="3"/>
  </si>
  <si>
    <t xml:space="preserve">Q4  </t>
    <phoneticPr fontId="66"/>
  </si>
  <si>
    <t>Q1  2016</t>
    <phoneticPr fontId="66"/>
  </si>
  <si>
    <t xml:space="preserve">  1月</t>
    <phoneticPr fontId="3"/>
  </si>
  <si>
    <t>Jan. 2015</t>
    <phoneticPr fontId="66"/>
  </si>
  <si>
    <t xml:space="preserve">  2</t>
    <phoneticPr fontId="5"/>
  </si>
  <si>
    <t>Feb.</t>
    <phoneticPr fontId="66"/>
  </si>
  <si>
    <t>Mar.</t>
    <phoneticPr fontId="66"/>
  </si>
  <si>
    <t>Apr.</t>
    <phoneticPr fontId="66"/>
  </si>
  <si>
    <t xml:space="preserve">May </t>
    <phoneticPr fontId="5"/>
  </si>
  <si>
    <t>Jun.</t>
    <phoneticPr fontId="66"/>
  </si>
  <si>
    <t>Jul.</t>
    <phoneticPr fontId="66"/>
  </si>
  <si>
    <t>Aug.</t>
    <phoneticPr fontId="66"/>
  </si>
  <si>
    <t>Sep.</t>
    <phoneticPr fontId="66"/>
  </si>
  <si>
    <r>
      <t xml:space="preserve"> </t>
    </r>
    <r>
      <rPr>
        <sz val="8"/>
        <rFont val="ＭＳ Ｐ明朝"/>
        <family val="1"/>
        <charset val="128"/>
      </rPr>
      <t>10</t>
    </r>
    <phoneticPr fontId="5"/>
  </si>
  <si>
    <t>Oct.</t>
    <phoneticPr fontId="66"/>
  </si>
  <si>
    <t>Nov.</t>
    <phoneticPr fontId="66"/>
  </si>
  <si>
    <t>Dec.</t>
    <phoneticPr fontId="66"/>
  </si>
  <si>
    <t xml:space="preserve">  1月</t>
    <phoneticPr fontId="5"/>
  </si>
  <si>
    <t>Jan. 2016</t>
    <phoneticPr fontId="66"/>
  </si>
  <si>
    <t xml:space="preserve">  3</t>
    <phoneticPr fontId="5"/>
  </si>
  <si>
    <t>②国・地域別月別輸入 / Monthly Import by Area and Country</t>
    <rPh sb="3" eb="5">
      <t>チイキ</t>
    </rPh>
    <rPh sb="5" eb="6">
      <t>ベツ</t>
    </rPh>
    <rPh sb="6" eb="8">
      <t>ツキベツ</t>
    </rPh>
    <rPh sb="8" eb="10">
      <t>ユニュウ</t>
    </rPh>
    <phoneticPr fontId="5"/>
  </si>
  <si>
    <t>年・期・月</t>
    <rPh sb="0" eb="1">
      <t>トシ</t>
    </rPh>
    <rPh sb="2" eb="3">
      <t>キ</t>
    </rPh>
    <rPh sb="4" eb="5">
      <t>ツキ</t>
    </rPh>
    <phoneticPr fontId="3"/>
  </si>
  <si>
    <t xml:space="preserve">    Note : P・P is Propane・Propylene; P・B is Propane・Butane ; B・B is Butane・Butylene. </t>
    <phoneticPr fontId="3"/>
  </si>
  <si>
    <t>④国・地域別月別輸出 / Monthly Export by Area and Country</t>
    <rPh sb="1" eb="2">
      <t>クニ</t>
    </rPh>
    <rPh sb="3" eb="5">
      <t>チイキ</t>
    </rPh>
    <rPh sb="5" eb="6">
      <t>ベツ</t>
    </rPh>
    <phoneticPr fontId="5"/>
  </si>
  <si>
    <t>ドミニカ_x000D_
Dominica</t>
  </si>
  <si>
    <r>
      <t>Total</t>
    </r>
    <r>
      <rPr>
        <sz val="8"/>
        <rFont val="ＭＳ Ｐ明朝"/>
        <family val="1"/>
        <charset val="128"/>
      </rPr>
      <t xml:space="preserve">   Jan. 2015</t>
    </r>
    <phoneticPr fontId="3"/>
  </si>
  <si>
    <t>2月</t>
    <phoneticPr fontId="3"/>
  </si>
  <si>
    <r>
      <t>Total</t>
    </r>
    <r>
      <rPr>
        <sz val="8"/>
        <rFont val="ＭＳ Ｐ明朝"/>
        <family val="1"/>
        <charset val="128"/>
      </rPr>
      <t xml:space="preserve">   Mar. 2015</t>
    </r>
    <phoneticPr fontId="3"/>
  </si>
  <si>
    <t>3月</t>
    <phoneticPr fontId="3"/>
  </si>
  <si>
    <r>
      <t>Total</t>
    </r>
    <r>
      <rPr>
        <sz val="8"/>
        <rFont val="ＭＳ Ｐ明朝"/>
        <family val="1"/>
        <charset val="128"/>
      </rPr>
      <t xml:space="preserve">   Apr. 2015</t>
    </r>
    <phoneticPr fontId="3"/>
  </si>
  <si>
    <t>4月</t>
    <phoneticPr fontId="3"/>
  </si>
  <si>
    <r>
      <t>Total</t>
    </r>
    <r>
      <rPr>
        <sz val="8"/>
        <rFont val="ＭＳ Ｐ明朝"/>
        <family val="1"/>
        <charset val="128"/>
      </rPr>
      <t xml:space="preserve">   May  2015</t>
    </r>
    <phoneticPr fontId="3"/>
  </si>
  <si>
    <t>5月</t>
    <phoneticPr fontId="3"/>
  </si>
  <si>
    <t>Refiners</t>
    <phoneticPr fontId="3"/>
  </si>
  <si>
    <r>
      <t>Total</t>
    </r>
    <r>
      <rPr>
        <sz val="8"/>
        <rFont val="ＭＳ Ｐ明朝"/>
        <family val="1"/>
        <charset val="128"/>
      </rPr>
      <t xml:space="preserve">   Jun. 2015</t>
    </r>
    <phoneticPr fontId="3"/>
  </si>
  <si>
    <t>6月</t>
    <phoneticPr fontId="3"/>
  </si>
  <si>
    <t>7月</t>
    <phoneticPr fontId="3"/>
  </si>
  <si>
    <r>
      <t>Total</t>
    </r>
    <r>
      <rPr>
        <sz val="8"/>
        <rFont val="ＭＳ Ｐ明朝"/>
        <family val="1"/>
        <charset val="128"/>
      </rPr>
      <t xml:space="preserve">   Aug. 2015</t>
    </r>
    <phoneticPr fontId="3"/>
  </si>
  <si>
    <t>9月</t>
    <phoneticPr fontId="3"/>
  </si>
  <si>
    <r>
      <t>Total</t>
    </r>
    <r>
      <rPr>
        <sz val="8"/>
        <rFont val="ＭＳ Ｐ明朝"/>
        <family val="1"/>
        <charset val="128"/>
      </rPr>
      <t xml:space="preserve">   Oct. 2015</t>
    </r>
    <phoneticPr fontId="3"/>
  </si>
  <si>
    <t>10月</t>
    <phoneticPr fontId="3"/>
  </si>
  <si>
    <r>
      <t>Total</t>
    </r>
    <r>
      <rPr>
        <sz val="8"/>
        <rFont val="ＭＳ Ｐ明朝"/>
        <family val="1"/>
        <charset val="128"/>
      </rPr>
      <t xml:space="preserve">   Nov. 2015</t>
    </r>
    <phoneticPr fontId="3"/>
  </si>
  <si>
    <t>11月</t>
    <phoneticPr fontId="3"/>
  </si>
  <si>
    <r>
      <t>Total</t>
    </r>
    <r>
      <rPr>
        <sz val="8"/>
        <rFont val="ＭＳ Ｐ明朝"/>
        <family val="1"/>
        <charset val="128"/>
      </rPr>
      <t xml:space="preserve">   Dec. 2015</t>
    </r>
    <phoneticPr fontId="3"/>
  </si>
  <si>
    <t>12月</t>
    <phoneticPr fontId="3"/>
  </si>
  <si>
    <r>
      <t>Total</t>
    </r>
    <r>
      <rPr>
        <sz val="8"/>
        <rFont val="ＭＳ Ｐ明朝"/>
        <family val="1"/>
        <charset val="128"/>
      </rPr>
      <t xml:space="preserve">   Jan. 2016</t>
    </r>
    <phoneticPr fontId="3"/>
  </si>
  <si>
    <r>
      <t>Total</t>
    </r>
    <r>
      <rPr>
        <sz val="8"/>
        <rFont val="ＭＳ Ｐ明朝"/>
        <family val="1"/>
        <charset val="128"/>
      </rPr>
      <t xml:space="preserve">   Feb. 2016</t>
    </r>
    <phoneticPr fontId="3"/>
  </si>
  <si>
    <r>
      <t>Total</t>
    </r>
    <r>
      <rPr>
        <sz val="8"/>
        <rFont val="ＭＳ Ｐ明朝"/>
        <family val="1"/>
        <charset val="128"/>
      </rPr>
      <t xml:space="preserve">   Mar. 2016</t>
    </r>
    <phoneticPr fontId="3"/>
  </si>
  <si>
    <t xml:space="preserve">    Note 1 : M &amp; I = Manufacturers and Importers </t>
    <phoneticPr fontId="3"/>
  </si>
  <si>
    <t xml:space="preserve">    Note 2 : P・P is Propane・Propylene; P・B is Propane・Butane ; B・B is Butane・Butylene. </t>
    <phoneticPr fontId="3"/>
  </si>
  <si>
    <t xml:space="preserve">（６）石油製品製造業者・輸入業者月別消費者･販売業者向販売 / </t>
    <phoneticPr fontId="3"/>
  </si>
  <si>
    <t xml:space="preserve">Monthly Sales to Consumers, Wholesalers and Retailers of Petroleum Products by Manufacturers and Importers    </t>
    <phoneticPr fontId="3"/>
  </si>
  <si>
    <r>
      <t xml:space="preserve"> </t>
    </r>
    <r>
      <rPr>
        <sz val="8"/>
        <color theme="1"/>
        <rFont val="ＭＳ Ｐ明朝"/>
        <family val="1"/>
        <charset val="128"/>
      </rPr>
      <t>10</t>
    </r>
    <phoneticPr fontId="5"/>
  </si>
  <si>
    <t>年・期・月</t>
    <rPh sb="0" eb="1">
      <t>ネン</t>
    </rPh>
    <rPh sb="2" eb="3">
      <t>キ</t>
    </rPh>
    <rPh sb="4" eb="5">
      <t>ツキ</t>
    </rPh>
    <phoneticPr fontId="5"/>
  </si>
  <si>
    <t>　消費者･販売業者向
  販売</t>
    <rPh sb="1" eb="4">
      <t>ショウヒシャ</t>
    </rPh>
    <rPh sb="5" eb="7">
      <t>ハンバイ</t>
    </rPh>
    <rPh sb="7" eb="9">
      <t>ギョウシャ</t>
    </rPh>
    <rPh sb="9" eb="10">
      <t>ム</t>
    </rPh>
    <rPh sb="13" eb="15">
      <t>ハンバイ</t>
    </rPh>
    <phoneticPr fontId="26"/>
  </si>
  <si>
    <t>区分</t>
    <rPh sb="0" eb="2">
      <t>クブン</t>
    </rPh>
    <phoneticPr fontId="3"/>
  </si>
  <si>
    <t>平成２６年資源・エネルギー統計年報の公表値の修正について / Revision of the past annual report</t>
    <phoneticPr fontId="5"/>
  </si>
  <si>
    <t>②国・地域別月別輸入 / Monthly Import by Area and Country</t>
    <rPh sb="1" eb="2">
      <t>クニ</t>
    </rPh>
    <rPh sb="3" eb="5">
      <t>チイキ</t>
    </rPh>
    <rPh sb="5" eb="6">
      <t>ベツ</t>
    </rPh>
    <phoneticPr fontId="5"/>
  </si>
  <si>
    <t xml:space="preserve">   ④国・地域別月別輸出 / Monthly Export by Area and Country</t>
    <rPh sb="4" eb="5">
      <t>クニ</t>
    </rPh>
    <rPh sb="6" eb="8">
      <t>チイキ</t>
    </rPh>
    <rPh sb="8" eb="9">
      <t>ベツ</t>
    </rPh>
    <phoneticPr fontId="5"/>
  </si>
  <si>
    <t>→</t>
    <phoneticPr fontId="5"/>
  </si>
  <si>
    <t>(単位：kl/Unit：kl)</t>
    <phoneticPr fontId="5"/>
  </si>
  <si>
    <r>
      <rPr>
        <sz val="7"/>
        <rFont val="ＭＳ Ｐ明朝"/>
        <family val="1"/>
        <charset val="128"/>
      </rPr>
      <t>中華人民共和国_x000D_</t>
    </r>
    <r>
      <rPr>
        <sz val="8"/>
        <rFont val="ＭＳ Ｐ明朝"/>
        <family val="1"/>
        <charset val="128"/>
      </rPr>
      <t xml:space="preserve">
</t>
    </r>
    <r>
      <rPr>
        <sz val="6.5"/>
        <rFont val="ＭＳ Ｐ明朝"/>
        <family val="1"/>
        <charset val="128"/>
      </rPr>
      <t>People's Republic of China</t>
    </r>
    <phoneticPr fontId="66"/>
  </si>
  <si>
    <t>ｺﾘｱﾝ･
ｽﾄﾚｰﾄ･ﾗﾝ･
ﾌｭｰｴﾙ･ｵｲﾙ</t>
    <phoneticPr fontId="66"/>
  </si>
  <si>
    <t>ｼｰﾋﾟｰｼｰ･
ﾌﾞﾚﾝﾄﾞ</t>
    <phoneticPr fontId="66"/>
  </si>
  <si>
    <t>ﾅﾑ･ｺﾝ･ｿﾝ･
ｺﾝﾃﾞﾝｾｰﾄ</t>
    <phoneticPr fontId="66"/>
  </si>
  <si>
    <t>ﾑﾀﾞ･
ｺﾝﾃﾞﾝｾｰﾄ</t>
    <phoneticPr fontId="66"/>
  </si>
  <si>
    <t>ｶｹﾗﾜﾗ･
ｺﾝﾃﾞﾝｾｰﾄ</t>
    <phoneticPr fontId="66"/>
  </si>
  <si>
    <t>ﾏﾚｰｼｱ･
ｽﾄﾚｰﾄ･ﾗﾝ･
ﾌｭｰｴﾙ･ｵｲﾙ</t>
    <phoneticPr fontId="66"/>
  </si>
  <si>
    <t>ｾﾆﾊﾟ･
ｺﾝﾃﾞﾝｾｰﾄ</t>
    <phoneticPr fontId="66"/>
  </si>
  <si>
    <t>ﾀﾝｸﾞｰ･
ｺﾝﾃﾞﾝｾｰﾄ</t>
    <phoneticPr fontId="66"/>
  </si>
  <si>
    <t>ﾁﾗﾁｬｯﾌﾟ･
ﾚｼｯﾄﾞ</t>
    <phoneticPr fontId="66"/>
  </si>
  <si>
    <t>→</t>
    <phoneticPr fontId="5"/>
  </si>
  <si>
    <t>(単位：kl/Unit：kl)</t>
    <phoneticPr fontId="5"/>
  </si>
  <si>
    <t>ｳﾞｧﾝ･ｺﾞｯﾎ･
ﾌﾞﾚﾝﾄﾞ</t>
    <phoneticPr fontId="66"/>
  </si>
  <si>
    <t>ｻｳｽ･ﾊﾟｰｽ･
ｺﾝﾃﾞﾝｾｰﾄ</t>
    <phoneticPr fontId="66"/>
  </si>
  <si>
    <t>ｶﾀｰﾙ･ﾃﾞｭﾊﾝ･
ｺﾝﾃﾞﾝｾｰﾄ</t>
    <phoneticPr fontId="66"/>
  </si>
  <si>
    <t>ﾛｰｻﾙﾌｧｰ･
ｺﾝﾃﾞﾝｾｰﾄ</t>
    <phoneticPr fontId="66"/>
  </si>
  <si>
    <t>ｼｬﾙｼﾞｬ･
ｺﾝﾃﾞﾝｾｰﾄ</t>
    <phoneticPr fontId="66"/>
  </si>
  <si>
    <t>ﾒﾘｯﾀ･
ｺﾝﾃﾞﾝｾｰﾄ</t>
    <phoneticPr fontId="66"/>
  </si>
  <si>
    <t>ﾉｰｽｳｴｽﾄ･ｼｪﾙﾌ･
ｺﾝﾃﾞﾝｾｰﾄ</t>
    <phoneticPr fontId="66"/>
  </si>
  <si>
    <t>ﾌﾟﾙｰﾄ･
ｺﾝﾃﾞﾝｾｰﾄ</t>
    <phoneticPr fontId="66"/>
  </si>
  <si>
    <t>ｱﾗﾌﾞ首長国
連邦計</t>
    <phoneticPr fontId="66"/>
  </si>
  <si>
    <t>ｱﾗﾋﾞｱﾝ･
ﾐﾃﾞｨｱﾑ</t>
    <phoneticPr fontId="66"/>
  </si>
  <si>
    <t>ｱﾗﾋﾞｱﾝ･
ｴｷｽﾄﾗ･ﾗｲﾄ</t>
    <phoneticPr fontId="66"/>
  </si>
  <si>
    <t xml:space="preserve">Year,
Quarter
&amp; Month     </t>
    <phoneticPr fontId="5"/>
  </si>
  <si>
    <t>Total</t>
    <phoneticPr fontId="5"/>
  </si>
  <si>
    <t>輸入</t>
    <phoneticPr fontId="5"/>
  </si>
  <si>
    <t>国産</t>
    <phoneticPr fontId="5"/>
  </si>
  <si>
    <r>
      <t>Other</t>
    </r>
    <r>
      <rPr>
        <sz val="7.5"/>
        <rFont val="ＭＳ Ｐ明朝"/>
        <family val="1"/>
        <charset val="128"/>
      </rPr>
      <t xml:space="preserve"> </t>
    </r>
    <r>
      <rPr>
        <sz val="7.1"/>
        <rFont val="ＭＳ Ｐ明朝"/>
        <family val="1"/>
        <charset val="128"/>
      </rPr>
      <t>Establishments</t>
    </r>
    <phoneticPr fontId="5"/>
  </si>
  <si>
    <t>Imported
Crude Oil</t>
    <phoneticPr fontId="5"/>
  </si>
  <si>
    <t>Domestic
Crude Oil</t>
    <phoneticPr fontId="3"/>
  </si>
  <si>
    <t>Total</t>
    <phoneticPr fontId="5"/>
  </si>
  <si>
    <t>C.Y. 2011</t>
    <phoneticPr fontId="66"/>
  </si>
  <si>
    <t>C.Y. 2012</t>
    <phoneticPr fontId="66"/>
  </si>
  <si>
    <t>C.Y. 2013</t>
    <phoneticPr fontId="66"/>
  </si>
  <si>
    <t>C.Y. 2014</t>
    <phoneticPr fontId="66"/>
  </si>
  <si>
    <t>C.Y. 2015</t>
    <phoneticPr fontId="66"/>
  </si>
  <si>
    <t>F.Y. 2014</t>
    <phoneticPr fontId="66"/>
  </si>
  <si>
    <t>F.Y. 2015</t>
    <phoneticPr fontId="66"/>
  </si>
  <si>
    <t xml:space="preserve">  1～ 3月</t>
    <phoneticPr fontId="5"/>
  </si>
  <si>
    <t>Q1  2015</t>
    <phoneticPr fontId="66"/>
  </si>
  <si>
    <t xml:space="preserve">  4～ 6</t>
    <phoneticPr fontId="3"/>
  </si>
  <si>
    <t xml:space="preserve">Q2  </t>
    <phoneticPr fontId="66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</si>
  <si>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</si>
  <si>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 xml:space="preserve">Q3  </t>
    <phoneticPr fontId="66"/>
  </si>
  <si>
    <t>10～12</t>
    <phoneticPr fontId="3"/>
  </si>
  <si>
    <t xml:space="preserve">Q4  </t>
    <phoneticPr fontId="66"/>
  </si>
  <si>
    <t>Q1  2016</t>
    <phoneticPr fontId="66"/>
  </si>
  <si>
    <t xml:space="preserve">  1月</t>
    <phoneticPr fontId="3"/>
  </si>
  <si>
    <t>Jan. 2015</t>
    <phoneticPr fontId="66"/>
  </si>
  <si>
    <t xml:space="preserve">  2</t>
    <phoneticPr fontId="5"/>
  </si>
  <si>
    <t>Feb.</t>
    <phoneticPr fontId="66"/>
  </si>
  <si>
    <t>Mar.</t>
    <phoneticPr fontId="66"/>
  </si>
  <si>
    <t>Apr.</t>
    <phoneticPr fontId="66"/>
  </si>
  <si>
    <t>May</t>
    <phoneticPr fontId="66"/>
  </si>
  <si>
    <t>Jun.</t>
    <phoneticPr fontId="66"/>
  </si>
  <si>
    <t>Jul.</t>
    <phoneticPr fontId="66"/>
  </si>
  <si>
    <t>Aug.</t>
    <phoneticPr fontId="66"/>
  </si>
  <si>
    <t>Sep.</t>
    <phoneticPr fontId="66"/>
  </si>
  <si>
    <r>
      <t xml:space="preserve"> </t>
    </r>
    <r>
      <rPr>
        <sz val="8"/>
        <rFont val="ＭＳ Ｐ明朝"/>
        <family val="1"/>
        <charset val="128"/>
      </rPr>
      <t>10</t>
    </r>
    <phoneticPr fontId="5"/>
  </si>
  <si>
    <t>Oct.</t>
    <phoneticPr fontId="66"/>
  </si>
  <si>
    <t>Nov.</t>
    <phoneticPr fontId="66"/>
  </si>
  <si>
    <t>Dec.</t>
    <phoneticPr fontId="66"/>
  </si>
  <si>
    <t xml:space="preserve">  1月</t>
    <phoneticPr fontId="5"/>
  </si>
  <si>
    <t>Jan. 2016</t>
    <phoneticPr fontId="66"/>
  </si>
  <si>
    <t xml:space="preserve">  3</t>
    <phoneticPr fontId="5"/>
  </si>
  <si>
    <t xml:space="preserve">Year,
Quarter
&amp; Month     </t>
    <phoneticPr fontId="5"/>
  </si>
  <si>
    <t>基地・油槽所</t>
    <phoneticPr fontId="5"/>
  </si>
  <si>
    <t>Oil drilling
 enterprises</t>
    <phoneticPr fontId="5"/>
  </si>
  <si>
    <t>Refiners</t>
    <phoneticPr fontId="5"/>
  </si>
  <si>
    <t>Imported
Crude Oil</t>
    <phoneticPr fontId="5"/>
  </si>
  <si>
    <t>Domestic
Crude Oil</t>
    <phoneticPr fontId="3"/>
  </si>
  <si>
    <t>C.Y. 2011</t>
    <phoneticPr fontId="66"/>
  </si>
  <si>
    <t>C.Y. 2012</t>
    <phoneticPr fontId="66"/>
  </si>
  <si>
    <t>C.Y. 2013</t>
    <phoneticPr fontId="66"/>
  </si>
  <si>
    <t>C.Y. 2014</t>
    <phoneticPr fontId="66"/>
  </si>
  <si>
    <t>C.Y. 2015</t>
    <phoneticPr fontId="66"/>
  </si>
  <si>
    <t>F.Y. 2014</t>
    <phoneticPr fontId="66"/>
  </si>
  <si>
    <t>F.Y. 2015</t>
    <phoneticPr fontId="66"/>
  </si>
  <si>
    <t>Q1  2015</t>
    <phoneticPr fontId="66"/>
  </si>
  <si>
    <t xml:space="preserve">Q2  </t>
    <phoneticPr fontId="66"/>
  </si>
  <si>
    <t xml:space="preserve">Q3  </t>
    <phoneticPr fontId="66"/>
  </si>
  <si>
    <t xml:space="preserve">Q4  </t>
    <phoneticPr fontId="66"/>
  </si>
  <si>
    <t>Q1  2016</t>
    <phoneticPr fontId="66"/>
  </si>
  <si>
    <t>Jan. 2015</t>
    <phoneticPr fontId="66"/>
  </si>
  <si>
    <t>Feb.</t>
    <phoneticPr fontId="66"/>
  </si>
  <si>
    <t>Mar.</t>
    <phoneticPr fontId="66"/>
  </si>
  <si>
    <t>Apr.</t>
    <phoneticPr fontId="66"/>
  </si>
  <si>
    <t>May</t>
    <phoneticPr fontId="66"/>
  </si>
  <si>
    <t>Jun.</t>
    <phoneticPr fontId="66"/>
  </si>
  <si>
    <t>Jul.</t>
    <phoneticPr fontId="66"/>
  </si>
  <si>
    <t>Aug.</t>
    <phoneticPr fontId="66"/>
  </si>
  <si>
    <t>Sep.</t>
    <phoneticPr fontId="66"/>
  </si>
  <si>
    <t>Oct.</t>
    <phoneticPr fontId="66"/>
  </si>
  <si>
    <t>Nov.</t>
    <phoneticPr fontId="66"/>
  </si>
  <si>
    <t>Dec.</t>
    <phoneticPr fontId="66"/>
  </si>
  <si>
    <t>Jan. 2016</t>
    <phoneticPr fontId="66"/>
  </si>
  <si>
    <t>（１）石油製品需給総括 / Supply and Demand Summary of Petroleum Products</t>
    <phoneticPr fontId="3"/>
  </si>
  <si>
    <t>　①平成27年 / (C.Y.2015)</t>
    <phoneticPr fontId="3"/>
  </si>
  <si>
    <t>区　分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</si>
  <si>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</si>
  <si>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</si>
  <si>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</si>
  <si>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</si>
  <si>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</si>
  <si>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</si>
  <si>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26"/>
  </si>
  <si>
    <t>アスファルト</t>
    <phoneticPr fontId="26"/>
  </si>
  <si>
    <t>グリース</t>
    <phoneticPr fontId="26"/>
  </si>
  <si>
    <t>パラフィン</t>
    <phoneticPr fontId="26"/>
  </si>
  <si>
    <t>　液化石油ガス</t>
    <phoneticPr fontId="3"/>
  </si>
  <si>
    <t>液化天然ガス</t>
    <phoneticPr fontId="3"/>
  </si>
  <si>
    <t>P・P, P・B</t>
    <phoneticPr fontId="26"/>
  </si>
  <si>
    <t>B・B</t>
    <phoneticPr fontId="3"/>
  </si>
  <si>
    <t>Total of Fuel
 Products</t>
    <phoneticPr fontId="3"/>
  </si>
  <si>
    <t>Naphtha</t>
    <phoneticPr fontId="3"/>
  </si>
  <si>
    <t>Jet Fuel</t>
    <phoneticPr fontId="3"/>
  </si>
  <si>
    <t>Gas Oil</t>
    <phoneticPr fontId="3"/>
  </si>
  <si>
    <t>Fuel Oil
 Total</t>
    <phoneticPr fontId="3"/>
  </si>
  <si>
    <t>Fuel Oil A</t>
    <phoneticPr fontId="3"/>
  </si>
  <si>
    <t>Fuel Oil
 B･C</t>
    <phoneticPr fontId="3"/>
  </si>
  <si>
    <t>Lubricating
 Oil</t>
    <phoneticPr fontId="3"/>
  </si>
  <si>
    <t>LPG</t>
    <phoneticPr fontId="3"/>
  </si>
  <si>
    <t>ＬＮＧ</t>
    <phoneticPr fontId="3"/>
  </si>
  <si>
    <t>製油所在庫</t>
    <phoneticPr fontId="3"/>
  </si>
  <si>
    <t>製造・輸入業者在庫</t>
    <phoneticPr fontId="3"/>
  </si>
  <si>
    <t>Total Receipts</t>
    <phoneticPr fontId="3"/>
  </si>
  <si>
    <t>生産（製油所）</t>
    <phoneticPr fontId="3"/>
  </si>
  <si>
    <t>輸入</t>
    <phoneticPr fontId="3"/>
  </si>
  <si>
    <t>品種振替による増量</t>
    <phoneticPr fontId="3"/>
  </si>
  <si>
    <t>Increase in Quantity by Conversion to Another Product</t>
    <phoneticPr fontId="3"/>
  </si>
  <si>
    <t>Return from Petrochemical Industry</t>
    <phoneticPr fontId="3"/>
  </si>
  <si>
    <t>その他の受入量</t>
    <phoneticPr fontId="3"/>
  </si>
  <si>
    <t>輸出</t>
    <phoneticPr fontId="3"/>
  </si>
  <si>
    <t>Decrease in Quantity by Conversion to Another Product</t>
    <phoneticPr fontId="3"/>
  </si>
  <si>
    <t>自家消費</t>
    <phoneticPr fontId="3"/>
  </si>
  <si>
    <t>その他の払出量</t>
    <phoneticPr fontId="3"/>
  </si>
  <si>
    <t xml:space="preserve">Inventory at End of Year </t>
    <phoneticPr fontId="3"/>
  </si>
  <si>
    <t>製油所在庫</t>
    <phoneticPr fontId="3"/>
  </si>
  <si>
    <t>製造・輸入業者在庫</t>
    <phoneticPr fontId="3"/>
  </si>
  <si>
    <t>注 2： Ｐ・Ｐ＝プロパン・プロピレン、Ｐ・Ｂ＝プロパン・ブタン、プロピレン・ブチレン等プロパン、プロピレンを主成分とするもの。</t>
    <phoneticPr fontId="6"/>
  </si>
  <si>
    <t xml:space="preserve">Note 2 : P・P is Propane・Propylene; P・B is Propane・Butane ; B・B is Butane・Butylene. </t>
    <phoneticPr fontId="3"/>
  </si>
  <si>
    <t>　　　  Ｂ・Ｂ＝ブタン・ブチレンを主成分とするもの。</t>
    <phoneticPr fontId="6"/>
  </si>
  <si>
    <t>　②平成27年度 / (F.Y.2015)</t>
    <phoneticPr fontId="3"/>
  </si>
  <si>
    <t>（単位：kl、アスファルト以下：ｔ/Unit: kl, from Asphalt onward is ton)</t>
    <phoneticPr fontId="66"/>
  </si>
  <si>
    <t>区　分</t>
    <phoneticPr fontId="3"/>
  </si>
  <si>
    <t>ガソリン</t>
    <phoneticPr fontId="3"/>
  </si>
  <si>
    <t>ナフサ</t>
    <phoneticPr fontId="3"/>
  </si>
  <si>
    <t>Total of Fuel Products</t>
    <phoneticPr fontId="3"/>
  </si>
  <si>
    <t>Naphtha</t>
    <phoneticPr fontId="3"/>
  </si>
  <si>
    <t>Jet Fuel</t>
    <phoneticPr fontId="3"/>
  </si>
  <si>
    <t>Gas Oil</t>
    <phoneticPr fontId="3"/>
  </si>
  <si>
    <t>Fuel Oil Total</t>
    <phoneticPr fontId="3"/>
  </si>
  <si>
    <t>Fuel Oil              B･C</t>
    <phoneticPr fontId="3"/>
  </si>
  <si>
    <t>Total Shipments</t>
    <phoneticPr fontId="3"/>
  </si>
  <si>
    <t>Decrease in Quantity by Conversion to Another Product</t>
    <phoneticPr fontId="3"/>
  </si>
  <si>
    <t>自家消費</t>
    <phoneticPr fontId="3"/>
  </si>
  <si>
    <t>その他の払出量</t>
    <phoneticPr fontId="3"/>
  </si>
  <si>
    <t xml:space="preserve">Inventory at End of Year </t>
    <phoneticPr fontId="3"/>
  </si>
  <si>
    <t xml:space="preserve">Note 1 : Domestic Sales = (Inventory at Start of Year + Total Receipts ) - ( Inventory at  End of Year + Total Shipments except Domestic Sales )  </t>
    <phoneticPr fontId="3"/>
  </si>
  <si>
    <t>注 2： Ｐ・Ｐ＝プロパン・プロピレン、Ｐ・Ｂ＝プロパン・ブタン、プロピレン・ブチレン等プロパン、プロピレンを主成分とするもの。</t>
    <phoneticPr fontId="6"/>
  </si>
  <si>
    <t xml:space="preserve">Note 2 : P・P is Propane・Propylene; P・B is Propane・Butane ; B・B is Butane・Butylene. </t>
    <phoneticPr fontId="3"/>
  </si>
  <si>
    <t>Sales to Consumers, Wholesalers and Retailers</t>
    <phoneticPr fontId="26"/>
  </si>
  <si>
    <t xml:space="preserve">Sales or Loans to Manufacturers and Importers </t>
    <phoneticPr fontId="26"/>
  </si>
  <si>
    <t>輸出</t>
    <phoneticPr fontId="26"/>
  </si>
  <si>
    <t xml:space="preserve">品種振替による減量  </t>
    <phoneticPr fontId="26"/>
  </si>
  <si>
    <t>Decrease in Quantity by Conversion to Another Product</t>
    <phoneticPr fontId="26"/>
  </si>
  <si>
    <t xml:space="preserve">自家消費  </t>
    <phoneticPr fontId="26"/>
  </si>
  <si>
    <t>その他の払出量</t>
    <phoneticPr fontId="26"/>
  </si>
  <si>
    <t>年末在庫</t>
    <phoneticPr fontId="26"/>
  </si>
  <si>
    <t>注： Ｐ・Ｐ＝プロパン・プロピレン、Ｐ・Ｂ＝プロパン・ブタン、プロピレン・ブチレン等プロパン、プロピレンを主成分とするもの。</t>
    <phoneticPr fontId="6"/>
  </si>
  <si>
    <t xml:space="preserve">Note : P・P is Propane・Propylene; P・B is Propane・Butane ; B・B is Butane・Butylene. </t>
    <phoneticPr fontId="3"/>
  </si>
  <si>
    <t>　　  Ｂ・Ｂ＝ブタン・ブチレンを主成分とするもの。</t>
    <phoneticPr fontId="6"/>
  </si>
  <si>
    <t>製造業者・輸入業者よりの購入・融通</t>
    <phoneticPr fontId="26"/>
  </si>
  <si>
    <t xml:space="preserve">Purchase or Loans from Manufacturers and Importers </t>
    <phoneticPr fontId="26"/>
  </si>
  <si>
    <t>販売業者よりの購入</t>
    <phoneticPr fontId="26"/>
  </si>
  <si>
    <t>Purchase from Wholesalers and Retailers</t>
    <phoneticPr fontId="26"/>
  </si>
  <si>
    <t>品種振替による増量</t>
    <phoneticPr fontId="26"/>
  </si>
  <si>
    <t>Increase in Quantity by Conversion to Another Product</t>
    <phoneticPr fontId="26"/>
  </si>
  <si>
    <t>その他の受入量</t>
    <phoneticPr fontId="26"/>
  </si>
  <si>
    <t>Other Received</t>
    <phoneticPr fontId="26"/>
  </si>
  <si>
    <t>Total Shipments</t>
    <phoneticPr fontId="3"/>
  </si>
  <si>
    <t>Sales to Consumers, Wholesalers and Retailers</t>
    <phoneticPr fontId="26"/>
  </si>
  <si>
    <t xml:space="preserve">Sales or Loans to Manufacturers and Importers </t>
    <phoneticPr fontId="26"/>
  </si>
  <si>
    <t>輸出</t>
    <phoneticPr fontId="26"/>
  </si>
  <si>
    <t xml:space="preserve">品種振替による減量  </t>
    <phoneticPr fontId="26"/>
  </si>
  <si>
    <t>Decrease in Quantity by Conversion to Another Product</t>
    <phoneticPr fontId="26"/>
  </si>
  <si>
    <t xml:space="preserve">自家消費  </t>
    <phoneticPr fontId="26"/>
  </si>
  <si>
    <t>その他の払出量</t>
    <phoneticPr fontId="26"/>
  </si>
  <si>
    <t>年末在庫</t>
    <phoneticPr fontId="26"/>
  </si>
  <si>
    <t>注： Ｐ・Ｐ＝プロパン・プロピレン、Ｐ・Ｂ＝プロパン・ブタン、プロピレン・ブチレン等プロパン、プロピレンを主成分とするもの。</t>
    <phoneticPr fontId="6"/>
  </si>
  <si>
    <t xml:space="preserve">Note : P・P is Propane・Propylene; P・B is Propane・Butane ; B・B is Butane・Butylene. </t>
    <phoneticPr fontId="3"/>
  </si>
  <si>
    <t>　　  Ｂ・Ｂ＝ブタン・ブチレンを主成分とするもの。</t>
    <phoneticPr fontId="6"/>
  </si>
  <si>
    <t xml:space="preserve">  （３）石油製品国内向月別販売 / Domestic Sales of Petroleum Products by Month </t>
    <phoneticPr fontId="3"/>
  </si>
  <si>
    <t>（単位：kl、アスファルト以下：ｔ/Unit:kl,  from Asphalt onward is ton)</t>
    <phoneticPr fontId="3"/>
  </si>
  <si>
    <t xml:space="preserve">Year,           Quarter                             &amp; Month 
</t>
    <phoneticPr fontId="3"/>
  </si>
  <si>
    <t>C.Y. 2011</t>
    <phoneticPr fontId="66"/>
  </si>
  <si>
    <t>C.Y. 2012</t>
    <phoneticPr fontId="66"/>
  </si>
  <si>
    <t>C.Y. 2013</t>
    <phoneticPr fontId="66"/>
  </si>
  <si>
    <t>C.Y. 2014</t>
    <phoneticPr fontId="66"/>
  </si>
  <si>
    <t>C.Y. 2015</t>
    <phoneticPr fontId="66"/>
  </si>
  <si>
    <t>F.Y. 2014</t>
    <phoneticPr fontId="66"/>
  </si>
  <si>
    <t>F.Y. 2015</t>
    <phoneticPr fontId="66"/>
  </si>
  <si>
    <t xml:space="preserve">  1～ 3月</t>
    <phoneticPr fontId="5"/>
  </si>
  <si>
    <t>Q1  2015</t>
    <phoneticPr fontId="66"/>
  </si>
  <si>
    <t xml:space="preserve">  4～ 6</t>
    <phoneticPr fontId="3"/>
  </si>
  <si>
    <t xml:space="preserve">Q2  </t>
    <phoneticPr fontId="66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</si>
  <si>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</si>
  <si>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 xml:space="preserve">Q3  </t>
    <phoneticPr fontId="66"/>
  </si>
  <si>
    <t>10～12</t>
    <phoneticPr fontId="3"/>
  </si>
  <si>
    <t xml:space="preserve">Q4  </t>
    <phoneticPr fontId="66"/>
  </si>
  <si>
    <t>Q1  2016</t>
    <phoneticPr fontId="66"/>
  </si>
  <si>
    <t xml:space="preserve">  1月</t>
    <phoneticPr fontId="3"/>
  </si>
  <si>
    <t>Jan. 2015</t>
    <phoneticPr fontId="66"/>
  </si>
  <si>
    <t xml:space="preserve">  2</t>
    <phoneticPr fontId="5"/>
  </si>
  <si>
    <t>Feb.</t>
    <phoneticPr fontId="66"/>
  </si>
  <si>
    <t>Mar.</t>
    <phoneticPr fontId="66"/>
  </si>
  <si>
    <t>Apr.</t>
    <phoneticPr fontId="66"/>
  </si>
  <si>
    <t xml:space="preserve">May </t>
    <phoneticPr fontId="5"/>
  </si>
  <si>
    <t>Jun.</t>
    <phoneticPr fontId="66"/>
  </si>
  <si>
    <t>Jul.</t>
    <phoneticPr fontId="66"/>
  </si>
  <si>
    <t>Aug.</t>
    <phoneticPr fontId="66"/>
  </si>
  <si>
    <t>Sep.</t>
    <phoneticPr fontId="66"/>
  </si>
  <si>
    <r>
      <t xml:space="preserve"> </t>
    </r>
    <r>
      <rPr>
        <sz val="8"/>
        <rFont val="ＭＳ Ｐ明朝"/>
        <family val="1"/>
        <charset val="128"/>
      </rPr>
      <t>10</t>
    </r>
    <phoneticPr fontId="5"/>
  </si>
  <si>
    <t>Oct.</t>
    <phoneticPr fontId="66"/>
  </si>
  <si>
    <t>Nov.</t>
    <phoneticPr fontId="66"/>
  </si>
  <si>
    <t>Dec.</t>
    <phoneticPr fontId="66"/>
  </si>
  <si>
    <t xml:space="preserve">  1月</t>
    <phoneticPr fontId="5"/>
  </si>
  <si>
    <t>Jan. 2016</t>
    <phoneticPr fontId="66"/>
  </si>
  <si>
    <t xml:space="preserve">  3</t>
    <phoneticPr fontId="5"/>
  </si>
  <si>
    <t>注： Ｐ・Ｐ＝プロパン・プロピレン、Ｐ・Ｂ＝プロパン・ブタン、プロピレン・ブチレン等プロパン、プロピレンを主成分とするもの。</t>
    <phoneticPr fontId="6"/>
  </si>
  <si>
    <t xml:space="preserve">Note : P・P is Propane・Propylene; P・B is Propane・Butane ; B・B is Butane・Butylene. </t>
    <phoneticPr fontId="3"/>
  </si>
  <si>
    <t>（４）石油製品の輸出入 / Import and Export of Ｐetroleum Products</t>
    <phoneticPr fontId="19"/>
  </si>
  <si>
    <t xml:space="preserve">   ①月別輸入 / Import by Month</t>
    <phoneticPr fontId="19"/>
  </si>
  <si>
    <t>（単位：kl、アスファルト以下：ｔ/Unit:kl,  from Asphalt onward is ton)</t>
    <phoneticPr fontId="19"/>
  </si>
  <si>
    <t xml:space="preserve">Year,           Quarter                             &amp; Month 
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</si>
  <si>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</si>
  <si>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</si>
  <si>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</si>
  <si>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</si>
  <si>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</si>
  <si>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</si>
  <si>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26"/>
  </si>
  <si>
    <t>アスファルト</t>
    <phoneticPr fontId="26"/>
  </si>
  <si>
    <t>グリース</t>
    <phoneticPr fontId="26"/>
  </si>
  <si>
    <t>パラフィン</t>
    <phoneticPr fontId="26"/>
  </si>
  <si>
    <t>　液化石油ガス</t>
    <phoneticPr fontId="19"/>
  </si>
  <si>
    <t>液化天然ガス</t>
    <phoneticPr fontId="3"/>
  </si>
  <si>
    <t>P・P, P・B</t>
    <phoneticPr fontId="26"/>
  </si>
  <si>
    <t>B・B</t>
    <phoneticPr fontId="3"/>
  </si>
  <si>
    <t>Total of Fuel Products</t>
    <phoneticPr fontId="3"/>
  </si>
  <si>
    <t>Naphtha</t>
    <phoneticPr fontId="3"/>
  </si>
  <si>
    <t>Jet Fuel</t>
    <phoneticPr fontId="3"/>
  </si>
  <si>
    <t>Gas Oil</t>
    <phoneticPr fontId="3"/>
  </si>
  <si>
    <t>Fuel Oil Total</t>
    <phoneticPr fontId="3"/>
  </si>
  <si>
    <t>Fuel Oil A</t>
    <phoneticPr fontId="3"/>
  </si>
  <si>
    <t>Fuel Oil              B･C</t>
    <phoneticPr fontId="3"/>
  </si>
  <si>
    <t>LPG</t>
    <phoneticPr fontId="3"/>
  </si>
  <si>
    <t>ＬＮＧ</t>
    <phoneticPr fontId="3"/>
  </si>
  <si>
    <t>C.Y. 2011</t>
    <phoneticPr fontId="66"/>
  </si>
  <si>
    <t>C.Y. 2012</t>
    <phoneticPr fontId="66"/>
  </si>
  <si>
    <t>C.Y. 2013</t>
    <phoneticPr fontId="66"/>
  </si>
  <si>
    <t>C.Y. 2014</t>
    <phoneticPr fontId="66"/>
  </si>
  <si>
    <t>C.Y. 2015</t>
    <phoneticPr fontId="66"/>
  </si>
  <si>
    <t>F.Y. 2014</t>
    <phoneticPr fontId="66"/>
  </si>
  <si>
    <t>F.Y. 2015</t>
    <phoneticPr fontId="66"/>
  </si>
  <si>
    <t xml:space="preserve">  1～ 3月</t>
    <phoneticPr fontId="5"/>
  </si>
  <si>
    <t>Q1  2015</t>
    <phoneticPr fontId="66"/>
  </si>
  <si>
    <t xml:space="preserve">  4～ 6</t>
    <phoneticPr fontId="3"/>
  </si>
  <si>
    <t xml:space="preserve">Q2  </t>
    <phoneticPr fontId="66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</si>
  <si>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</si>
  <si>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 xml:space="preserve">Q3  </t>
    <phoneticPr fontId="66"/>
  </si>
  <si>
    <t>10～12</t>
    <phoneticPr fontId="3"/>
  </si>
  <si>
    <t xml:space="preserve">Q4  </t>
    <phoneticPr fontId="66"/>
  </si>
  <si>
    <t>Q1  2016</t>
    <phoneticPr fontId="66"/>
  </si>
  <si>
    <t xml:space="preserve">  1月</t>
    <phoneticPr fontId="3"/>
  </si>
  <si>
    <t>Jan. 2015</t>
    <phoneticPr fontId="66"/>
  </si>
  <si>
    <t xml:space="preserve">  2</t>
    <phoneticPr fontId="5"/>
  </si>
  <si>
    <t>Feb.</t>
    <phoneticPr fontId="66"/>
  </si>
  <si>
    <t>Mar.</t>
    <phoneticPr fontId="66"/>
  </si>
  <si>
    <t>Apr.</t>
    <phoneticPr fontId="66"/>
  </si>
  <si>
    <t xml:space="preserve">May </t>
    <phoneticPr fontId="5"/>
  </si>
  <si>
    <t>Jun.</t>
    <phoneticPr fontId="66"/>
  </si>
  <si>
    <t>Jul.</t>
    <phoneticPr fontId="66"/>
  </si>
  <si>
    <t>Aug.</t>
    <phoneticPr fontId="66"/>
  </si>
  <si>
    <t>Sep.</t>
    <phoneticPr fontId="66"/>
  </si>
  <si>
    <r>
      <t xml:space="preserve"> </t>
    </r>
    <r>
      <rPr>
        <sz val="8"/>
        <rFont val="ＭＳ Ｐ明朝"/>
        <family val="1"/>
        <charset val="128"/>
      </rPr>
      <t>10</t>
    </r>
    <phoneticPr fontId="5"/>
  </si>
  <si>
    <t>Oct.</t>
    <phoneticPr fontId="66"/>
  </si>
  <si>
    <t>Nov.</t>
    <phoneticPr fontId="66"/>
  </si>
  <si>
    <t>Dec.</t>
    <phoneticPr fontId="66"/>
  </si>
  <si>
    <t xml:space="preserve">  1月</t>
    <phoneticPr fontId="5"/>
  </si>
  <si>
    <t>Jan. 2016</t>
    <phoneticPr fontId="66"/>
  </si>
  <si>
    <t xml:space="preserve">  3</t>
    <phoneticPr fontId="5"/>
  </si>
  <si>
    <t>注1 ： （　　）はボンド扱い輸入製品で外数である。</t>
    <phoneticPr fontId="19"/>
  </si>
  <si>
    <t xml:space="preserve">    Note1 : The amount of parenthesis is that for bonded imports and not included in amountnts just below.</t>
    <phoneticPr fontId="19"/>
  </si>
  <si>
    <t>注2 ： Ｐ・Ｐ＝プロパン・プロピレン、Ｐ・Ｂ＝プロパン・ブタン、プロピレン・ブチレン等プロパン、プロピレンを主成分とするもの。</t>
    <phoneticPr fontId="6"/>
  </si>
  <si>
    <t xml:space="preserve">    Note2 : P・P is Propane・Propylene; P・B is Propane・Butane ; B・B is Butane・Butylene. </t>
    <phoneticPr fontId="3"/>
  </si>
  <si>
    <t>　　　  Ｂ・Ｂ＝ブタン・ブチレンを主成分とするもの。</t>
    <phoneticPr fontId="6"/>
  </si>
  <si>
    <t>→</t>
    <phoneticPr fontId="5"/>
  </si>
  <si>
    <t>（単位：ｋｌ，アスファルト以下：ｔ／Ｕｎｉｔ：ｋｌ，from Asphalt onward is ton）</t>
    <phoneticPr fontId="5"/>
  </si>
  <si>
    <t>Year,_x000D_
Quarter_x000D_
&amp; Month</t>
    <phoneticPr fontId="66"/>
  </si>
  <si>
    <t>大韓民国_x000D_
Republic of Korea</t>
    <phoneticPr fontId="66"/>
  </si>
  <si>
    <t>中華人民
共和国_x000D_
People's Republic of China</t>
    <phoneticPr fontId="66"/>
  </si>
  <si>
    <t>台湾_x000D_
Taiwan</t>
    <phoneticPr fontId="66"/>
  </si>
  <si>
    <t>香港_x000D_
Hong Kong</t>
    <phoneticPr fontId="66"/>
  </si>
  <si>
    <t>タイ_x000D_
Thailand</t>
    <phoneticPr fontId="66"/>
  </si>
  <si>
    <t>シンガ_x000D_
ポールSingapore</t>
    <phoneticPr fontId="66"/>
  </si>
  <si>
    <t>マレーシア_x000D_
Malaysia</t>
    <phoneticPr fontId="66"/>
  </si>
  <si>
    <t>フィリピン_x000D_
Philippines</t>
    <phoneticPr fontId="66"/>
  </si>
  <si>
    <t>Europe
Ａrea</t>
    <phoneticPr fontId="66"/>
  </si>
  <si>
    <t>ジブラル
タル（英）_x000D_
Gibraltar (UK)</t>
    <phoneticPr fontId="66"/>
  </si>
  <si>
    <t>ヨーロッパ
（つづき）</t>
    <phoneticPr fontId="66"/>
  </si>
  <si>
    <t>Gasoline Total</t>
    <phoneticPr fontId="66"/>
  </si>
  <si>
    <t>ジェット燃
料油合計</t>
    <phoneticPr fontId="66"/>
  </si>
  <si>
    <t>アフリカ
（つづき）</t>
    <phoneticPr fontId="66"/>
  </si>
  <si>
    <t>Europe
Area</t>
    <phoneticPr fontId="66"/>
  </si>
  <si>
    <t>灯油
（つづき）</t>
    <phoneticPr fontId="66"/>
  </si>
  <si>
    <t>北アメリカ
（つづき）</t>
    <phoneticPr fontId="66"/>
  </si>
  <si>
    <t>Fuel Oil 
B･C Total</t>
    <phoneticPr fontId="66"/>
  </si>
  <si>
    <t>グリース
（つづき）</t>
    <phoneticPr fontId="66"/>
  </si>
  <si>
    <t>アジア
（つづき）</t>
    <phoneticPr fontId="66"/>
  </si>
  <si>
    <t>ブタン
（つづき）</t>
    <phoneticPr fontId="66"/>
  </si>
  <si>
    <t>大洋州
（つづき）</t>
    <phoneticPr fontId="66"/>
  </si>
  <si>
    <t>（単位：ｋｌ，アスファルト以下：ｔ／Ｕｎｉｔ：ｋｌ，from Asphalt onward is ton）</t>
    <phoneticPr fontId="66"/>
  </si>
  <si>
    <t xml:space="preserve">   ③月別輸出 / Export by Month</t>
    <phoneticPr fontId="3"/>
  </si>
  <si>
    <t>中華人民 共和国_x000D_
People's Republic of China</t>
    <phoneticPr fontId="66"/>
  </si>
  <si>
    <t>Europe Area</t>
    <phoneticPr fontId="66"/>
  </si>
  <si>
    <t>中華人民  共和国_x000D_
People's Republic of China</t>
    <phoneticPr fontId="66"/>
  </si>
  <si>
    <t>r11,382,977</t>
    <phoneticPr fontId="66"/>
  </si>
  <si>
    <t>r11,078,451</t>
    <phoneticPr fontId="66"/>
  </si>
  <si>
    <t>中華人民   共和国_x000D_
People's Republic of China</t>
    <phoneticPr fontId="66"/>
  </si>
  <si>
    <t>ニュージー  ランド_x000D_
New Zealand</t>
    <phoneticPr fontId="66"/>
  </si>
  <si>
    <t>Europe　Area</t>
    <phoneticPr fontId="66"/>
  </si>
  <si>
    <t>南アメリカ           （つづき）</t>
    <phoneticPr fontId="66"/>
  </si>
  <si>
    <t>Ｂ・Ｃ重油  合計</t>
    <phoneticPr fontId="66"/>
  </si>
  <si>
    <t>Fuel Oil   B･C Total</t>
    <phoneticPr fontId="66"/>
  </si>
  <si>
    <r>
      <rPr>
        <sz val="8"/>
        <rFont val="ＭＳ Ｐ明朝"/>
        <family val="1"/>
        <charset val="128"/>
      </rPr>
      <t>カザフ
スタン_x000D_</t>
    </r>
    <r>
      <rPr>
        <sz val="7.5"/>
        <rFont val="ＭＳ Ｐ明朝"/>
        <family val="1"/>
        <charset val="128"/>
      </rPr>
      <t xml:space="preserve">
Kazakhstan</t>
    </r>
    <phoneticPr fontId="66"/>
  </si>
  <si>
    <t>アジア         （つづき）</t>
    <phoneticPr fontId="66"/>
  </si>
  <si>
    <t>トルクメニ
スタン_x000D_
Turkmeni
stan</t>
    <phoneticPr fontId="66"/>
  </si>
  <si>
    <t>パラフィン  合計</t>
    <phoneticPr fontId="66"/>
  </si>
  <si>
    <t>Europe Ayea</t>
    <phoneticPr fontId="66"/>
  </si>
  <si>
    <t>液化石油 ガス合計</t>
    <phoneticPr fontId="66"/>
  </si>
  <si>
    <t>（単位：kl、アスファルト以下：ｔ/Unit: kl, from Asphalt onward is ton)</t>
    <phoneticPr fontId="66"/>
  </si>
  <si>
    <t xml:space="preserve">Year                             &amp; Month 
</t>
    <phoneticPr fontId="3"/>
  </si>
  <si>
    <t>区　分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</si>
  <si>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</si>
  <si>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</si>
  <si>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</si>
  <si>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</si>
  <si>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</si>
  <si>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</si>
  <si>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26"/>
  </si>
  <si>
    <t>アスファルト</t>
    <phoneticPr fontId="26"/>
  </si>
  <si>
    <t>グリース</t>
    <phoneticPr fontId="26"/>
  </si>
  <si>
    <t>パラフィン</t>
    <phoneticPr fontId="26"/>
  </si>
  <si>
    <t xml:space="preserve"> 液化石油ガス</t>
    <phoneticPr fontId="3"/>
  </si>
  <si>
    <t>液化天然ガス</t>
    <phoneticPr fontId="3"/>
  </si>
  <si>
    <t>B・B</t>
    <phoneticPr fontId="3"/>
  </si>
  <si>
    <t>Total of Fuel Products</t>
    <phoneticPr fontId="3"/>
  </si>
  <si>
    <t>Gas Oil</t>
    <phoneticPr fontId="3"/>
  </si>
  <si>
    <t>Fuel Oil              B･C</t>
    <phoneticPr fontId="3"/>
  </si>
  <si>
    <r>
      <t>Total</t>
    </r>
    <r>
      <rPr>
        <sz val="8"/>
        <rFont val="ＭＳ Ｐ明朝"/>
        <family val="1"/>
        <charset val="128"/>
      </rPr>
      <t xml:space="preserve">   Feb. 2015</t>
    </r>
    <phoneticPr fontId="3"/>
  </si>
  <si>
    <r>
      <t>Total</t>
    </r>
    <r>
      <rPr>
        <sz val="8"/>
        <rFont val="ＭＳ Ｐ明朝"/>
        <family val="1"/>
        <charset val="128"/>
      </rPr>
      <t xml:space="preserve">   Jul. 2015</t>
    </r>
    <phoneticPr fontId="3"/>
  </si>
  <si>
    <t>8月</t>
    <phoneticPr fontId="3"/>
  </si>
  <si>
    <r>
      <t>Total</t>
    </r>
    <r>
      <rPr>
        <sz val="8"/>
        <rFont val="ＭＳ Ｐ明朝"/>
        <family val="1"/>
        <charset val="128"/>
      </rPr>
      <t xml:space="preserve">   Sep. 2015</t>
    </r>
    <phoneticPr fontId="3"/>
  </si>
  <si>
    <t xml:space="preserve">      Monthly Inventory and Sales to Consumers, Wholesalers and Retailers by Manufacturers and Importers </t>
    <phoneticPr fontId="45"/>
  </si>
  <si>
    <t xml:space="preserve">  (単位：kl/Unit:kl)</t>
    <phoneticPr fontId="45"/>
  </si>
  <si>
    <t>区　分</t>
    <phoneticPr fontId="45"/>
  </si>
  <si>
    <t>計</t>
    <phoneticPr fontId="45"/>
  </si>
  <si>
    <t>Total</t>
    <phoneticPr fontId="45"/>
  </si>
  <si>
    <t>ガ</t>
    <phoneticPr fontId="45"/>
  </si>
  <si>
    <t>自動車用高級</t>
    <phoneticPr fontId="45"/>
  </si>
  <si>
    <t xml:space="preserve">    Premium Gasoline </t>
    <phoneticPr fontId="45"/>
  </si>
  <si>
    <t>Sale</t>
    <phoneticPr fontId="45"/>
  </si>
  <si>
    <t>自動車用並級</t>
    <phoneticPr fontId="45"/>
  </si>
  <si>
    <t xml:space="preserve">    Regular Gasoline </t>
    <phoneticPr fontId="45"/>
  </si>
  <si>
    <t>ソ</t>
    <phoneticPr fontId="45"/>
  </si>
  <si>
    <t xml:space="preserve">    Others </t>
    <phoneticPr fontId="45"/>
  </si>
  <si>
    <t>Gasoline</t>
    <phoneticPr fontId="45"/>
  </si>
  <si>
    <t>リ</t>
    <phoneticPr fontId="45"/>
  </si>
  <si>
    <t>末在庫</t>
    <phoneticPr fontId="45"/>
  </si>
  <si>
    <t>Inventory</t>
    <phoneticPr fontId="45"/>
  </si>
  <si>
    <t>ン</t>
    <phoneticPr fontId="45"/>
  </si>
  <si>
    <t>ナ</t>
    <phoneticPr fontId="45"/>
  </si>
  <si>
    <t>石油化学用</t>
    <phoneticPr fontId="45"/>
  </si>
  <si>
    <t xml:space="preserve">    Petrochemical Use</t>
    <phoneticPr fontId="45"/>
  </si>
  <si>
    <t>Naphtha</t>
    <phoneticPr fontId="45"/>
  </si>
  <si>
    <t>フ</t>
    <phoneticPr fontId="45"/>
  </si>
  <si>
    <t>サ</t>
    <phoneticPr fontId="45"/>
  </si>
  <si>
    <t>ガソリンエンジン油</t>
    <phoneticPr fontId="45"/>
  </si>
  <si>
    <t xml:space="preserve">    Gasoline Engine Oil</t>
    <phoneticPr fontId="45"/>
  </si>
  <si>
    <t xml:space="preserve">    Diesel Engine Oil</t>
    <phoneticPr fontId="45"/>
  </si>
  <si>
    <t>そ の 他 車 両 用</t>
    <phoneticPr fontId="45"/>
  </si>
  <si>
    <t xml:space="preserve">    Other Lubricating Oil for Automobile</t>
    <phoneticPr fontId="45"/>
  </si>
  <si>
    <t>船舶エ ン ジ ン油</t>
    <phoneticPr fontId="45"/>
  </si>
  <si>
    <t xml:space="preserve">    Marine Diesel Engine Oil</t>
    <phoneticPr fontId="45"/>
  </si>
  <si>
    <t>機　　　械　　　油</t>
    <phoneticPr fontId="45"/>
  </si>
  <si>
    <t xml:space="preserve">    Mechanical Oil</t>
    <phoneticPr fontId="45"/>
  </si>
  <si>
    <t>金　属　加　工　油</t>
    <phoneticPr fontId="45"/>
  </si>
  <si>
    <t xml:space="preserve">    Metal Working Oil</t>
    <phoneticPr fontId="45"/>
  </si>
  <si>
    <t>電　気　絶　縁　油</t>
    <phoneticPr fontId="45"/>
  </si>
  <si>
    <t xml:space="preserve">    Electrical Insulating Oil</t>
    <phoneticPr fontId="45"/>
  </si>
  <si>
    <t xml:space="preserve">    Other Specific Lubricating Oil</t>
    <phoneticPr fontId="45"/>
  </si>
  <si>
    <t>そ　 　 の　  　他</t>
    <phoneticPr fontId="45"/>
  </si>
  <si>
    <t xml:space="preserve">    Other Lubricating Oil</t>
    <phoneticPr fontId="45"/>
  </si>
  <si>
    <t>Lubricating</t>
    <phoneticPr fontId="45"/>
  </si>
  <si>
    <t>計</t>
    <phoneticPr fontId="45"/>
  </si>
  <si>
    <t>Total</t>
    <phoneticPr fontId="45"/>
  </si>
  <si>
    <t xml:space="preserve">  Oil</t>
    <phoneticPr fontId="45"/>
  </si>
  <si>
    <t>ガソリンエンジン油</t>
    <phoneticPr fontId="45"/>
  </si>
  <si>
    <t xml:space="preserve">    Gasoline Engine Oil</t>
    <phoneticPr fontId="45"/>
  </si>
  <si>
    <t xml:space="preserve">    Diesel Engine Oil</t>
    <phoneticPr fontId="45"/>
  </si>
  <si>
    <t>そ の 他 車 両 用</t>
    <phoneticPr fontId="45"/>
  </si>
  <si>
    <t xml:space="preserve">    Other Lubricating Oil for Automobile</t>
    <phoneticPr fontId="45"/>
  </si>
  <si>
    <t>末在庫</t>
    <phoneticPr fontId="45"/>
  </si>
  <si>
    <t>船舶エ ン ジ ン油</t>
    <phoneticPr fontId="45"/>
  </si>
  <si>
    <t xml:space="preserve">    Marine Diesel Engine Oil</t>
    <phoneticPr fontId="45"/>
  </si>
  <si>
    <t>機　　　械　　　油</t>
    <phoneticPr fontId="45"/>
  </si>
  <si>
    <t xml:space="preserve">    Mechanical Oil</t>
    <phoneticPr fontId="45"/>
  </si>
  <si>
    <t>Inventory</t>
    <phoneticPr fontId="45"/>
  </si>
  <si>
    <t>金　属　加　工　油</t>
    <phoneticPr fontId="45"/>
  </si>
  <si>
    <t xml:space="preserve">    Metal Working Oil</t>
    <phoneticPr fontId="45"/>
  </si>
  <si>
    <t>電　気　絶　縁　油</t>
    <phoneticPr fontId="45"/>
  </si>
  <si>
    <t xml:space="preserve">    Electrical Insulating Oil</t>
    <phoneticPr fontId="45"/>
  </si>
  <si>
    <t xml:space="preserve">    Other Specific Lubricating Oil</t>
    <phoneticPr fontId="45"/>
  </si>
  <si>
    <t>そ　 　 の　  　他</t>
    <phoneticPr fontId="45"/>
  </si>
  <si>
    <t xml:space="preserve">    Other Lubricating Oil</t>
    <phoneticPr fontId="45"/>
  </si>
  <si>
    <t>Ｆｏｒ　　Ｒｅｆｅｒｅｎｃｅ</t>
    <phoneticPr fontId="5"/>
  </si>
  <si>
    <t>Year                &amp; Month</t>
    <phoneticPr fontId="5"/>
  </si>
  <si>
    <t xml:space="preserve">         2</t>
    <phoneticPr fontId="5"/>
  </si>
  <si>
    <t>Feb.</t>
    <phoneticPr fontId="5"/>
  </si>
  <si>
    <t xml:space="preserve">         3</t>
    <phoneticPr fontId="5"/>
  </si>
  <si>
    <t>Mar.</t>
    <phoneticPr fontId="5"/>
  </si>
  <si>
    <t xml:space="preserve">         4</t>
    <phoneticPr fontId="5"/>
  </si>
  <si>
    <t>Apr.</t>
    <phoneticPr fontId="5"/>
  </si>
  <si>
    <t xml:space="preserve">         5</t>
    <phoneticPr fontId="5"/>
  </si>
  <si>
    <t>May</t>
    <phoneticPr fontId="9"/>
  </si>
  <si>
    <t xml:space="preserve">         6</t>
    <phoneticPr fontId="5"/>
  </si>
  <si>
    <t>Jun.</t>
    <phoneticPr fontId="5"/>
  </si>
  <si>
    <t xml:space="preserve">         7</t>
    <phoneticPr fontId="5"/>
  </si>
  <si>
    <t>Jul.</t>
    <phoneticPr fontId="5"/>
  </si>
  <si>
    <t xml:space="preserve">         8</t>
    <phoneticPr fontId="5"/>
  </si>
  <si>
    <t>Aug.</t>
    <phoneticPr fontId="5"/>
  </si>
  <si>
    <t xml:space="preserve">         9</t>
    <phoneticPr fontId="5"/>
  </si>
  <si>
    <t>Sep.</t>
    <phoneticPr fontId="5"/>
  </si>
  <si>
    <t xml:space="preserve">        10</t>
    <phoneticPr fontId="5"/>
  </si>
  <si>
    <t>Oct.</t>
    <phoneticPr fontId="5"/>
  </si>
  <si>
    <t xml:space="preserve">        11</t>
    <phoneticPr fontId="5"/>
  </si>
  <si>
    <t>Nov.</t>
    <phoneticPr fontId="5"/>
  </si>
  <si>
    <t xml:space="preserve">        12</t>
    <phoneticPr fontId="5"/>
  </si>
  <si>
    <t>Dec.</t>
    <phoneticPr fontId="5"/>
  </si>
  <si>
    <t>Note1: Products Equivalent = Crude Oil * 0.95</t>
    <phoneticPr fontId="5"/>
  </si>
  <si>
    <t>Note2: The source is Agency for Natural Resources and Energy.</t>
    <phoneticPr fontId="5"/>
  </si>
  <si>
    <t>ナフサ   　　　　　　　　　　　　　　　　　　　　　　　　　　　　　　　　　　　　　　　　　Naphtha</t>
    <phoneticPr fontId="5"/>
  </si>
  <si>
    <t>Year                                  &amp; Month</t>
    <phoneticPr fontId="5"/>
  </si>
  <si>
    <t xml:space="preserve"> ( $/ﾊﾞﾚﾙ)                ( $/barrel)</t>
    <phoneticPr fontId="5"/>
  </si>
  <si>
    <t>Note1: The source is Ministry of Finance.</t>
    <phoneticPr fontId="5"/>
  </si>
  <si>
    <t>Note2: Numeric Value of $/barrel by Petroleum Association of Japan.</t>
    <phoneticPr fontId="5"/>
  </si>
  <si>
    <t>Note3: The import price of naphtha is for petrochemistry.</t>
    <phoneticPr fontId="5"/>
  </si>
  <si>
    <t>Note4: The import price of fuel oil A is for agriculture,forestry and fishery.</t>
    <phoneticPr fontId="5"/>
  </si>
  <si>
    <t>Note5: The import price of fuel oil C shows the price of  low sulfur spec.</t>
    <phoneticPr fontId="5"/>
  </si>
  <si>
    <t>３．契約期間別、供給者区分別、地域別、国別原油輸入 / Import of Crude Oil by Contract,Supplier, Area and Country</t>
    <phoneticPr fontId="5"/>
  </si>
  <si>
    <t>　　　 Crude Oil Import, Value（CIF）,Average API　gravity and Average Sulfur by Month and Contract</t>
    <phoneticPr fontId="66"/>
  </si>
  <si>
    <t>輸入量(kl)                                                                      Crude Oil Import  ( kl )</t>
    <phoneticPr fontId="5"/>
  </si>
  <si>
    <t>平均　　硫黄分</t>
    <phoneticPr fontId="5"/>
  </si>
  <si>
    <t>Year，                       Quarter 
＆ Month</t>
    <phoneticPr fontId="5"/>
  </si>
  <si>
    <t xml:space="preserve">長期契約   </t>
    <phoneticPr fontId="5"/>
  </si>
  <si>
    <t>スポット契約</t>
    <phoneticPr fontId="5"/>
  </si>
  <si>
    <t>Total</t>
    <phoneticPr fontId="5"/>
  </si>
  <si>
    <t>Term 　Contract</t>
    <phoneticPr fontId="5"/>
  </si>
  <si>
    <t>Spot 　Contract</t>
    <phoneticPr fontId="5"/>
  </si>
  <si>
    <t>Spot Ratio
(%)</t>
    <phoneticPr fontId="5"/>
  </si>
  <si>
    <t>Term Contract</t>
    <phoneticPr fontId="5"/>
  </si>
  <si>
    <t>Spot Contract</t>
    <phoneticPr fontId="5"/>
  </si>
  <si>
    <t>Avg. API gravity
（60°Ｆ）</t>
    <phoneticPr fontId="5"/>
  </si>
  <si>
    <t>Average Sulfur
（ｗｔ%）</t>
    <phoneticPr fontId="5"/>
  </si>
  <si>
    <t>C.Y.     2011</t>
    <phoneticPr fontId="5"/>
  </si>
  <si>
    <t>C.Y.     2012</t>
    <phoneticPr fontId="5"/>
  </si>
  <si>
    <t>C.Y.     2013</t>
    <phoneticPr fontId="5"/>
  </si>
  <si>
    <t>C.Y.     2014</t>
    <phoneticPr fontId="5"/>
  </si>
  <si>
    <t>C.Y.     2015</t>
    <phoneticPr fontId="5"/>
  </si>
  <si>
    <t>F.Y.     2014</t>
    <phoneticPr fontId="5"/>
  </si>
  <si>
    <t>F.Y.     2015</t>
    <phoneticPr fontId="5"/>
  </si>
  <si>
    <t>Q1      2015</t>
    <phoneticPr fontId="5"/>
  </si>
  <si>
    <t>Q2</t>
    <phoneticPr fontId="5"/>
  </si>
  <si>
    <t>Q3</t>
    <phoneticPr fontId="5"/>
  </si>
  <si>
    <t>Q4</t>
    <phoneticPr fontId="5"/>
  </si>
  <si>
    <t>Q1      2016</t>
    <phoneticPr fontId="5"/>
  </si>
  <si>
    <t>Jan.     2015</t>
    <phoneticPr fontId="5"/>
  </si>
  <si>
    <t>Feb.</t>
    <phoneticPr fontId="66"/>
  </si>
  <si>
    <t>Mar.</t>
    <phoneticPr fontId="66"/>
  </si>
  <si>
    <t>Apr.</t>
    <phoneticPr fontId="66"/>
  </si>
  <si>
    <t xml:space="preserve">May </t>
    <phoneticPr fontId="5"/>
  </si>
  <si>
    <t>Jun.</t>
    <phoneticPr fontId="66"/>
  </si>
  <si>
    <t>Jul.</t>
    <phoneticPr fontId="66"/>
  </si>
  <si>
    <t>Aug.</t>
    <phoneticPr fontId="66"/>
  </si>
  <si>
    <t>Sep.</t>
    <phoneticPr fontId="66"/>
  </si>
  <si>
    <t>Oct.</t>
    <phoneticPr fontId="66"/>
  </si>
  <si>
    <t>Nov.</t>
    <phoneticPr fontId="66"/>
  </si>
  <si>
    <t>Dec.</t>
    <phoneticPr fontId="66"/>
  </si>
  <si>
    <t>Jan.    2016</t>
    <phoneticPr fontId="5"/>
  </si>
  <si>
    <t>Mar.</t>
    <phoneticPr fontId="5"/>
  </si>
  <si>
    <t>NOTE：The source is “The oil import survey”by Agency for Natural Resources and Energy.</t>
    <phoneticPr fontId="5"/>
  </si>
  <si>
    <t xml:space="preserve"> 合計     </t>
    <phoneticPr fontId="5"/>
  </si>
  <si>
    <t xml:space="preserve">米系以外の　    独立会社   </t>
    <phoneticPr fontId="5"/>
  </si>
  <si>
    <t>産油国政府</t>
    <phoneticPr fontId="5"/>
  </si>
  <si>
    <t xml:space="preserve">邦系石油
開発会社       </t>
    <phoneticPr fontId="5"/>
  </si>
  <si>
    <t>Year,                       Quarter 
＆ Month</t>
    <phoneticPr fontId="5"/>
  </si>
  <si>
    <t>Non American Independence</t>
    <phoneticPr fontId="5"/>
  </si>
  <si>
    <t>Japanese
 Oil Developer</t>
    <phoneticPr fontId="5"/>
  </si>
  <si>
    <t>C.Y.     2011</t>
    <phoneticPr fontId="5"/>
  </si>
  <si>
    <t>C.Y.     2012</t>
    <phoneticPr fontId="5"/>
  </si>
  <si>
    <t>C.Y.     2013</t>
    <phoneticPr fontId="5"/>
  </si>
  <si>
    <t>C.Y.     2014</t>
    <phoneticPr fontId="5"/>
  </si>
  <si>
    <t>C.Y.     2015</t>
    <phoneticPr fontId="5"/>
  </si>
  <si>
    <t>F.Y.     2014</t>
    <phoneticPr fontId="5"/>
  </si>
  <si>
    <t>F.Y.     2015</t>
    <phoneticPr fontId="5"/>
  </si>
  <si>
    <t>Q1       2015</t>
    <phoneticPr fontId="5"/>
  </si>
  <si>
    <t>Q2</t>
    <phoneticPr fontId="5"/>
  </si>
  <si>
    <t>Q3</t>
    <phoneticPr fontId="5"/>
  </si>
  <si>
    <t>Q4</t>
    <phoneticPr fontId="5"/>
  </si>
  <si>
    <t>Q1      2016</t>
    <phoneticPr fontId="5"/>
  </si>
  <si>
    <t>Jan.     2015</t>
    <phoneticPr fontId="5"/>
  </si>
  <si>
    <t>Jan.    2016</t>
    <phoneticPr fontId="5"/>
  </si>
  <si>
    <t>Mar.</t>
    <phoneticPr fontId="5"/>
  </si>
  <si>
    <t>NOTE：The source is “The oil import survey”by Agency for Natural Resources and Energy.</t>
    <phoneticPr fontId="5"/>
  </si>
  <si>
    <t>　　　 Crude Oil Import, Average API　gravity and Average Sulfur by Country and Contract(C.Y.2015)</t>
    <phoneticPr fontId="5"/>
  </si>
  <si>
    <t xml:space="preserve">輸入量(kl)  Crude Oil Import (kl) </t>
    <phoneticPr fontId="5"/>
  </si>
  <si>
    <t>平均    硫黄分</t>
    <phoneticPr fontId="5"/>
  </si>
  <si>
    <t xml:space="preserve">Country </t>
    <phoneticPr fontId="5"/>
  </si>
  <si>
    <t>構成比</t>
    <phoneticPr fontId="61"/>
  </si>
  <si>
    <t>長期契約</t>
    <phoneticPr fontId="5"/>
  </si>
  <si>
    <t>スポット契約</t>
    <phoneticPr fontId="5"/>
  </si>
  <si>
    <t>スポット比率</t>
    <phoneticPr fontId="5"/>
  </si>
  <si>
    <t>Avg. API gravity</t>
    <phoneticPr fontId="66"/>
  </si>
  <si>
    <t>Avg.　　　　Sulfur</t>
    <phoneticPr fontId="5"/>
  </si>
  <si>
    <t>Share（％）</t>
    <phoneticPr fontId="5"/>
  </si>
  <si>
    <t>Term Contract</t>
    <phoneticPr fontId="5"/>
  </si>
  <si>
    <t>Spot　 Contract</t>
    <phoneticPr fontId="5"/>
  </si>
  <si>
    <t>Spot    Ratio (%)</t>
    <phoneticPr fontId="5"/>
  </si>
  <si>
    <t>（ｗｔ%）</t>
    <phoneticPr fontId="5"/>
  </si>
  <si>
    <t>注3：「その他」は、輸入実績が2社以下の国。平成27年の内訳は、カザフスタン、ブルネイ、スリランカ、イラク、中立地帯、イエメン、アメリカ合衆国、</t>
    <phoneticPr fontId="19"/>
  </si>
  <si>
    <t>　　　　スーダン、チャド、ガボン、アンゴラ、パプアニューギニア。</t>
    <phoneticPr fontId="5"/>
  </si>
  <si>
    <t>NOTE1：The source is “The oil import survey”by Agency for Natural Resources and Energy.</t>
    <phoneticPr fontId="5"/>
  </si>
  <si>
    <t>NOTE2：As for sign of “X”,the number of companies means two or less.Therefore,import volume does not describe the kind of the contract clearly.</t>
    <phoneticPr fontId="5"/>
  </si>
  <si>
    <t>NOTE3：Others include Kazakhstan,Brunei,Sri Lanka,Iraq,Neutral Zone,Yemen,United States of America,Sudan,Chad,Gabon,Angola,</t>
    <phoneticPr fontId="5"/>
  </si>
  <si>
    <t xml:space="preserve">            Papua New Guinea.</t>
    <phoneticPr fontId="5"/>
  </si>
  <si>
    <t xml:space="preserve">            The number of companies that imported it from these countries is  two or less.</t>
    <phoneticPr fontId="5"/>
  </si>
  <si>
    <t>　　　 Crude Oil Import, Average API　gravity and Average Sulfur by Country and Contract(F.Y.2015)</t>
    <phoneticPr fontId="5"/>
  </si>
  <si>
    <t>Spot 　Contract</t>
    <phoneticPr fontId="5"/>
  </si>
  <si>
    <t>その他</t>
    <phoneticPr fontId="5"/>
  </si>
  <si>
    <t>注1：出典は資源エネルギー庁「石油輸入調査」。</t>
    <phoneticPr fontId="66"/>
  </si>
  <si>
    <t>注2：2社以下の集計数量に係る箇所は、秘匿措置（X）を講じている。</t>
    <phoneticPr fontId="66"/>
  </si>
  <si>
    <t>注3：「その他」は、輸入実績が2社以下の国。平成27年度の内訳は、ブルネイ、イラク、中立地帯、オマーン、スーダン、チャド、ガボン、アンゴラ、</t>
    <phoneticPr fontId="5"/>
  </si>
  <si>
    <t>　　　　パプアニューギニア。</t>
    <phoneticPr fontId="5"/>
  </si>
  <si>
    <t>NOTE2：As for sign of “X”,the number of companies means two or less.Therefore,import volume does not describe the kind of the contract clearly.</t>
    <phoneticPr fontId="5"/>
  </si>
  <si>
    <t>NOTE3：Others include Brunei,Iraq,Neutral Zone,Oman,Sudan,Chad,Gabon,Angola,Papua New Guinea.</t>
    <phoneticPr fontId="5"/>
  </si>
  <si>
    <t xml:space="preserve">            The number of companies that imported it from these countries is  two or less.</t>
    <phoneticPr fontId="5"/>
  </si>
  <si>
    <t>（５）国別、契約期間別ＣＩＦ総額（平成27年） / Imported Crude Oil Value(CIF) by Country and Contract(C.Y.2015)</t>
    <phoneticPr fontId="5"/>
  </si>
  <si>
    <r>
      <t>CIF総額（千ドル）　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5"/>
  </si>
  <si>
    <t>Countrｙ</t>
    <phoneticPr fontId="5"/>
  </si>
  <si>
    <t>Total Value</t>
    <phoneticPr fontId="5"/>
  </si>
  <si>
    <t>Spot Contract</t>
    <phoneticPr fontId="5"/>
  </si>
  <si>
    <t>注3：「その他」は、輸入実績が2社以下の国。平成27年の内訳は、カザフスタン、ブルネイ、スリランカ、イラク、中立地帯、イエメン、アメリカ合衆国、</t>
    <phoneticPr fontId="19"/>
  </si>
  <si>
    <t>　　　　スーダン、チャド、ガボン、アンゴラ、パプアニューギニア。</t>
    <phoneticPr fontId="5"/>
  </si>
  <si>
    <t>NOTE1：The source is “The oil import survey”by Agency for Natural Resources and Energy.</t>
    <phoneticPr fontId="5"/>
  </si>
  <si>
    <t>NOTE2：As for sign of “X”,the number of companies means two or less.Therefore,import value does not describe the kind of the contract clearly.</t>
    <phoneticPr fontId="5"/>
  </si>
  <si>
    <t>NOTE3：Others include Kazakhstan,Brunei,Sri Lanka,Iraq,Neutral Zone,Yemen,United States of America,Sudan,Chad,Gabon,Angola,</t>
    <phoneticPr fontId="5"/>
  </si>
  <si>
    <t xml:space="preserve">            Papua New Guinea.</t>
    <phoneticPr fontId="5"/>
  </si>
  <si>
    <t>（６）国別、契約期間別ＣＩＦ総額（平成27年度） / Imported Crude Oil Value(CIF) by Country and Contract(F.Y.2015)</t>
    <phoneticPr fontId="5"/>
  </si>
  <si>
    <t>Country</t>
    <phoneticPr fontId="5"/>
  </si>
  <si>
    <t xml:space="preserve">（７）国別船積数量、FOB、運賃総額及び保険料総額（平成27年） / </t>
    <phoneticPr fontId="5"/>
  </si>
  <si>
    <t>　　　 Shipped Quantity,FOB,Freight and Insurance by Country (C.Y.2015)</t>
    <phoneticPr fontId="5"/>
  </si>
  <si>
    <t>FOB</t>
    <phoneticPr fontId="5"/>
  </si>
  <si>
    <t>Shipped Quantity</t>
    <phoneticPr fontId="5"/>
  </si>
  <si>
    <t>Freight</t>
    <phoneticPr fontId="5"/>
  </si>
  <si>
    <t>Insurance</t>
    <phoneticPr fontId="5"/>
  </si>
  <si>
    <t>(千ドル)</t>
    <phoneticPr fontId="61"/>
  </si>
  <si>
    <t>（barrel)</t>
    <phoneticPr fontId="5"/>
  </si>
  <si>
    <t>（$/barrel）</t>
    <phoneticPr fontId="5"/>
  </si>
  <si>
    <r>
      <t>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5"/>
  </si>
  <si>
    <t>注2：「その他」は、輸入実績が2社以下の国。平成27年の内訳は、カザフスタン、ブルネイ、スリランカ、イラク、中立地帯、イエメン、アメリカ合衆国、</t>
    <phoneticPr fontId="19"/>
  </si>
  <si>
    <t>NOTE2：Others include Kazakhstan,Brunei,Sri Lanka,Iraq,Neutral Zone,Yemen,United States of America,Sudan,Chad,Gabon,Angola,</t>
    <phoneticPr fontId="5"/>
  </si>
  <si>
    <t xml:space="preserve">（８）国別船積数量、FOB、運賃総額及び保険料総額（平成27年度） / </t>
    <phoneticPr fontId="5"/>
  </si>
  <si>
    <t>　　　 Shipped Quantity,FOB,Freight and Insurance by Country (F.Y.2015)</t>
    <phoneticPr fontId="5"/>
  </si>
  <si>
    <t>注2：「その他」は、輸入実績が2社以下の国。平成27年度の内訳は、ブルネイ、イラク、中立地帯、オマーン、スーダン、チャド、ガボン、アンゴラ、</t>
    <phoneticPr fontId="5"/>
  </si>
  <si>
    <t>NOTE2：Others include Brunei,Iraq,Neutral Zone,Oman,Sudan,Chad,Gabon,Angola,Papua New Guinea.</t>
    <phoneticPr fontId="5"/>
  </si>
  <si>
    <t xml:space="preserve"> 【平成26年資源・エネルギー統計年報(石油）】
17～18ページ：１．原油 （２）原油油種別輸入                                                                                                                                                                 31ページ：2．石油製品 (1)石油製品需給総括 ①平成26年
35ページ：2．石油製品 (2)石油製品製造業者・輸入業者受払 ①平成26年
39～40ページ：2．石油製品 (3)石油製品国内向月別販売
55、58ページ：2．石油製品 (4)石油製品の輸出入 ②相手先別月別輸入
61ページ：2．石油製品 (4)石油製品の輸出入 ③月別輸出
63、65、70～72ページ：2．石油製品 (4)石油製品の輸出入 ④仕向先別月別輸出
81ページ：2．石油製品 （５）石油製品月別業態別在庫
83ページ：2．石油製品 （６）石油製品製造業者・輸入業者月別消費者･販売業者向販売
85～86ページ：2．石油製品 （７）製造業者・輸入業者品種別、月別消費者・販売業者向販売
　　　　　　　　　　　　　及び在庫内訳</t>
    <rPh sb="20" eb="22">
      <t>セキユ</t>
    </rPh>
    <rPh sb="218" eb="220">
      <t>セキユ</t>
    </rPh>
    <rPh sb="220" eb="222">
      <t>セイヒン</t>
    </rPh>
    <rPh sb="226" eb="228">
      <t>セキユ</t>
    </rPh>
    <rPh sb="228" eb="230">
      <t>セイヒン</t>
    </rPh>
    <rPh sb="230" eb="232">
      <t>ジュキュウ</t>
    </rPh>
    <rPh sb="232" eb="234">
      <t>ソウカツ</t>
    </rPh>
    <rPh sb="236" eb="238">
      <t>ヘイセイ</t>
    </rPh>
    <rPh sb="240" eb="241">
      <t>ネン</t>
    </rPh>
    <rPh sb="250" eb="252">
      <t>セキユ</t>
    </rPh>
    <rPh sb="252" eb="254">
      <t>セイヒン</t>
    </rPh>
    <rPh sb="258" eb="260">
      <t>セキユ</t>
    </rPh>
    <rPh sb="260" eb="262">
      <t>セイヒン</t>
    </rPh>
    <rPh sb="262" eb="265">
      <t>セイゾウギョウ</t>
    </rPh>
    <rPh sb="265" eb="266">
      <t>シャ</t>
    </rPh>
    <rPh sb="267" eb="269">
      <t>ユニュウ</t>
    </rPh>
    <rPh sb="269" eb="271">
      <t>ギョウシャ</t>
    </rPh>
    <rPh sb="271" eb="273">
      <t>ウケハライ</t>
    </rPh>
    <rPh sb="275" eb="277">
      <t>ヘイセイ</t>
    </rPh>
    <rPh sb="279" eb="280">
      <t>ネン</t>
    </rPh>
    <rPh sb="292" eb="294">
      <t>セキユ</t>
    </rPh>
    <rPh sb="294" eb="296">
      <t>セイヒン</t>
    </rPh>
    <rPh sb="300" eb="302">
      <t>セキユ</t>
    </rPh>
    <rPh sb="302" eb="304">
      <t>セイヒン</t>
    </rPh>
    <rPh sb="304" eb="307">
      <t>コクナイム</t>
    </rPh>
    <rPh sb="307" eb="309">
      <t>ツキベツ</t>
    </rPh>
    <rPh sb="309" eb="311">
      <t>ハンバイ</t>
    </rPh>
    <rPh sb="325" eb="327">
      <t>セイヒン</t>
    </rPh>
    <phoneticPr fontId="3"/>
  </si>
  <si>
    <t>【平成26年年報　１７～１８ページ】</t>
    <rPh sb="1" eb="3">
      <t>ヘイセイ</t>
    </rPh>
    <rPh sb="5" eb="6">
      <t>ネン</t>
    </rPh>
    <rPh sb="6" eb="8">
      <t>ネンポウ</t>
    </rPh>
    <phoneticPr fontId="5"/>
  </si>
  <si>
    <t>１．原  油 /  Crude Oil</t>
    <phoneticPr fontId="5"/>
  </si>
  <si>
    <t>ｳﾞｨﾁｬｰｽﾞ</t>
    <phoneticPr fontId="5"/>
  </si>
  <si>
    <t>Vityaz</t>
    <phoneticPr fontId="5"/>
  </si>
  <si>
    <t xml:space="preserve">    Year,Quarter</t>
    <phoneticPr fontId="3"/>
  </si>
  <si>
    <t xml:space="preserve">    &amp; Month</t>
    <phoneticPr fontId="3"/>
  </si>
  <si>
    <t xml:space="preserve">平成26年　　　 </t>
    <phoneticPr fontId="5"/>
  </si>
  <si>
    <t>平成26年10～12月</t>
    <phoneticPr fontId="5"/>
  </si>
  <si>
    <t>Q4</t>
    <phoneticPr fontId="3"/>
  </si>
  <si>
    <t xml:space="preserve">平成26年 12月　 </t>
    <phoneticPr fontId="5"/>
  </si>
  <si>
    <t>（１）石油製品需給総括 / Supply and Demand Summary of Petroleum Products</t>
    <phoneticPr fontId="3"/>
  </si>
  <si>
    <t>　　　　　　Category</t>
    <phoneticPr fontId="5"/>
  </si>
  <si>
    <t>　　その他の受入量</t>
    <phoneticPr fontId="3"/>
  </si>
  <si>
    <t>　　輸出</t>
    <phoneticPr fontId="3"/>
  </si>
  <si>
    <t>　　その他の払出量</t>
    <phoneticPr fontId="3"/>
  </si>
  <si>
    <t>　　製造・輸入業者在庫</t>
    <phoneticPr fontId="3"/>
  </si>
  <si>
    <t xml:space="preserve">（２）石油製品製造業者 ・ 輸入業者受払 / Receipt and Shipment of Petroleum Products by Manufacturers and Importers </t>
    <phoneticPr fontId="26"/>
  </si>
  <si>
    <t xml:space="preserve">Purchase or Loans from
 Manufacturers and Importers </t>
    <phoneticPr fontId="3"/>
  </si>
  <si>
    <t>Other Received</t>
    <phoneticPr fontId="3"/>
  </si>
  <si>
    <t xml:space="preserve">（３）石油製品国内向月別販売 / Domestic Sales of Petroleum Products by Month </t>
    <phoneticPr fontId="3"/>
  </si>
  <si>
    <t>Q1  2014</t>
    <phoneticPr fontId="3"/>
  </si>
  <si>
    <t xml:space="preserve">Q2  </t>
    <phoneticPr fontId="3"/>
  </si>
  <si>
    <t>Q3</t>
    <phoneticPr fontId="3"/>
  </si>
  <si>
    <t>Jan.   2014</t>
    <phoneticPr fontId="3"/>
  </si>
  <si>
    <t>Feb.</t>
    <phoneticPr fontId="3"/>
  </si>
  <si>
    <t>Mar.</t>
    <phoneticPr fontId="3"/>
  </si>
  <si>
    <t>Apr.</t>
    <phoneticPr fontId="3"/>
  </si>
  <si>
    <t>Jun.</t>
    <phoneticPr fontId="3"/>
  </si>
  <si>
    <t>Jul.</t>
    <phoneticPr fontId="3"/>
  </si>
  <si>
    <t>Aug.</t>
    <phoneticPr fontId="3"/>
  </si>
  <si>
    <t>Sep.</t>
    <phoneticPr fontId="3"/>
  </si>
  <si>
    <t>Oct.</t>
    <phoneticPr fontId="3"/>
  </si>
  <si>
    <t>Nov.</t>
    <phoneticPr fontId="3"/>
  </si>
  <si>
    <t>Dec.</t>
    <phoneticPr fontId="3"/>
  </si>
  <si>
    <t>【平成26年年報　５５、５８ページ】</t>
    <phoneticPr fontId="5"/>
  </si>
  <si>
    <t>ブタン</t>
    <phoneticPr fontId="3"/>
  </si>
  <si>
    <t>アラブ首長
国連邦
United Arab Emirates</t>
    <phoneticPr fontId="5"/>
  </si>
  <si>
    <t xml:space="preserve">  Total of Fuel Products</t>
    <phoneticPr fontId="3"/>
  </si>
  <si>
    <t xml:space="preserve">ボンド
 Bonded Oil </t>
    <phoneticPr fontId="3"/>
  </si>
  <si>
    <t>Fuel Oil A Total</t>
    <phoneticPr fontId="3"/>
  </si>
  <si>
    <t>Fuel Oil　B･C Total　</t>
    <phoneticPr fontId="3"/>
  </si>
  <si>
    <t>【平成26年年報　８１ページ】</t>
    <phoneticPr fontId="5"/>
  </si>
  <si>
    <t>【平成26年年報　８３ページ】</t>
    <phoneticPr fontId="5"/>
  </si>
  <si>
    <t xml:space="preserve">（６）石油製品製造業者・輸入業者月別消費者･販売業者向販売 / </t>
    <phoneticPr fontId="3"/>
  </si>
  <si>
    <t xml:space="preserve">Monthly Sales to Consumers, Wholesalers and Retailers of Petroleum Products by Manufacturers and Importers    </t>
    <phoneticPr fontId="3"/>
  </si>
  <si>
    <t>【平成26年年報　８５～８６ページ】</t>
    <phoneticPr fontId="5"/>
  </si>
  <si>
    <t xml:space="preserve">Monthly Inventory and Sales to Consumers, Wholesalers and Retailers by Manufacturers and Importers </t>
    <phoneticPr fontId="45"/>
  </si>
  <si>
    <t>C.Y. 2014</t>
    <phoneticPr fontId="3"/>
  </si>
  <si>
    <t>Jan, 2014</t>
    <phoneticPr fontId="3"/>
  </si>
  <si>
    <t>　　　　　　Category</t>
    <phoneticPr fontId="5"/>
  </si>
  <si>
    <t>Naphtha/Sale</t>
    <phoneticPr fontId="3"/>
  </si>
  <si>
    <t>May</t>
    <phoneticPr fontId="3"/>
  </si>
  <si>
    <t>Jun.</t>
    <phoneticPr fontId="3"/>
  </si>
  <si>
    <t>Jul.</t>
    <phoneticPr fontId="3"/>
  </si>
  <si>
    <t>Aug.</t>
    <phoneticPr fontId="3"/>
  </si>
  <si>
    <t>Sep.</t>
    <phoneticPr fontId="3"/>
  </si>
  <si>
    <t xml:space="preserve"> １. 石油需給に関する修正について</t>
    <rPh sb="4" eb="6">
      <t>セキユ</t>
    </rPh>
    <rPh sb="6" eb="8">
      <t>ジュキュウ</t>
    </rPh>
    <rPh sb="9" eb="10">
      <t>カン</t>
    </rPh>
    <rPh sb="12" eb="14">
      <t>シュウセイ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</si>
</sst>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¥&quot;#,##0;[Red]&quot;¥&quot;\-#,##0"/>
    <numFmt numFmtId="176" formatCode="#,##0_ "/>
    <numFmt numFmtId="177" formatCode="&quot;C.Y.&quot;\ yyyy"/>
    <numFmt numFmtId="178" formatCode="&quot;F.Y.&quot;\ yyyy"/>
    <numFmt numFmtId="179" formatCode="&quot;Q1&quot;\ \ yyyy"/>
    <numFmt numFmtId="180" formatCode="&quot;Q2&quot;\ \ "/>
    <numFmt numFmtId="181" formatCode="&quot;Q3&quot;\ \ "/>
    <numFmt numFmtId="182" formatCode="&quot;Q4&quot;\ \ "/>
    <numFmt numFmtId="183" formatCode="mmm\."/>
    <numFmt numFmtId="184" formatCode="mmm\.\ yyyy"/>
    <numFmt numFmtId="185" formatCode="#,##0_ ;[Red]\-#,##0\ "/>
    <numFmt numFmtId="186" formatCode="#,##0;[Red]#,##0"/>
    <numFmt numFmtId="187" formatCode="#,##0;&quot;▲ &quot;#,##0;#.##0;* @"/>
    <numFmt numFmtId="188" formatCode="\(#,##0\)"/>
    <numFmt numFmtId="189" formatCode="0_);[Red]\(0\)"/>
    <numFmt numFmtId="190" formatCode="#,##0;&quot;▲&quot;#.##0;#.##0;* @"/>
    <numFmt numFmtId="191" formatCode="#,##0.00;&quot;▲&quot;#.##000;#.##000;* @"/>
    <numFmt numFmtId="192" formatCode="0.00_ "/>
    <numFmt numFmtId="193" formatCode="0.00;[Red]0.00"/>
    <numFmt numFmtId="194" formatCode="0.00000_ "/>
    <numFmt numFmtId="195" formatCode="0.0_ "/>
    <numFmt numFmtId="196" formatCode="#,##0,"/>
    <numFmt numFmtId="197" formatCode="#,##0.0;[Red]\-#,##0.0"/>
    <numFmt numFmtId="198" formatCode="&quot;r&quot;\ #,##0;&quot;*&quot;&quot;*&quot;\ \ \ \ \ \ \ \ \ \ \ \ \ &quot;▲ &quot;#,##0"/>
    <numFmt numFmtId="199" formatCode="0.0;[Red]0.0"/>
    <numFmt numFmtId="200" formatCode="&quot;r&quot;\ \ #,##0;&quot;*&quot;&quot;*&quot;\ \ \ \ \ \ \ \ \ \ \ \ \ &quot;▲ &quot;#,##0"/>
    <numFmt numFmtId="201" formatCode="ggge&quot;年&quot;"/>
    <numFmt numFmtId="202" formatCode="m&quot;月&quot;"/>
    <numFmt numFmtId="203" formatCode="e&quot;年&quot;m&quot;月&quot;"/>
    <numFmt numFmtId="204" formatCode="mmm"/>
  </numFmts>
  <fonts count="7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b/>
      <sz val="8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4"/>
      <name val="ＭＳ Ｐ明朝"/>
      <family val="1"/>
      <charset val="128"/>
    </font>
    <font>
      <sz val="9"/>
      <name val="ｺﾞｼｯｸ"/>
      <family val="3"/>
      <charset val="128"/>
    </font>
    <font>
      <b/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vertAlign val="superscript"/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6"/>
      <color rgb="FF130AC2"/>
      <name val="ＭＳ Ｐゴシック"/>
      <family val="3"/>
      <charset val="128"/>
      <scheme val="minor"/>
    </font>
    <font>
      <sz val="11"/>
      <color rgb="FF130AC2"/>
      <name val="ＭＳ Ｐゴシック"/>
      <family val="3"/>
      <charset val="128"/>
      <scheme val="minor"/>
    </font>
    <font>
      <b/>
      <sz val="12"/>
      <color rgb="FF00B0F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7.8"/>
      <name val="ＭＳ Ｐ明朝"/>
      <family val="1"/>
      <charset val="128"/>
    </font>
    <font>
      <sz val="6.5"/>
      <name val="ＭＳ Ｐ明朝"/>
      <family val="1"/>
      <charset val="128"/>
    </font>
    <font>
      <b/>
      <sz val="14"/>
      <name val="ＭＳ ゴシック"/>
      <family val="3"/>
      <charset val="128"/>
    </font>
    <font>
      <sz val="7.5"/>
      <name val="ＭＳ Ｐ明朝"/>
      <family val="1"/>
      <charset val="128"/>
    </font>
    <font>
      <sz val="7.1"/>
      <name val="ＭＳ Ｐ明朝"/>
      <family val="1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" fillId="0" borderId="0"/>
    <xf numFmtId="0" fontId="3" fillId="0" borderId="0"/>
    <xf numFmtId="37" fontId="3" fillId="0" borderId="0"/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38" fontId="5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/>
    <xf numFmtId="0" fontId="2" fillId="0" borderId="0"/>
  </cellStyleXfs>
  <cellXfs count="1510">
    <xf numFmtId="0" fontId="0" fillId="0" borderId="0" xfId="0">
      <alignment vertical="center"/>
    </xf>
    <xf numFmtId="0" fontId="0" fillId="0" borderId="0" xfId="0" applyFill="1">
      <alignment vertical="center"/>
    </xf>
    <xf numFmtId="0" fontId="52" fillId="0" borderId="0" xfId="0" applyFont="1" applyFill="1">
      <alignment vertical="center"/>
    </xf>
    <xf numFmtId="0" fontId="53" fillId="0" borderId="0" xfId="0" applyFont="1" applyFill="1">
      <alignment vertical="center"/>
    </xf>
    <xf numFmtId="0" fontId="54" fillId="0" borderId="0" xfId="0" applyFont="1" applyFill="1">
      <alignment vertical="center"/>
    </xf>
    <xf numFmtId="0" fontId="55" fillId="0" borderId="0" xfId="1" applyFont="1" applyFill="1" applyAlignment="1" applyProtection="1">
      <alignment vertical="center"/>
    </xf>
    <xf numFmtId="0" fontId="56" fillId="0" borderId="0" xfId="0" applyFont="1" applyFill="1">
      <alignment vertical="center"/>
    </xf>
    <xf numFmtId="0" fontId="57" fillId="0" borderId="0" xfId="0" applyFont="1" applyFill="1">
      <alignment vertical="center"/>
    </xf>
    <xf numFmtId="0" fontId="58" fillId="0" borderId="0" xfId="0" applyFont="1" applyFill="1">
      <alignment vertical="center"/>
    </xf>
    <xf numFmtId="0" fontId="59" fillId="0" borderId="0" xfId="0" applyFont="1" applyFill="1">
      <alignment vertical="center"/>
    </xf>
    <xf numFmtId="0" fontId="60" fillId="0" borderId="0" xfId="0" applyFont="1" applyFill="1">
      <alignment vertical="center"/>
    </xf>
    <xf numFmtId="0" fontId="51" fillId="0" borderId="0" xfId="1" applyFill="1" applyAlignment="1" applyProtection="1">
      <alignment vertical="center"/>
    </xf>
    <xf numFmtId="38" fontId="8" fillId="0" borderId="0" xfId="2" applyFont="1" applyFill="1" applyAlignment="1"/>
    <xf numFmtId="38" fontId="8" fillId="0" borderId="0" xfId="2" applyFont="1" applyFill="1" applyBorder="1" applyAlignment="1"/>
    <xf numFmtId="38" fontId="13" fillId="0" borderId="0" xfId="2" applyFont="1" applyFill="1" applyAlignment="1"/>
    <xf numFmtId="38" fontId="12" fillId="0" borderId="3" xfId="2" applyFont="1" applyFill="1" applyBorder="1" applyAlignment="1">
      <alignment horizontal="center" vertical="center" wrapText="1"/>
    </xf>
    <xf numFmtId="38" fontId="12" fillId="0" borderId="0" xfId="2" applyFont="1" applyFill="1" applyBorder="1" applyAlignment="1">
      <alignment horizontal="center" vertical="center" wrapText="1"/>
    </xf>
    <xf numFmtId="38" fontId="12" fillId="0" borderId="0" xfId="2" applyFont="1" applyFill="1" applyBorder="1"/>
    <xf numFmtId="38" fontId="12" fillId="0" borderId="16" xfId="2" applyFont="1" applyFill="1" applyBorder="1" applyAlignment="1">
      <alignment horizontal="center" vertical="center" wrapText="1"/>
    </xf>
    <xf numFmtId="38" fontId="12" fillId="0" borderId="22" xfId="2" applyFont="1" applyFill="1" applyBorder="1" applyAlignment="1">
      <alignment horizontal="center" vertical="center" wrapText="1"/>
    </xf>
    <xf numFmtId="38" fontId="12" fillId="0" borderId="21" xfId="2" applyFont="1" applyFill="1" applyBorder="1" applyAlignment="1">
      <alignment horizontal="center" vertical="center" wrapText="1"/>
    </xf>
    <xf numFmtId="38" fontId="12" fillId="0" borderId="0" xfId="2" applyFont="1" applyFill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38" fontId="12" fillId="0" borderId="0" xfId="2" applyFont="1" applyFill="1" applyBorder="1" applyAlignment="1"/>
    <xf numFmtId="38" fontId="12" fillId="0" borderId="4" xfId="2" applyFont="1" applyFill="1" applyBorder="1" applyAlignment="1">
      <alignment horizontal="center" vertical="center" wrapText="1"/>
    </xf>
    <xf numFmtId="38" fontId="16" fillId="0" borderId="3" xfId="2" applyFont="1" applyFill="1" applyBorder="1" applyAlignment="1">
      <alignment horizontal="center" vertical="center" wrapText="1"/>
    </xf>
    <xf numFmtId="38" fontId="12" fillId="0" borderId="0" xfId="2" applyFont="1" applyFill="1" applyBorder="1" applyAlignment="1">
      <alignment vertical="center"/>
    </xf>
    <xf numFmtId="38" fontId="12" fillId="0" borderId="1" xfId="2" applyFont="1" applyFill="1" applyBorder="1" applyAlignment="1">
      <alignment horizontal="right" vertical="center"/>
    </xf>
    <xf numFmtId="38" fontId="12" fillId="0" borderId="2" xfId="2" applyFont="1" applyFill="1" applyBorder="1" applyAlignment="1">
      <alignment horizontal="center" vertical="center" wrapText="1"/>
    </xf>
    <xf numFmtId="38" fontId="12" fillId="0" borderId="4" xfId="2" applyFont="1" applyFill="1" applyBorder="1" applyAlignment="1"/>
    <xf numFmtId="38" fontId="12" fillId="0" borderId="1" xfId="2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8" fontId="12" fillId="0" borderId="22" xfId="2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187" fontId="12" fillId="0" borderId="4" xfId="8" applyNumberFormat="1" applyFont="1" applyFill="1" applyBorder="1" applyAlignment="1">
      <alignment horizontal="right" vertical="center"/>
    </xf>
    <xf numFmtId="38" fontId="21" fillId="0" borderId="10" xfId="9" applyNumberFormat="1" applyFont="1" applyFill="1" applyBorder="1" applyAlignment="1" applyProtection="1">
      <alignment vertical="center" wrapText="1"/>
    </xf>
    <xf numFmtId="38" fontId="21" fillId="0" borderId="30" xfId="9" applyNumberFormat="1" applyFont="1" applyFill="1" applyBorder="1" applyAlignment="1" applyProtection="1">
      <alignment vertical="center" wrapText="1"/>
    </xf>
    <xf numFmtId="38" fontId="21" fillId="0" borderId="7" xfId="9" applyNumberFormat="1" applyFont="1" applyFill="1" applyBorder="1" applyAlignment="1" applyProtection="1">
      <alignment vertical="center" wrapText="1"/>
    </xf>
    <xf numFmtId="38" fontId="21" fillId="0" borderId="32" xfId="9" applyNumberFormat="1" applyFont="1" applyFill="1" applyBorder="1" applyAlignment="1" applyProtection="1">
      <alignment vertical="center" wrapText="1"/>
    </xf>
    <xf numFmtId="38" fontId="12" fillId="0" borderId="17" xfId="9" applyNumberFormat="1" applyFont="1" applyFill="1" applyBorder="1" applyAlignment="1" applyProtection="1">
      <alignment vertical="center" wrapText="1"/>
    </xf>
    <xf numFmtId="38" fontId="12" fillId="0" borderId="15" xfId="9" applyNumberFormat="1" applyFont="1" applyFill="1" applyBorder="1" applyAlignment="1" applyProtection="1">
      <alignment vertical="center" wrapText="1"/>
    </xf>
    <xf numFmtId="38" fontId="12" fillId="0" borderId="0" xfId="9" applyNumberFormat="1" applyFont="1" applyFill="1" applyBorder="1" applyAlignment="1" applyProtection="1">
      <alignment horizontal="left" vertical="center"/>
    </xf>
    <xf numFmtId="38" fontId="12" fillId="0" borderId="0" xfId="9" applyNumberFormat="1" applyFont="1" applyFill="1" applyBorder="1" applyAlignment="1" applyProtection="1">
      <alignment vertical="center" wrapText="1"/>
    </xf>
    <xf numFmtId="38" fontId="21" fillId="0" borderId="15" xfId="9" applyNumberFormat="1" applyFont="1" applyFill="1" applyBorder="1" applyAlignment="1" applyProtection="1">
      <alignment vertical="center" wrapText="1"/>
    </xf>
    <xf numFmtId="38" fontId="21" fillId="0" borderId="10" xfId="9" applyNumberFormat="1" applyFont="1" applyFill="1" applyBorder="1" applyAlignment="1" applyProtection="1">
      <alignment horizontal="center" vertical="center" wrapText="1"/>
    </xf>
    <xf numFmtId="38" fontId="21" fillId="0" borderId="0" xfId="9" applyNumberFormat="1" applyFont="1" applyFill="1" applyBorder="1" applyAlignment="1" applyProtection="1">
      <alignment horizontal="center" vertical="center" wrapText="1"/>
    </xf>
    <xf numFmtId="38" fontId="21" fillId="0" borderId="15" xfId="9" applyNumberFormat="1" applyFont="1" applyFill="1" applyBorder="1" applyAlignment="1" applyProtection="1">
      <alignment horizontal="center" vertical="center" wrapText="1"/>
    </xf>
    <xf numFmtId="38" fontId="21" fillId="0" borderId="23" xfId="9" applyNumberFormat="1" applyFont="1" applyFill="1" applyBorder="1" applyAlignment="1" applyProtection="1">
      <alignment horizontal="center" vertical="center" wrapText="1"/>
    </xf>
    <xf numFmtId="38" fontId="21" fillId="0" borderId="33" xfId="9" applyNumberFormat="1" applyFont="1" applyFill="1" applyBorder="1" applyAlignment="1" applyProtection="1">
      <alignment horizontal="center" vertical="center" wrapText="1"/>
    </xf>
    <xf numFmtId="38" fontId="12" fillId="0" borderId="17" xfId="9" applyNumberFormat="1" applyFont="1" applyFill="1" applyBorder="1" applyAlignment="1" applyProtection="1">
      <alignment horizontal="center" vertical="center" wrapText="1"/>
    </xf>
    <xf numFmtId="38" fontId="12" fillId="0" borderId="15" xfId="9" applyNumberFormat="1" applyFont="1" applyFill="1" applyBorder="1" applyAlignment="1" applyProtection="1">
      <alignment horizontal="center" vertical="center" wrapText="1"/>
    </xf>
    <xf numFmtId="38" fontId="12" fillId="0" borderId="15" xfId="9" applyNumberFormat="1" applyFont="1" applyFill="1" applyBorder="1" applyAlignment="1" applyProtection="1">
      <alignment horizontal="left" vertical="center"/>
    </xf>
    <xf numFmtId="38" fontId="12" fillId="0" borderId="0" xfId="9" applyNumberFormat="1" applyFont="1" applyFill="1" applyBorder="1" applyAlignment="1" applyProtection="1">
      <alignment horizontal="center" vertical="center" wrapText="1"/>
    </xf>
    <xf numFmtId="38" fontId="21" fillId="0" borderId="13" xfId="9" applyNumberFormat="1" applyFont="1" applyFill="1" applyBorder="1" applyAlignment="1" applyProtection="1">
      <alignment horizontal="center" vertical="center" wrapText="1"/>
    </xf>
    <xf numFmtId="38" fontId="21" fillId="0" borderId="26" xfId="9" applyNumberFormat="1" applyFont="1" applyFill="1" applyBorder="1" applyAlignment="1" applyProtection="1">
      <alignment horizontal="center" vertical="center" wrapText="1"/>
    </xf>
    <xf numFmtId="38" fontId="21" fillId="0" borderId="25" xfId="9" applyNumberFormat="1" applyFont="1" applyFill="1" applyBorder="1" applyAlignment="1" applyProtection="1">
      <alignment horizontal="center" vertical="center" wrapText="1"/>
    </xf>
    <xf numFmtId="38" fontId="21" fillId="0" borderId="19" xfId="9" applyNumberFormat="1" applyFont="1" applyFill="1" applyBorder="1" applyAlignment="1" applyProtection="1">
      <alignment horizontal="center" vertical="center" wrapText="1"/>
    </xf>
    <xf numFmtId="38" fontId="12" fillId="0" borderId="31" xfId="9" applyNumberFormat="1" applyFont="1" applyFill="1" applyBorder="1" applyAlignment="1" applyProtection="1">
      <alignment horizontal="center" vertical="center" wrapText="1"/>
    </xf>
    <xf numFmtId="38" fontId="12" fillId="0" borderId="34" xfId="9" applyNumberFormat="1" applyFont="1" applyFill="1" applyBorder="1" applyAlignment="1" applyProtection="1">
      <alignment horizontal="center" vertical="center" wrapText="1"/>
    </xf>
    <xf numFmtId="38" fontId="21" fillId="0" borderId="24" xfId="9" applyNumberFormat="1" applyFont="1" applyFill="1" applyBorder="1" applyAlignment="1" applyProtection="1">
      <alignment horizontal="center" vertical="center" wrapText="1"/>
    </xf>
    <xf numFmtId="38" fontId="27" fillId="0" borderId="10" xfId="9" applyNumberFormat="1" applyFont="1" applyFill="1" applyBorder="1" applyAlignment="1" applyProtection="1">
      <alignment horizontal="left" vertical="center" wrapText="1"/>
    </xf>
    <xf numFmtId="38" fontId="21" fillId="0" borderId="10" xfId="9" applyNumberFormat="1" applyFont="1" applyFill="1" applyBorder="1" applyAlignment="1" applyProtection="1">
      <alignment horizontal="left" vertical="center" wrapText="1" indent="1"/>
    </xf>
    <xf numFmtId="38" fontId="27" fillId="0" borderId="10" xfId="9" applyNumberFormat="1" applyFont="1" applyFill="1" applyBorder="1" applyAlignment="1" applyProtection="1">
      <alignment vertical="center" wrapText="1"/>
    </xf>
    <xf numFmtId="38" fontId="21" fillId="0" borderId="10" xfId="9" applyNumberFormat="1" applyFont="1" applyFill="1" applyBorder="1" applyAlignment="1" applyProtection="1">
      <alignment horizontal="left" vertical="center" indent="1"/>
    </xf>
    <xf numFmtId="38" fontId="21" fillId="0" borderId="10" xfId="9" applyNumberFormat="1" applyFont="1" applyFill="1" applyBorder="1" applyAlignment="1" applyProtection="1">
      <alignment vertical="center"/>
    </xf>
    <xf numFmtId="38" fontId="21" fillId="0" borderId="1" xfId="9" applyNumberFormat="1" applyFont="1" applyFill="1" applyBorder="1" applyAlignment="1" applyProtection="1">
      <alignment vertical="center" wrapText="1"/>
    </xf>
    <xf numFmtId="38" fontId="21" fillId="0" borderId="0" xfId="9" applyNumberFormat="1" applyFont="1" applyFill="1" applyBorder="1" applyAlignment="1" applyProtection="1"/>
    <xf numFmtId="38" fontId="21" fillId="0" borderId="0" xfId="9" applyNumberFormat="1" applyFont="1" applyFill="1" applyAlignment="1" applyProtection="1">
      <alignment wrapText="1"/>
    </xf>
    <xf numFmtId="38" fontId="21" fillId="0" borderId="0" xfId="9" applyNumberFormat="1" applyFont="1" applyFill="1" applyBorder="1" applyAlignment="1" applyProtection="1">
      <alignment wrapText="1"/>
    </xf>
    <xf numFmtId="38" fontId="21" fillId="0" borderId="0" xfId="9" applyNumberFormat="1" applyFont="1" applyFill="1" applyBorder="1" applyAlignment="1"/>
    <xf numFmtId="38" fontId="21" fillId="0" borderId="0" xfId="9" applyNumberFormat="1" applyFont="1" applyFill="1" applyBorder="1" applyAlignment="1">
      <alignment wrapText="1"/>
    </xf>
    <xf numFmtId="37" fontId="21" fillId="0" borderId="0" xfId="9" applyFont="1" applyFill="1"/>
    <xf numFmtId="38" fontId="21" fillId="0" borderId="0" xfId="9" applyNumberFormat="1" applyFont="1" applyFill="1" applyAlignment="1">
      <alignment wrapText="1"/>
    </xf>
    <xf numFmtId="38" fontId="21" fillId="0" borderId="0" xfId="9" applyNumberFormat="1" applyFont="1" applyFill="1" applyAlignment="1"/>
    <xf numFmtId="38" fontId="12" fillId="0" borderId="15" xfId="9" applyNumberFormat="1" applyFont="1" applyFill="1" applyBorder="1" applyAlignment="1" applyProtection="1">
      <alignment horizontal="right" vertical="center"/>
    </xf>
    <xf numFmtId="3" fontId="12" fillId="0" borderId="0" xfId="9" applyNumberFormat="1" applyFont="1" applyFill="1" applyBorder="1" applyAlignment="1" applyProtection="1">
      <alignment horizontal="right" vertical="center" wrapText="1"/>
    </xf>
    <xf numFmtId="38" fontId="12" fillId="0" borderId="0" xfId="9" applyNumberFormat="1" applyFont="1" applyFill="1" applyBorder="1" applyAlignment="1" applyProtection="1">
      <alignment horizontal="right" vertical="center"/>
    </xf>
    <xf numFmtId="3" fontId="12" fillId="0" borderId="10" xfId="9" applyNumberFormat="1" applyFont="1" applyFill="1" applyBorder="1" applyAlignment="1" applyProtection="1">
      <alignment horizontal="right" vertical="center" wrapText="1"/>
    </xf>
    <xf numFmtId="38" fontId="29" fillId="0" borderId="0" xfId="9" applyNumberFormat="1" applyFont="1" applyFill="1" applyBorder="1" applyAlignment="1" applyProtection="1">
      <alignment horizontal="left"/>
    </xf>
    <xf numFmtId="38" fontId="29" fillId="0" borderId="0" xfId="9" applyNumberFormat="1" applyFont="1" applyFill="1" applyAlignment="1" applyProtection="1">
      <alignment horizontal="left" wrapText="1"/>
    </xf>
    <xf numFmtId="37" fontId="29" fillId="0" borderId="0" xfId="9" applyFont="1" applyFill="1" applyAlignment="1">
      <alignment horizontal="left"/>
    </xf>
    <xf numFmtId="38" fontId="29" fillId="0" borderId="0" xfId="9" applyNumberFormat="1" applyFont="1" applyFill="1" applyBorder="1" applyAlignment="1" applyProtection="1">
      <alignment horizontal="left" wrapText="1"/>
    </xf>
    <xf numFmtId="38" fontId="9" fillId="0" borderId="0" xfId="9" applyNumberFormat="1" applyFont="1" applyFill="1" applyBorder="1" applyAlignment="1" applyProtection="1">
      <alignment horizontal="left"/>
    </xf>
    <xf numFmtId="38" fontId="31" fillId="0" borderId="0" xfId="9" applyNumberFormat="1" applyFont="1" applyFill="1" applyAlignment="1" applyProtection="1">
      <alignment horizontal="left" wrapText="1"/>
    </xf>
    <xf numFmtId="38" fontId="9" fillId="0" borderId="1" xfId="9" applyNumberFormat="1" applyFont="1" applyFill="1" applyBorder="1" applyAlignment="1" applyProtection="1">
      <alignment wrapText="1"/>
    </xf>
    <xf numFmtId="38" fontId="9" fillId="0" borderId="1" xfId="9" applyNumberFormat="1" applyFont="1" applyFill="1" applyBorder="1" applyAlignment="1" applyProtection="1">
      <alignment horizontal="center" wrapText="1"/>
    </xf>
    <xf numFmtId="38" fontId="12" fillId="0" borderId="10" xfId="9" applyNumberFormat="1" applyFont="1" applyFill="1" applyBorder="1" applyAlignment="1" applyProtection="1">
      <alignment vertical="center"/>
    </xf>
    <xf numFmtId="38" fontId="12" fillId="0" borderId="10" xfId="9" applyNumberFormat="1" applyFont="1" applyFill="1" applyBorder="1" applyAlignment="1" applyProtection="1">
      <alignment vertical="center" wrapText="1"/>
    </xf>
    <xf numFmtId="38" fontId="12" fillId="0" borderId="10" xfId="9" applyNumberFormat="1" applyFont="1" applyFill="1" applyBorder="1" applyAlignment="1" applyProtection="1">
      <alignment horizontal="center" vertical="center" wrapText="1"/>
    </xf>
    <xf numFmtId="38" fontId="12" fillId="0" borderId="33" xfId="9" applyNumberFormat="1" applyFont="1" applyFill="1" applyBorder="1" applyAlignment="1" applyProtection="1">
      <alignment horizontal="center" vertical="center" wrapText="1"/>
    </xf>
    <xf numFmtId="38" fontId="12" fillId="0" borderId="10" xfId="9" applyNumberFormat="1" applyFont="1" applyFill="1" applyBorder="1" applyAlignment="1">
      <alignment horizontal="left" vertical="center" wrapText="1"/>
    </xf>
    <xf numFmtId="38" fontId="12" fillId="0" borderId="14" xfId="9" applyNumberFormat="1" applyFont="1" applyFill="1" applyBorder="1" applyAlignment="1" applyProtection="1">
      <alignment horizontal="right" vertical="center" wrapText="1"/>
    </xf>
    <xf numFmtId="38" fontId="12" fillId="0" borderId="27" xfId="9" applyNumberFormat="1" applyFont="1" applyFill="1" applyBorder="1" applyAlignment="1" applyProtection="1">
      <alignment horizontal="right" vertical="center" wrapText="1"/>
    </xf>
    <xf numFmtId="38" fontId="12" fillId="0" borderId="0" xfId="9" applyNumberFormat="1" applyFont="1" applyFill="1" applyBorder="1" applyAlignment="1" applyProtection="1">
      <alignment horizontal="right" vertical="center" wrapText="1"/>
    </xf>
    <xf numFmtId="38" fontId="12" fillId="0" borderId="10" xfId="9" applyNumberFormat="1" applyFont="1" applyFill="1" applyBorder="1" applyAlignment="1" applyProtection="1">
      <alignment horizontal="left" vertical="center" wrapText="1"/>
    </xf>
    <xf numFmtId="3" fontId="12" fillId="0" borderId="15" xfId="9" applyNumberFormat="1" applyFont="1" applyFill="1" applyBorder="1" applyAlignment="1" applyProtection="1">
      <alignment horizontal="right" vertical="center" wrapText="1"/>
    </xf>
    <xf numFmtId="38" fontId="12" fillId="0" borderId="15" xfId="9" applyNumberFormat="1" applyFont="1" applyFill="1" applyBorder="1" applyAlignment="1" applyProtection="1">
      <alignment horizontal="left" vertical="center" wrapText="1"/>
    </xf>
    <xf numFmtId="38" fontId="33" fillId="0" borderId="10" xfId="9" applyNumberFormat="1" applyFont="1" applyFill="1" applyBorder="1" applyAlignment="1" applyProtection="1">
      <alignment horizontal="left" vertical="center" wrapText="1"/>
    </xf>
    <xf numFmtId="3" fontId="33" fillId="0" borderId="15" xfId="9" applyNumberFormat="1" applyFont="1" applyFill="1" applyBorder="1" applyAlignment="1" applyProtection="1">
      <alignment horizontal="right" vertical="center" wrapText="1"/>
    </xf>
    <xf numFmtId="3" fontId="33" fillId="0" borderId="0" xfId="9" applyNumberFormat="1" applyFont="1" applyFill="1" applyBorder="1" applyAlignment="1" applyProtection="1">
      <alignment horizontal="right" vertical="center" wrapText="1"/>
    </xf>
    <xf numFmtId="38" fontId="33" fillId="0" borderId="15" xfId="9" applyNumberFormat="1" applyFont="1" applyFill="1" applyBorder="1" applyAlignment="1" applyProtection="1">
      <alignment vertical="center" wrapText="1"/>
    </xf>
    <xf numFmtId="38" fontId="12" fillId="0" borderId="10" xfId="9" applyNumberFormat="1" applyFont="1" applyFill="1" applyBorder="1" applyAlignment="1" applyProtection="1">
      <alignment horizontal="left" vertical="center" wrapText="1" indent="1"/>
    </xf>
    <xf numFmtId="38" fontId="33" fillId="0" borderId="15" xfId="9" applyNumberFormat="1" applyFont="1" applyFill="1" applyBorder="1" applyAlignment="1" applyProtection="1">
      <alignment horizontal="left" vertical="center" wrapText="1"/>
    </xf>
    <xf numFmtId="3" fontId="12" fillId="0" borderId="18" xfId="9" applyNumberFormat="1" applyFont="1" applyFill="1" applyBorder="1" applyAlignment="1" applyProtection="1">
      <alignment horizontal="right" vertical="center" wrapText="1"/>
    </xf>
    <xf numFmtId="38" fontId="12" fillId="0" borderId="1" xfId="9" applyNumberFormat="1" applyFont="1" applyFill="1" applyBorder="1" applyAlignment="1" applyProtection="1">
      <alignment wrapText="1"/>
    </xf>
    <xf numFmtId="38" fontId="12" fillId="0" borderId="20" xfId="9" applyNumberFormat="1" applyFont="1" applyFill="1" applyBorder="1" applyAlignment="1" applyProtection="1">
      <alignment wrapText="1"/>
    </xf>
    <xf numFmtId="38" fontId="26" fillId="0" borderId="0" xfId="9" applyNumberFormat="1" applyFont="1" applyFill="1" applyProtection="1"/>
    <xf numFmtId="38" fontId="12" fillId="0" borderId="0" xfId="9" applyNumberFormat="1" applyFont="1" applyFill="1" applyAlignment="1" applyProtection="1">
      <alignment vertical="center" wrapText="1"/>
    </xf>
    <xf numFmtId="38" fontId="26" fillId="0" borderId="0" xfId="9" applyNumberFormat="1" applyFont="1" applyFill="1" applyAlignment="1" applyProtection="1">
      <alignment vertical="center"/>
    </xf>
    <xf numFmtId="37" fontId="35" fillId="0" borderId="0" xfId="9" applyFont="1" applyFill="1" applyAlignment="1">
      <alignment horizontal="left"/>
    </xf>
    <xf numFmtId="38" fontId="35" fillId="0" borderId="0" xfId="9" applyNumberFormat="1" applyFont="1" applyFill="1" applyBorder="1" applyAlignment="1" applyProtection="1">
      <alignment horizontal="left"/>
    </xf>
    <xf numFmtId="38" fontId="34" fillId="0" borderId="0" xfId="9" applyNumberFormat="1" applyFont="1" applyFill="1" applyBorder="1" applyAlignment="1" applyProtection="1">
      <alignment horizontal="left"/>
    </xf>
    <xf numFmtId="38" fontId="34" fillId="0" borderId="1" xfId="9" applyNumberFormat="1" applyFont="1" applyFill="1" applyBorder="1" applyAlignment="1" applyProtection="1">
      <alignment horizontal="center" wrapText="1"/>
    </xf>
    <xf numFmtId="37" fontId="37" fillId="0" borderId="0" xfId="9" applyFont="1" applyFill="1" applyAlignment="1">
      <alignment vertical="center"/>
    </xf>
    <xf numFmtId="38" fontId="21" fillId="0" borderId="1" xfId="9" applyNumberFormat="1" applyFont="1" applyFill="1" applyBorder="1" applyAlignment="1" applyProtection="1">
      <alignment vertical="center"/>
    </xf>
    <xf numFmtId="37" fontId="7" fillId="0" borderId="1" xfId="9" applyFont="1" applyFill="1" applyBorder="1" applyAlignment="1">
      <alignment vertical="center"/>
    </xf>
    <xf numFmtId="38" fontId="12" fillId="0" borderId="29" xfId="9" applyNumberFormat="1" applyFont="1" applyFill="1" applyBorder="1" applyAlignment="1" applyProtection="1">
      <alignment vertical="center" wrapText="1"/>
    </xf>
    <xf numFmtId="38" fontId="12" fillId="0" borderId="18" xfId="2" applyFont="1" applyFill="1" applyBorder="1" applyAlignment="1">
      <alignment vertical="center"/>
    </xf>
    <xf numFmtId="38" fontId="12" fillId="0" borderId="18" xfId="2" applyFont="1" applyFill="1" applyBorder="1" applyAlignment="1">
      <alignment horizontal="right" vertical="center"/>
    </xf>
    <xf numFmtId="3" fontId="12" fillId="0" borderId="0" xfId="2" applyNumberFormat="1" applyFont="1" applyFill="1" applyBorder="1" applyAlignment="1">
      <alignment horizontal="right" vertical="center"/>
    </xf>
    <xf numFmtId="38" fontId="12" fillId="0" borderId="0" xfId="2" applyFont="1" applyFill="1" applyAlignment="1">
      <alignment vertical="center"/>
    </xf>
    <xf numFmtId="38" fontId="12" fillId="0" borderId="20" xfId="2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38" fontId="12" fillId="0" borderId="6" xfId="9" applyNumberFormat="1" applyFont="1" applyFill="1" applyBorder="1" applyAlignment="1" applyProtection="1">
      <alignment vertical="center" wrapText="1"/>
    </xf>
    <xf numFmtId="38" fontId="12" fillId="0" borderId="7" xfId="9" applyNumberFormat="1" applyFont="1" applyFill="1" applyBorder="1" applyAlignment="1" applyProtection="1">
      <alignment vertical="center" wrapText="1"/>
    </xf>
    <xf numFmtId="38" fontId="12" fillId="0" borderId="32" xfId="9" applyNumberFormat="1" applyFont="1" applyFill="1" applyBorder="1" applyAlignment="1" applyProtection="1">
      <alignment vertical="center" wrapText="1"/>
    </xf>
    <xf numFmtId="38" fontId="12" fillId="0" borderId="23" xfId="9" applyNumberFormat="1" applyFont="1" applyFill="1" applyBorder="1" applyAlignment="1" applyProtection="1">
      <alignment horizontal="center" vertical="center" wrapText="1"/>
    </xf>
    <xf numFmtId="38" fontId="12" fillId="0" borderId="13" xfId="9" applyNumberFormat="1" applyFont="1" applyFill="1" applyBorder="1" applyAlignment="1" applyProtection="1">
      <alignment horizontal="center" vertical="center" wrapText="1"/>
    </xf>
    <xf numFmtId="38" fontId="12" fillId="0" borderId="25" xfId="9" applyNumberFormat="1" applyFont="1" applyFill="1" applyBorder="1" applyAlignment="1" applyProtection="1">
      <alignment horizontal="center" vertical="center" wrapText="1"/>
    </xf>
    <xf numFmtId="38" fontId="12" fillId="0" borderId="19" xfId="9" applyNumberFormat="1" applyFont="1" applyFill="1" applyBorder="1" applyAlignment="1" applyProtection="1">
      <alignment horizontal="center" vertical="center" wrapText="1"/>
    </xf>
    <xf numFmtId="3" fontId="12" fillId="0" borderId="0" xfId="2" applyNumberFormat="1" applyFont="1" applyFill="1" applyBorder="1" applyAlignment="1"/>
    <xf numFmtId="3" fontId="12" fillId="0" borderId="18" xfId="2" applyNumberFormat="1" applyFont="1" applyFill="1" applyBorder="1" applyAlignment="1"/>
    <xf numFmtId="3" fontId="12" fillId="0" borderId="4" xfId="2" applyNumberFormat="1" applyFont="1" applyFill="1" applyBorder="1" applyAlignment="1">
      <alignment horizontal="right" vertical="top"/>
    </xf>
    <xf numFmtId="3" fontId="12" fillId="0" borderId="0" xfId="2" applyNumberFormat="1" applyFont="1" applyFill="1" applyBorder="1" applyAlignment="1">
      <alignment horizontal="right" vertical="top"/>
    </xf>
    <xf numFmtId="3" fontId="12" fillId="0" borderId="0" xfId="2" applyNumberFormat="1" applyFont="1" applyFill="1" applyBorder="1" applyAlignment="1">
      <alignment vertical="top"/>
    </xf>
    <xf numFmtId="3" fontId="12" fillId="0" borderId="18" xfId="2" applyNumberFormat="1" applyFont="1" applyFill="1" applyBorder="1" applyAlignment="1">
      <alignment vertical="top"/>
    </xf>
    <xf numFmtId="38" fontId="12" fillId="0" borderId="0" xfId="2" applyFont="1" applyFill="1" applyBorder="1" applyAlignment="1">
      <alignment horizontal="right" vertical="top"/>
    </xf>
    <xf numFmtId="3" fontId="12" fillId="0" borderId="4" xfId="2" applyNumberFormat="1" applyFont="1" applyFill="1" applyBorder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3" fontId="12" fillId="0" borderId="18" xfId="2" applyNumberFormat="1" applyFont="1" applyFill="1" applyBorder="1" applyAlignment="1">
      <alignment horizontal="right" vertical="top"/>
    </xf>
    <xf numFmtId="3" fontId="12" fillId="0" borderId="22" xfId="2" applyNumberFormat="1" applyFont="1" applyFill="1" applyBorder="1" applyAlignment="1">
      <alignment horizontal="right" vertical="top"/>
    </xf>
    <xf numFmtId="3" fontId="12" fillId="0" borderId="1" xfId="2" applyNumberFormat="1" applyFont="1" applyFill="1" applyBorder="1" applyAlignment="1">
      <alignment horizontal="right" vertical="top"/>
    </xf>
    <xf numFmtId="3" fontId="12" fillId="0" borderId="1" xfId="2" applyNumberFormat="1" applyFont="1" applyFill="1" applyBorder="1" applyAlignment="1">
      <alignment vertical="top"/>
    </xf>
    <xf numFmtId="3" fontId="12" fillId="0" borderId="20" xfId="2" applyNumberFormat="1" applyFont="1" applyFill="1" applyBorder="1" applyAlignment="1">
      <alignment vertical="top"/>
    </xf>
    <xf numFmtId="38" fontId="33" fillId="0" borderId="0" xfId="2" applyFont="1" applyFill="1" applyBorder="1" applyAlignment="1">
      <alignment vertical="center"/>
    </xf>
    <xf numFmtId="38" fontId="9" fillId="0" borderId="0" xfId="3" quotePrefix="1" applyFont="1" applyFill="1" applyAlignment="1">
      <alignment horizontal="left" vertical="center"/>
    </xf>
    <xf numFmtId="38" fontId="42" fillId="0" borderId="0" xfId="3" applyFont="1" applyFill="1">
      <alignment vertical="center"/>
    </xf>
    <xf numFmtId="38" fontId="8" fillId="0" borderId="0" xfId="3" applyFont="1" applyFill="1" applyAlignment="1">
      <alignment horizontal="center" vertical="center"/>
    </xf>
    <xf numFmtId="38" fontId="40" fillId="0" borderId="0" xfId="3" applyFont="1" applyFill="1">
      <alignment vertical="center"/>
    </xf>
    <xf numFmtId="38" fontId="12" fillId="0" borderId="0" xfId="3" applyFont="1" applyFill="1">
      <alignment vertical="center"/>
    </xf>
    <xf numFmtId="38" fontId="12" fillId="0" borderId="0" xfId="3" quotePrefix="1" applyFont="1" applyFill="1" applyBorder="1" applyAlignment="1">
      <alignment vertical="center"/>
    </xf>
    <xf numFmtId="3" fontId="12" fillId="0" borderId="18" xfId="2" applyNumberFormat="1" applyFont="1" applyFill="1" applyBorder="1" applyAlignment="1">
      <alignment horizontal="right" vertical="center"/>
    </xf>
    <xf numFmtId="3" fontId="12" fillId="0" borderId="22" xfId="2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right" vertical="center"/>
    </xf>
    <xf numFmtId="3" fontId="12" fillId="0" borderId="20" xfId="2" applyNumberFormat="1" applyFont="1" applyFill="1" applyBorder="1" applyAlignment="1">
      <alignment horizontal="right" vertical="center"/>
    </xf>
    <xf numFmtId="38" fontId="43" fillId="0" borderId="0" xfId="2" applyFont="1" applyFill="1" applyBorder="1" applyAlignment="1">
      <alignment horizontal="right" vertical="center"/>
    </xf>
    <xf numFmtId="38" fontId="43" fillId="0" borderId="0" xfId="2" applyFont="1" applyFill="1" applyBorder="1" applyAlignment="1">
      <alignment vertical="center"/>
    </xf>
    <xf numFmtId="38" fontId="12" fillId="0" borderId="14" xfId="9" applyNumberFormat="1" applyFont="1" applyFill="1" applyBorder="1" applyAlignment="1" applyProtection="1">
      <alignment vertical="center" wrapText="1"/>
    </xf>
    <xf numFmtId="38" fontId="12" fillId="0" borderId="11" xfId="9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>
      <alignment vertical="center"/>
    </xf>
    <xf numFmtId="38" fontId="20" fillId="0" borderId="1" xfId="9" applyNumberFormat="1" applyFont="1" applyFill="1" applyBorder="1" applyAlignment="1" applyProtection="1"/>
    <xf numFmtId="185" fontId="12" fillId="0" borderId="16" xfId="2" applyNumberFormat="1" applyFont="1" applyFill="1" applyBorder="1" applyAlignment="1">
      <alignment horizontal="center" vertical="center" wrapText="1"/>
    </xf>
    <xf numFmtId="185" fontId="12" fillId="0" borderId="21" xfId="2" quotePrefix="1" applyNumberFormat="1" applyFont="1" applyFill="1" applyBorder="1" applyAlignment="1">
      <alignment horizontal="center" vertical="center" wrapText="1"/>
    </xf>
    <xf numFmtId="38" fontId="12" fillId="0" borderId="16" xfId="2" applyFont="1" applyFill="1" applyBorder="1" applyAlignment="1"/>
    <xf numFmtId="193" fontId="12" fillId="0" borderId="16" xfId="2" applyNumberFormat="1" applyFont="1" applyFill="1" applyBorder="1" applyAlignment="1"/>
    <xf numFmtId="38" fontId="12" fillId="0" borderId="4" xfId="2" quotePrefix="1" applyFont="1" applyFill="1" applyBorder="1" applyAlignment="1">
      <alignment horizontal="left"/>
    </xf>
    <xf numFmtId="38" fontId="12" fillId="0" borderId="16" xfId="2" applyFont="1" applyFill="1" applyBorder="1" applyAlignment="1">
      <alignment horizontal="right"/>
    </xf>
    <xf numFmtId="38" fontId="17" fillId="0" borderId="0" xfId="2" applyFont="1" applyFill="1"/>
    <xf numFmtId="38" fontId="12" fillId="0" borderId="17" xfId="2" applyFont="1" applyFill="1" applyBorder="1"/>
    <xf numFmtId="38" fontId="12" fillId="0" borderId="25" xfId="2" applyFont="1" applyFill="1" applyBorder="1"/>
    <xf numFmtId="38" fontId="12" fillId="0" borderId="21" xfId="2" applyFont="1" applyFill="1" applyBorder="1" applyAlignment="1"/>
    <xf numFmtId="185" fontId="12" fillId="0" borderId="3" xfId="2" applyNumberFormat="1" applyFont="1" applyFill="1" applyBorder="1" applyAlignment="1">
      <alignment horizontal="center" vertical="center"/>
    </xf>
    <xf numFmtId="185" fontId="12" fillId="0" borderId="21" xfId="2" applyNumberFormat="1" applyFont="1" applyFill="1" applyBorder="1" applyAlignment="1">
      <alignment horizontal="center" vertical="center" wrapText="1"/>
    </xf>
    <xf numFmtId="38" fontId="12" fillId="0" borderId="0" xfId="2" applyFont="1" applyFill="1" applyAlignment="1"/>
    <xf numFmtId="38" fontId="12" fillId="0" borderId="21" xfId="2" applyFont="1" applyFill="1" applyBorder="1" applyAlignment="1">
      <alignment horizontal="right"/>
    </xf>
    <xf numFmtId="185" fontId="12" fillId="0" borderId="16" xfId="2" applyNumberFormat="1" applyFont="1" applyFill="1" applyBorder="1" applyAlignment="1">
      <alignment horizontal="center" vertical="center"/>
    </xf>
    <xf numFmtId="185" fontId="12" fillId="0" borderId="3" xfId="2" applyNumberFormat="1" applyFont="1" applyFill="1" applyBorder="1" applyAlignment="1">
      <alignment horizontal="right" vertical="center"/>
    </xf>
    <xf numFmtId="197" fontId="12" fillId="0" borderId="16" xfId="2" applyNumberFormat="1" applyFont="1" applyFill="1" applyBorder="1" applyAlignment="1">
      <alignment horizontal="right"/>
    </xf>
    <xf numFmtId="40" fontId="12" fillId="0" borderId="16" xfId="2" applyNumberFormat="1" applyFont="1" applyFill="1" applyBorder="1" applyAlignment="1">
      <alignment horizontal="right"/>
    </xf>
    <xf numFmtId="38" fontId="12" fillId="0" borderId="0" xfId="2" applyFont="1" applyFill="1" applyBorder="1" applyAlignment="1">
      <alignment horizontal="right"/>
    </xf>
    <xf numFmtId="197" fontId="12" fillId="0" borderId="0" xfId="2" applyNumberFormat="1" applyFont="1" applyFill="1" applyBorder="1" applyAlignment="1"/>
    <xf numFmtId="40" fontId="12" fillId="0" borderId="0" xfId="2" applyNumberFormat="1" applyFont="1" applyFill="1" applyBorder="1" applyAlignment="1"/>
    <xf numFmtId="38" fontId="12" fillId="0" borderId="16" xfId="2" applyNumberFormat="1" applyFont="1" applyFill="1" applyBorder="1" applyAlignment="1">
      <alignment horizontal="right"/>
    </xf>
    <xf numFmtId="40" fontId="12" fillId="0" borderId="21" xfId="2" applyNumberFormat="1" applyFont="1" applyFill="1" applyBorder="1" applyAlignment="1">
      <alignment horizontal="right"/>
    </xf>
    <xf numFmtId="38" fontId="12" fillId="0" borderId="21" xfId="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185" fontId="40" fillId="0" borderId="0" xfId="0" applyNumberFormat="1" applyFont="1" applyFill="1" applyBorder="1" applyAlignment="1">
      <alignment vertical="center"/>
    </xf>
    <xf numFmtId="185" fontId="40" fillId="0" borderId="0" xfId="0" applyNumberFormat="1" applyFont="1" applyFill="1" applyBorder="1" applyAlignment="1"/>
    <xf numFmtId="0" fontId="40" fillId="0" borderId="0" xfId="0" applyFont="1" applyFill="1" applyBorder="1" applyAlignment="1"/>
    <xf numFmtId="185" fontId="17" fillId="0" borderId="0" xfId="0" applyNumberFormat="1" applyFont="1" applyFill="1" applyBorder="1" applyAlignment="1">
      <alignment vertical="center"/>
    </xf>
    <xf numFmtId="185" fontId="40" fillId="0" borderId="0" xfId="2" applyNumberFormat="1" applyFont="1" applyFill="1" applyBorder="1" applyAlignment="1">
      <alignment horizontal="right" vertical="center"/>
    </xf>
    <xf numFmtId="185" fontId="40" fillId="0" borderId="0" xfId="2" applyNumberFormat="1" applyFont="1" applyFill="1" applyBorder="1" applyAlignment="1">
      <alignment horizontal="right"/>
    </xf>
    <xf numFmtId="37" fontId="9" fillId="0" borderId="0" xfId="9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38" fontId="9" fillId="0" borderId="0" xfId="9" applyNumberFormat="1" applyFont="1" applyFill="1" applyAlignment="1" applyProtection="1">
      <alignment horizontal="left" vertical="center" wrapText="1"/>
    </xf>
    <xf numFmtId="38" fontId="29" fillId="0" borderId="0" xfId="9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>
      <alignment horizontal="left" vertical="center"/>
    </xf>
    <xf numFmtId="181" fontId="17" fillId="0" borderId="0" xfId="0" applyNumberFormat="1" applyFont="1" applyFill="1" applyBorder="1" applyAlignment="1">
      <alignment horizontal="left" vertical="center"/>
    </xf>
    <xf numFmtId="183" fontId="17" fillId="0" borderId="0" xfId="0" applyNumberFormat="1" applyFont="1" applyFill="1" applyBorder="1" applyAlignment="1">
      <alignment horizontal="left" vertical="center"/>
    </xf>
    <xf numFmtId="38" fontId="17" fillId="0" borderId="0" xfId="9" applyNumberFormat="1" applyFont="1" applyFill="1" applyBorder="1" applyAlignment="1" applyProtection="1">
      <alignment horizontal="left" vertical="center"/>
    </xf>
    <xf numFmtId="0" fontId="55" fillId="0" borderId="0" xfId="1" applyFont="1" applyFill="1" applyBorder="1" applyAlignment="1" applyProtection="1">
      <alignment vertical="center"/>
    </xf>
    <xf numFmtId="0" fontId="55" fillId="0" borderId="0" xfId="1" quotePrefix="1" applyFont="1" applyFill="1" applyAlignment="1" applyProtection="1">
      <alignment vertical="center"/>
    </xf>
    <xf numFmtId="0" fontId="21" fillId="0" borderId="0" xfId="5" applyFont="1" applyFill="1" applyAlignment="1">
      <alignment vertical="center"/>
    </xf>
    <xf numFmtId="0" fontId="21" fillId="0" borderId="0" xfId="5" applyFont="1" applyFill="1"/>
    <xf numFmtId="0" fontId="21" fillId="0" borderId="0" xfId="5" applyFont="1" applyFill="1" applyBorder="1"/>
    <xf numFmtId="0" fontId="9" fillId="0" borderId="0" xfId="5" quotePrefix="1" applyFont="1" applyFill="1" applyAlignment="1">
      <alignment horizontal="left"/>
    </xf>
    <xf numFmtId="0" fontId="46" fillId="0" borderId="0" xfId="5" applyFont="1" applyFill="1"/>
    <xf numFmtId="0" fontId="19" fillId="0" borderId="0" xfId="5" applyFont="1" applyFill="1"/>
    <xf numFmtId="192" fontId="12" fillId="0" borderId="3" xfId="5" applyNumberFormat="1" applyFont="1" applyFill="1" applyBorder="1" applyAlignment="1">
      <alignment horizontal="center" vertical="center" wrapText="1"/>
    </xf>
    <xf numFmtId="192" fontId="12" fillId="0" borderId="16" xfId="5" applyNumberFormat="1" applyFont="1" applyFill="1" applyBorder="1" applyAlignment="1">
      <alignment horizontal="center" vertical="center" wrapText="1"/>
    </xf>
    <xf numFmtId="192" fontId="12" fillId="0" borderId="21" xfId="5" applyNumberFormat="1" applyFont="1" applyFill="1" applyBorder="1" applyAlignment="1">
      <alignment horizontal="center" vertical="center" wrapText="1"/>
    </xf>
    <xf numFmtId="38" fontId="19" fillId="0" borderId="0" xfId="5" applyNumberFormat="1" applyFont="1" applyFill="1"/>
    <xf numFmtId="0" fontId="17" fillId="0" borderId="0" xfId="5" applyFont="1" applyFill="1"/>
    <xf numFmtId="38" fontId="17" fillId="0" borderId="0" xfId="5" applyNumberFormat="1" applyFont="1" applyFill="1"/>
    <xf numFmtId="193" fontId="12" fillId="0" borderId="16" xfId="5" applyNumberFormat="1" applyFont="1" applyFill="1" applyBorder="1" applyAlignment="1"/>
    <xf numFmtId="0" fontId="12" fillId="0" borderId="4" xfId="5" applyFont="1" applyFill="1" applyBorder="1" applyAlignment="1"/>
    <xf numFmtId="3" fontId="19" fillId="0" borderId="0" xfId="5" applyNumberFormat="1" applyFont="1" applyFill="1"/>
    <xf numFmtId="194" fontId="19" fillId="0" borderId="0" xfId="5" applyNumberFormat="1" applyFont="1" applyFill="1"/>
    <xf numFmtId="3" fontId="12" fillId="0" borderId="4" xfId="5" quotePrefix="1" applyNumberFormat="1" applyFont="1" applyFill="1" applyBorder="1" applyAlignment="1">
      <alignment horizontal="left"/>
    </xf>
    <xf numFmtId="40" fontId="19" fillId="0" borderId="0" xfId="5" applyNumberFormat="1" applyFont="1" applyFill="1"/>
    <xf numFmtId="3" fontId="12" fillId="0" borderId="4" xfId="5" applyNumberFormat="1" applyFont="1" applyFill="1" applyBorder="1" applyAlignment="1"/>
    <xf numFmtId="193" fontId="12" fillId="0" borderId="16" xfId="5" applyNumberFormat="1" applyFont="1" applyFill="1" applyBorder="1" applyAlignment="1">
      <alignment horizontal="right"/>
    </xf>
    <xf numFmtId="193" fontId="12" fillId="0" borderId="21" xfId="5" applyNumberFormat="1" applyFont="1" applyFill="1" applyBorder="1" applyAlignment="1"/>
    <xf numFmtId="3" fontId="12" fillId="0" borderId="22" xfId="5" applyNumberFormat="1" applyFont="1" applyFill="1" applyBorder="1" applyAlignment="1"/>
    <xf numFmtId="0" fontId="12" fillId="0" borderId="2" xfId="5" quotePrefix="1" applyFont="1" applyFill="1" applyBorder="1" applyAlignment="1">
      <alignment horizontal="left"/>
    </xf>
    <xf numFmtId="0" fontId="19" fillId="0" borderId="2" xfId="5" applyFont="1" applyFill="1" applyBorder="1" applyAlignment="1">
      <alignment vertical="center"/>
    </xf>
    <xf numFmtId="3" fontId="19" fillId="0" borderId="0" xfId="5" applyNumberFormat="1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0" fontId="12" fillId="0" borderId="1" xfId="5" applyFont="1" applyFill="1" applyBorder="1" applyAlignment="1">
      <alignment horizontal="right"/>
    </xf>
    <xf numFmtId="195" fontId="12" fillId="0" borderId="3" xfId="5" applyNumberFormat="1" applyFont="1" applyFill="1" applyBorder="1" applyAlignment="1">
      <alignment horizontal="center" vertical="center"/>
    </xf>
    <xf numFmtId="192" fontId="12" fillId="0" borderId="3" xfId="5" applyNumberFormat="1" applyFont="1" applyFill="1" applyBorder="1" applyAlignment="1">
      <alignment horizontal="center" vertical="center"/>
    </xf>
    <xf numFmtId="0" fontId="19" fillId="0" borderId="0" xfId="5" applyFont="1" applyFill="1" applyAlignment="1"/>
    <xf numFmtId="196" fontId="19" fillId="0" borderId="0" xfId="5" applyNumberFormat="1" applyFont="1" applyFill="1" applyBorder="1" applyAlignment="1">
      <alignment horizontal="right"/>
    </xf>
    <xf numFmtId="196" fontId="19" fillId="0" borderId="0" xfId="5" applyNumberFormat="1" applyFont="1" applyFill="1"/>
    <xf numFmtId="0" fontId="2" fillId="0" borderId="0" xfId="5" applyFont="1" applyFill="1"/>
    <xf numFmtId="0" fontId="9" fillId="0" borderId="0" xfId="5" applyFont="1" applyFill="1"/>
    <xf numFmtId="0" fontId="29" fillId="0" borderId="0" xfId="5" applyFont="1" applyFill="1"/>
    <xf numFmtId="0" fontId="12" fillId="0" borderId="12" xfId="5" applyFont="1" applyFill="1" applyBorder="1" applyAlignment="1">
      <alignment horizontal="right" vertical="center"/>
    </xf>
    <xf numFmtId="195" fontId="12" fillId="0" borderId="2" xfId="5" applyNumberFormat="1" applyFont="1" applyFill="1" applyBorder="1" applyAlignment="1">
      <alignment horizontal="right" vertical="center"/>
    </xf>
    <xf numFmtId="196" fontId="12" fillId="0" borderId="3" xfId="5" applyNumberFormat="1" applyFont="1" applyFill="1" applyBorder="1" applyAlignment="1">
      <alignment horizontal="right" vertical="center"/>
    </xf>
    <xf numFmtId="192" fontId="12" fillId="0" borderId="3" xfId="5" applyNumberFormat="1" applyFont="1" applyFill="1" applyBorder="1" applyAlignment="1">
      <alignment horizontal="right" vertical="center"/>
    </xf>
    <xf numFmtId="192" fontId="12" fillId="0" borderId="0" xfId="5" applyNumberFormat="1" applyFont="1" applyFill="1" applyBorder="1" applyAlignment="1">
      <alignment vertical="center"/>
    </xf>
    <xf numFmtId="0" fontId="12" fillId="0" borderId="0" xfId="5" applyFont="1" applyFill="1"/>
    <xf numFmtId="0" fontId="33" fillId="0" borderId="0" xfId="5" applyFont="1" applyFill="1" applyBorder="1" applyAlignment="1">
      <alignment horizontal="centerContinuous"/>
    </xf>
    <xf numFmtId="0" fontId="33" fillId="0" borderId="18" xfId="5" applyFont="1" applyFill="1" applyBorder="1" applyAlignment="1">
      <alignment horizontal="centerContinuous"/>
    </xf>
    <xf numFmtId="192" fontId="12" fillId="0" borderId="0" xfId="5" applyNumberFormat="1" applyFont="1" applyFill="1" applyBorder="1" applyAlignment="1"/>
    <xf numFmtId="38" fontId="19" fillId="0" borderId="0" xfId="5" applyNumberFormat="1" applyFont="1" applyFill="1" applyBorder="1"/>
    <xf numFmtId="192" fontId="12" fillId="0" borderId="0" xfId="5" applyNumberFormat="1" applyFont="1" applyFill="1" applyBorder="1" applyAlignment="1">
      <alignment horizontal="left" indent="1"/>
    </xf>
    <xf numFmtId="0" fontId="12" fillId="0" borderId="0" xfId="5" applyFont="1" applyFill="1" applyAlignment="1">
      <alignment wrapText="1"/>
    </xf>
    <xf numFmtId="0" fontId="12" fillId="0" borderId="0" xfId="5" applyFont="1" applyFill="1" applyBorder="1"/>
    <xf numFmtId="192" fontId="12" fillId="0" borderId="22" xfId="5" applyNumberFormat="1" applyFont="1" applyFill="1" applyBorder="1" applyAlignment="1">
      <alignment horizontal="left" indent="1"/>
    </xf>
    <xf numFmtId="0" fontId="12" fillId="0" borderId="1" xfId="5" applyFont="1" applyFill="1" applyBorder="1"/>
    <xf numFmtId="0" fontId="12" fillId="0" borderId="0" xfId="5" quotePrefix="1" applyFont="1" applyFill="1" applyBorder="1" applyAlignment="1">
      <alignment horizontal="left"/>
    </xf>
    <xf numFmtId="0" fontId="12" fillId="0" borderId="0" xfId="5" quotePrefix="1" applyFont="1" applyFill="1" applyAlignment="1"/>
    <xf numFmtId="0" fontId="17" fillId="0" borderId="0" xfId="5" applyFont="1" applyFill="1" applyBorder="1"/>
    <xf numFmtId="0" fontId="9" fillId="0" borderId="0" xfId="5" quotePrefix="1" applyFont="1" applyFill="1" applyBorder="1" applyAlignment="1">
      <alignment horizontal="left"/>
    </xf>
    <xf numFmtId="0" fontId="44" fillId="0" borderId="0" xfId="5" applyFont="1" applyFill="1"/>
    <xf numFmtId="0" fontId="12" fillId="0" borderId="0" xfId="5" applyFont="1" applyFill="1" applyBorder="1" applyAlignment="1">
      <alignment vertical="center"/>
    </xf>
    <xf numFmtId="0" fontId="12" fillId="0" borderId="18" xfId="5" applyFont="1" applyFill="1" applyBorder="1" applyAlignment="1"/>
    <xf numFmtId="0" fontId="12" fillId="0" borderId="0" xfId="5" quotePrefix="1" applyFont="1" applyFill="1" applyBorder="1" applyAlignment="1">
      <alignment horizontal="left" vertical="center"/>
    </xf>
    <xf numFmtId="0" fontId="12" fillId="0" borderId="22" xfId="5" applyFont="1" applyFill="1" applyBorder="1"/>
    <xf numFmtId="0" fontId="12" fillId="0" borderId="0" xfId="5" quotePrefix="1" applyFont="1" applyFill="1" applyAlignment="1">
      <alignment wrapText="1"/>
    </xf>
    <xf numFmtId="38" fontId="9" fillId="0" borderId="0" xfId="5" applyNumberFormat="1" applyFont="1" applyFill="1"/>
    <xf numFmtId="0" fontId="48" fillId="0" borderId="0" xfId="5" applyFont="1" applyFill="1" applyBorder="1"/>
    <xf numFmtId="0" fontId="9" fillId="0" borderId="0" xfId="5" applyFont="1" applyFill="1" applyAlignment="1"/>
    <xf numFmtId="0" fontId="12" fillId="0" borderId="1" xfId="5" quotePrefix="1" applyFont="1" applyFill="1" applyBorder="1" applyAlignment="1">
      <alignment horizontal="left" vertical="center"/>
    </xf>
    <xf numFmtId="0" fontId="19" fillId="0" borderId="0" xfId="5" quotePrefix="1" applyFont="1" applyFill="1" applyAlignment="1">
      <alignment horizontal="left"/>
    </xf>
    <xf numFmtId="0" fontId="12" fillId="0" borderId="18" xfId="5" applyFont="1" applyFill="1" applyBorder="1" applyAlignment="1">
      <alignment horizontal="right" vertical="center"/>
    </xf>
    <xf numFmtId="0" fontId="8" fillId="0" borderId="0" xfId="5" applyFont="1" applyFill="1"/>
    <xf numFmtId="0" fontId="8" fillId="0" borderId="0" xfId="5" applyNumberFormat="1" applyFont="1" applyFill="1" applyAlignment="1"/>
    <xf numFmtId="0" fontId="10" fillId="0" borderId="0" xfId="5" applyFont="1" applyFill="1"/>
    <xf numFmtId="0" fontId="11" fillId="0" borderId="0" xfId="5" applyFont="1" applyFill="1"/>
    <xf numFmtId="0" fontId="9" fillId="0" borderId="0" xfId="5" applyFont="1" applyFill="1" applyBorder="1"/>
    <xf numFmtId="0" fontId="11" fillId="0" borderId="1" xfId="5" applyFont="1" applyFill="1" applyBorder="1"/>
    <xf numFmtId="0" fontId="8" fillId="0" borderId="1" xfId="5" applyFont="1" applyFill="1" applyBorder="1"/>
    <xf numFmtId="0" fontId="8" fillId="0" borderId="1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right"/>
    </xf>
    <xf numFmtId="0" fontId="12" fillId="0" borderId="2" xfId="5" applyFont="1" applyFill="1" applyBorder="1" applyAlignment="1">
      <alignment horizontal="center"/>
    </xf>
    <xf numFmtId="49" fontId="12" fillId="0" borderId="18" xfId="5" applyNumberFormat="1" applyFont="1" applyFill="1" applyBorder="1" applyAlignment="1">
      <alignment horizontal="left" vertical="center"/>
    </xf>
    <xf numFmtId="177" fontId="12" fillId="0" borderId="4" xfId="5" applyNumberFormat="1" applyFont="1" applyFill="1" applyBorder="1" applyAlignment="1">
      <alignment horizontal="left" vertical="center"/>
    </xf>
    <xf numFmtId="0" fontId="12" fillId="0" borderId="4" xfId="5" applyFont="1" applyFill="1" applyBorder="1" applyAlignment="1">
      <alignment horizontal="left" vertical="center"/>
    </xf>
    <xf numFmtId="178" fontId="12" fillId="0" borderId="4" xfId="5" applyNumberFormat="1" applyFont="1" applyFill="1" applyBorder="1" applyAlignment="1">
      <alignment horizontal="left" vertical="center"/>
    </xf>
    <xf numFmtId="179" fontId="12" fillId="0" borderId="4" xfId="5" applyNumberFormat="1" applyFont="1" applyFill="1" applyBorder="1" applyAlignment="1">
      <alignment horizontal="left" vertical="center"/>
    </xf>
    <xf numFmtId="180" fontId="12" fillId="0" borderId="4" xfId="5" applyNumberFormat="1" applyFont="1" applyFill="1" applyBorder="1" applyAlignment="1">
      <alignment horizontal="left" vertical="center"/>
    </xf>
    <xf numFmtId="181" fontId="12" fillId="0" borderId="4" xfId="5" applyNumberFormat="1" applyFont="1" applyFill="1" applyBorder="1" applyAlignment="1">
      <alignment horizontal="left" vertical="center"/>
    </xf>
    <xf numFmtId="182" fontId="12" fillId="0" borderId="4" xfId="5" applyNumberFormat="1" applyFont="1" applyFill="1" applyBorder="1" applyAlignment="1">
      <alignment horizontal="left" vertical="center"/>
    </xf>
    <xf numFmtId="184" fontId="12" fillId="0" borderId="4" xfId="5" applyNumberFormat="1" applyFont="1" applyFill="1" applyBorder="1" applyAlignment="1">
      <alignment horizontal="left" vertical="center"/>
    </xf>
    <xf numFmtId="183" fontId="12" fillId="0" borderId="4" xfId="5" applyNumberFormat="1" applyFont="1" applyFill="1" applyBorder="1" applyAlignment="1">
      <alignment horizontal="left" vertical="center"/>
    </xf>
    <xf numFmtId="49" fontId="12" fillId="0" borderId="20" xfId="5" applyNumberFormat="1" applyFont="1" applyFill="1" applyBorder="1" applyAlignment="1">
      <alignment horizontal="left" vertical="center"/>
    </xf>
    <xf numFmtId="183" fontId="12" fillId="0" borderId="22" xfId="5" applyNumberFormat="1" applyFont="1" applyFill="1" applyBorder="1" applyAlignment="1">
      <alignment horizontal="left" vertical="center"/>
    </xf>
    <xf numFmtId="0" fontId="12" fillId="0" borderId="21" xfId="5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/>
    </xf>
    <xf numFmtId="183" fontId="12" fillId="0" borderId="0" xfId="5" applyNumberFormat="1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0" fontId="18" fillId="0" borderId="0" xfId="5" applyFont="1" applyFill="1" applyBorder="1" applyAlignment="1">
      <alignment vertical="center"/>
    </xf>
    <xf numFmtId="38" fontId="12" fillId="0" borderId="18" xfId="2" applyFont="1" applyFill="1" applyBorder="1" applyAlignment="1">
      <alignment horizontal="center" vertical="center" wrapText="1"/>
    </xf>
    <xf numFmtId="49" fontId="12" fillId="0" borderId="0" xfId="5" applyNumberFormat="1" applyFont="1" applyFill="1" applyBorder="1" applyAlignment="1">
      <alignment horizontal="left"/>
    </xf>
    <xf numFmtId="38" fontId="12" fillId="0" borderId="20" xfId="2" applyFont="1" applyFill="1" applyBorder="1" applyAlignment="1">
      <alignment horizontal="center" vertical="center" wrapText="1"/>
    </xf>
    <xf numFmtId="38" fontId="12" fillId="0" borderId="6" xfId="2" applyFont="1" applyFill="1" applyBorder="1" applyAlignment="1"/>
    <xf numFmtId="0" fontId="8" fillId="0" borderId="0" xfId="5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0" fontId="8" fillId="0" borderId="0" xfId="5" applyNumberFormat="1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15" fillId="0" borderId="0" xfId="5" applyFont="1" applyFill="1" applyAlignment="1">
      <alignment vertical="center"/>
    </xf>
    <xf numFmtId="0" fontId="10" fillId="0" borderId="0" xfId="5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vertical="center"/>
    </xf>
    <xf numFmtId="0" fontId="12" fillId="0" borderId="0" xfId="5" applyNumberFormat="1" applyFont="1" applyFill="1" applyBorder="1" applyAlignment="1">
      <alignment vertical="center"/>
    </xf>
    <xf numFmtId="0" fontId="12" fillId="0" borderId="4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Alignment="1">
      <alignment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6" xfId="5" applyNumberFormat="1" applyFont="1" applyFill="1" applyBorder="1" applyAlignment="1">
      <alignment vertical="center"/>
    </xf>
    <xf numFmtId="0" fontId="12" fillId="0" borderId="18" xfId="5" applyFont="1" applyFill="1" applyBorder="1" applyAlignment="1">
      <alignment vertical="center"/>
    </xf>
    <xf numFmtId="0" fontId="12" fillId="0" borderId="21" xfId="5" applyFont="1" applyFill="1" applyBorder="1" applyAlignment="1">
      <alignment vertical="center"/>
    </xf>
    <xf numFmtId="0" fontId="12" fillId="0" borderId="2" xfId="5" applyNumberFormat="1" applyFont="1" applyFill="1" applyBorder="1" applyAlignment="1">
      <alignment vertical="center"/>
    </xf>
    <xf numFmtId="0" fontId="12" fillId="0" borderId="20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center" vertical="center" wrapText="1"/>
    </xf>
    <xf numFmtId="38" fontId="16" fillId="0" borderId="6" xfId="2" applyFont="1" applyFill="1" applyBorder="1" applyAlignment="1">
      <alignment horizontal="center" vertical="center" wrapText="1"/>
    </xf>
    <xf numFmtId="0" fontId="12" fillId="0" borderId="16" xfId="5" applyNumberFormat="1" applyFont="1" applyFill="1" applyBorder="1" applyAlignment="1">
      <alignment horizontal="center" vertical="center" wrapText="1"/>
    </xf>
    <xf numFmtId="0" fontId="1" fillId="0" borderId="0" xfId="5" applyFont="1" applyFill="1" applyAlignment="1">
      <alignment vertical="center"/>
    </xf>
    <xf numFmtId="0" fontId="21" fillId="0" borderId="1" xfId="5" applyFont="1" applyFill="1" applyBorder="1" applyAlignment="1">
      <alignment horizontal="right" vertical="center"/>
    </xf>
    <xf numFmtId="0" fontId="21" fillId="0" borderId="0" xfId="5" applyFont="1" applyFill="1" applyBorder="1" applyAlignment="1">
      <alignment vertical="center"/>
    </xf>
    <xf numFmtId="0" fontId="12" fillId="0" borderId="2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right" vertical="center"/>
    </xf>
    <xf numFmtId="187" fontId="12" fillId="0" borderId="0" xfId="8" applyNumberFormat="1" applyFont="1" applyFill="1" applyBorder="1" applyAlignment="1">
      <alignment horizontal="right" vertical="center"/>
    </xf>
    <xf numFmtId="49" fontId="21" fillId="0" borderId="0" xfId="5" applyNumberFormat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distributed" vertical="center"/>
    </xf>
    <xf numFmtId="0" fontId="12" fillId="0" borderId="18" xfId="5" applyFont="1" applyFill="1" applyBorder="1" applyAlignment="1">
      <alignment horizontal="distributed" vertical="center"/>
    </xf>
    <xf numFmtId="187" fontId="12" fillId="0" borderId="0" xfId="2" applyNumberFormat="1" applyFont="1" applyFill="1" applyBorder="1" applyAlignment="1">
      <alignment vertical="center"/>
    </xf>
    <xf numFmtId="187" fontId="12" fillId="0" borderId="0" xfId="5" applyNumberFormat="1" applyFont="1" applyFill="1" applyAlignment="1">
      <alignment horizontal="right" vertical="center"/>
    </xf>
    <xf numFmtId="49" fontId="12" fillId="0" borderId="18" xfId="5" applyNumberFormat="1" applyFont="1" applyFill="1" applyBorder="1" applyAlignment="1">
      <alignment horizontal="right" vertical="center"/>
    </xf>
    <xf numFmtId="187" fontId="12" fillId="0" borderId="18" xfId="8" applyNumberFormat="1" applyFont="1" applyFill="1" applyBorder="1" applyAlignment="1">
      <alignment horizontal="right" vertical="center"/>
    </xf>
    <xf numFmtId="49" fontId="41" fillId="0" borderId="0" xfId="5" applyNumberFormat="1" applyFont="1" applyFill="1" applyBorder="1" applyAlignment="1">
      <alignment horizontal="left" vertical="center"/>
    </xf>
    <xf numFmtId="49" fontId="12" fillId="0" borderId="1" xfId="5" applyNumberFormat="1" applyFont="1" applyFill="1" applyBorder="1" applyAlignment="1">
      <alignment horizontal="right" vertical="center"/>
    </xf>
    <xf numFmtId="49" fontId="12" fillId="0" borderId="1" xfId="5" applyNumberFormat="1" applyFont="1" applyFill="1" applyBorder="1" applyAlignment="1">
      <alignment horizontal="left" vertical="center"/>
    </xf>
    <xf numFmtId="49" fontId="12" fillId="0" borderId="20" xfId="5" applyNumberFormat="1" applyFont="1" applyFill="1" applyBorder="1" applyAlignment="1">
      <alignment horizontal="right" vertical="center"/>
    </xf>
    <xf numFmtId="187" fontId="12" fillId="0" borderId="22" xfId="8" applyNumberFormat="1" applyFont="1" applyFill="1" applyBorder="1" applyAlignment="1">
      <alignment horizontal="right" vertical="center"/>
    </xf>
    <xf numFmtId="187" fontId="12" fillId="0" borderId="1" xfId="8" applyNumberFormat="1" applyFont="1" applyFill="1" applyBorder="1" applyAlignment="1">
      <alignment horizontal="right" vertical="center"/>
    </xf>
    <xf numFmtId="0" fontId="12" fillId="0" borderId="2" xfId="5" applyFont="1" applyFill="1" applyBorder="1" applyAlignment="1">
      <alignment vertical="center" wrapText="1"/>
    </xf>
    <xf numFmtId="0" fontId="12" fillId="0" borderId="12" xfId="5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vertical="center" wrapText="1"/>
    </xf>
    <xf numFmtId="0" fontId="21" fillId="0" borderId="1" xfId="5" applyFont="1" applyFill="1" applyBorder="1" applyAlignment="1">
      <alignment vertical="center"/>
    </xf>
    <xf numFmtId="187" fontId="12" fillId="0" borderId="4" xfId="5" applyNumberFormat="1" applyFont="1" applyFill="1" applyBorder="1" applyAlignment="1">
      <alignment horizontal="right" vertical="center"/>
    </xf>
    <xf numFmtId="187" fontId="12" fillId="0" borderId="0" xfId="5" applyNumberFormat="1" applyFont="1" applyFill="1" applyBorder="1" applyAlignment="1">
      <alignment horizontal="right" vertical="center"/>
    </xf>
    <xf numFmtId="187" fontId="12" fillId="0" borderId="18" xfId="5" applyNumberFormat="1" applyFont="1" applyFill="1" applyBorder="1" applyAlignment="1">
      <alignment horizontal="right" vertical="center"/>
    </xf>
    <xf numFmtId="0" fontId="16" fillId="0" borderId="0" xfId="5" applyFont="1" applyFill="1" applyBorder="1" applyAlignment="1">
      <alignment vertical="center"/>
    </xf>
    <xf numFmtId="187" fontId="12" fillId="0" borderId="22" xfId="5" applyNumberFormat="1" applyFont="1" applyFill="1" applyBorder="1" applyAlignment="1">
      <alignment horizontal="right" vertical="center"/>
    </xf>
    <xf numFmtId="187" fontId="12" fillId="0" borderId="1" xfId="5" applyNumberFormat="1" applyFont="1" applyFill="1" applyBorder="1" applyAlignment="1">
      <alignment horizontal="right" vertical="center"/>
    </xf>
    <xf numFmtId="187" fontId="12" fillId="0" borderId="20" xfId="5" applyNumberFormat="1" applyFont="1" applyFill="1" applyBorder="1" applyAlignment="1">
      <alignment horizontal="right" vertical="center"/>
    </xf>
    <xf numFmtId="0" fontId="23" fillId="0" borderId="0" xfId="5" applyFont="1" applyFill="1" applyAlignment="1">
      <alignment vertical="center"/>
    </xf>
    <xf numFmtId="0" fontId="24" fillId="0" borderId="0" xfId="5" applyFont="1" applyFill="1" applyAlignment="1">
      <alignment vertical="center"/>
    </xf>
    <xf numFmtId="0" fontId="9" fillId="0" borderId="1" xfId="5" applyFont="1" applyFill="1" applyBorder="1" applyAlignment="1">
      <alignment vertical="center"/>
    </xf>
    <xf numFmtId="0" fontId="1" fillId="0" borderId="1" xfId="5" applyFont="1" applyFill="1" applyBorder="1" applyAlignment="1">
      <alignment vertical="center"/>
    </xf>
    <xf numFmtId="38" fontId="33" fillId="0" borderId="15" xfId="2" applyFont="1" applyFill="1" applyBorder="1" applyAlignment="1" applyProtection="1">
      <alignment horizontal="right" vertical="center" wrapText="1"/>
    </xf>
    <xf numFmtId="38" fontId="33" fillId="0" borderId="0" xfId="2" applyFont="1" applyFill="1" applyBorder="1" applyAlignment="1" applyProtection="1">
      <alignment horizontal="right" vertical="center" wrapText="1"/>
    </xf>
    <xf numFmtId="38" fontId="33" fillId="0" borderId="18" xfId="2" applyFont="1" applyFill="1" applyBorder="1" applyAlignment="1" applyProtection="1">
      <alignment horizontal="right" vertical="center" wrapText="1"/>
    </xf>
    <xf numFmtId="0" fontId="27" fillId="0" borderId="0" xfId="5" applyFont="1" applyFill="1" applyAlignment="1">
      <alignment vertical="center"/>
    </xf>
    <xf numFmtId="38" fontId="12" fillId="0" borderId="15" xfId="2" applyFont="1" applyFill="1" applyBorder="1" applyAlignment="1" applyProtection="1">
      <alignment horizontal="right" vertical="center" wrapText="1"/>
    </xf>
    <xf numFmtId="38" fontId="12" fillId="0" borderId="0" xfId="2" applyFont="1" applyFill="1" applyBorder="1" applyAlignment="1" applyProtection="1">
      <alignment horizontal="right" vertical="center" wrapText="1"/>
    </xf>
    <xf numFmtId="38" fontId="12" fillId="0" borderId="0" xfId="2" applyFont="1" applyFill="1" applyBorder="1" applyAlignment="1">
      <alignment horizontal="right" vertical="center" wrapText="1"/>
    </xf>
    <xf numFmtId="38" fontId="12" fillId="0" borderId="18" xfId="2" applyFont="1" applyFill="1" applyBorder="1" applyAlignment="1" applyProtection="1">
      <alignment horizontal="right" vertical="center" wrapText="1"/>
    </xf>
    <xf numFmtId="38" fontId="12" fillId="0" borderId="18" xfId="2" applyFont="1" applyFill="1" applyBorder="1" applyAlignment="1">
      <alignment horizontal="right" vertical="center" wrapText="1"/>
    </xf>
    <xf numFmtId="38" fontId="12" fillId="0" borderId="22" xfId="2" applyFont="1" applyFill="1" applyBorder="1" applyAlignment="1" applyProtection="1">
      <alignment vertical="center" wrapText="1"/>
    </xf>
    <xf numFmtId="38" fontId="12" fillId="0" borderId="1" xfId="2" applyFont="1" applyFill="1" applyBorder="1" applyAlignment="1" applyProtection="1">
      <alignment vertical="center" wrapText="1"/>
    </xf>
    <xf numFmtId="38" fontId="12" fillId="0" borderId="20" xfId="2" applyFont="1" applyFill="1" applyBorder="1" applyAlignment="1" applyProtection="1">
      <alignment vertical="center" wrapText="1"/>
    </xf>
    <xf numFmtId="0" fontId="21" fillId="0" borderId="0" xfId="5" applyFont="1" applyFill="1" applyAlignment="1"/>
    <xf numFmtId="0" fontId="1" fillId="0" borderId="0" xfId="5" applyFont="1" applyFill="1"/>
    <xf numFmtId="0" fontId="12" fillId="0" borderId="0" xfId="5" applyFont="1"/>
    <xf numFmtId="0" fontId="27" fillId="0" borderId="0" xfId="5" applyFont="1" applyFill="1" applyAlignment="1">
      <alignment horizontal="left" vertical="center"/>
    </xf>
    <xf numFmtId="22" fontId="33" fillId="0" borderId="1" xfId="5" applyNumberFormat="1" applyFont="1" applyFill="1" applyBorder="1" applyAlignment="1">
      <alignment vertical="center"/>
    </xf>
    <xf numFmtId="38" fontId="12" fillId="0" borderId="30" xfId="2" applyFont="1" applyFill="1" applyBorder="1" applyAlignment="1" applyProtection="1">
      <alignment horizontal="right" vertical="center" wrapText="1"/>
    </xf>
    <xf numFmtId="38" fontId="12" fillId="0" borderId="2" xfId="2" applyFont="1" applyFill="1" applyBorder="1" applyAlignment="1" applyProtection="1">
      <alignment horizontal="right" vertical="center" wrapText="1"/>
    </xf>
    <xf numFmtId="0" fontId="12" fillId="0" borderId="0" xfId="5" applyFont="1" applyFill="1" applyAlignment="1">
      <alignment vertical="center"/>
    </xf>
    <xf numFmtId="0" fontId="30" fillId="0" borderId="0" xfId="5" applyFont="1" applyFill="1"/>
    <xf numFmtId="0" fontId="30" fillId="0" borderId="0" xfId="5" applyFont="1" applyFill="1" applyAlignment="1">
      <alignment horizontal="left"/>
    </xf>
    <xf numFmtId="0" fontId="29" fillId="0" borderId="0" xfId="5" applyFont="1" applyFill="1" applyAlignment="1">
      <alignment horizontal="left"/>
    </xf>
    <xf numFmtId="0" fontId="9" fillId="0" borderId="1" xfId="5" applyFont="1" applyFill="1" applyBorder="1"/>
    <xf numFmtId="0" fontId="2" fillId="0" borderId="1" xfId="5" applyFont="1" applyFill="1" applyBorder="1"/>
    <xf numFmtId="0" fontId="32" fillId="0" borderId="1" xfId="5" applyFont="1" applyFill="1" applyBorder="1" applyAlignment="1"/>
    <xf numFmtId="0" fontId="12" fillId="0" borderId="10" xfId="5" applyFont="1" applyFill="1" applyBorder="1" applyAlignment="1">
      <alignment horizontal="left" vertical="center"/>
    </xf>
    <xf numFmtId="0" fontId="2" fillId="0" borderId="0" xfId="5" applyFont="1" applyFill="1" applyAlignment="1">
      <alignment vertical="center"/>
    </xf>
    <xf numFmtId="0" fontId="12" fillId="0" borderId="23" xfId="5" applyFont="1" applyFill="1" applyBorder="1" applyAlignment="1">
      <alignment vertical="center"/>
    </xf>
    <xf numFmtId="0" fontId="12" fillId="0" borderId="33" xfId="5" applyFont="1" applyFill="1" applyBorder="1" applyAlignment="1">
      <alignment vertical="center"/>
    </xf>
    <xf numFmtId="0" fontId="36" fillId="0" borderId="0" xfId="5" applyFont="1" applyFill="1"/>
    <xf numFmtId="0" fontId="37" fillId="0" borderId="0" xfId="5" applyFont="1" applyFill="1" applyAlignment="1"/>
    <xf numFmtId="0" fontId="2" fillId="0" borderId="0" xfId="5" applyFont="1" applyFill="1" applyAlignment="1"/>
    <xf numFmtId="0" fontId="6" fillId="0" borderId="0" xfId="5" applyFont="1" applyFill="1"/>
    <xf numFmtId="0" fontId="37" fillId="0" borderId="0" xfId="5" applyFont="1" applyFill="1" applyAlignment="1">
      <alignment vertical="center"/>
    </xf>
    <xf numFmtId="0" fontId="37" fillId="0" borderId="0" xfId="5" applyFont="1" applyFill="1" applyAlignment="1">
      <alignment horizontal="center" vertical="center"/>
    </xf>
    <xf numFmtId="0" fontId="37" fillId="0" borderId="0" xfId="5" applyFont="1" applyFill="1" applyAlignment="1">
      <alignment horizontal="right" vertical="center"/>
    </xf>
    <xf numFmtId="0" fontId="1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 vertical="center"/>
    </xf>
    <xf numFmtId="0" fontId="1" fillId="0" borderId="1" xfId="5" applyFont="1" applyFill="1" applyBorder="1"/>
    <xf numFmtId="0" fontId="24" fillId="0" borderId="1" xfId="5" applyFont="1" applyFill="1" applyBorder="1" applyAlignment="1">
      <alignment vertical="center"/>
    </xf>
    <xf numFmtId="0" fontId="38" fillId="0" borderId="1" xfId="5" applyFont="1" applyFill="1" applyBorder="1" applyAlignment="1"/>
    <xf numFmtId="0" fontId="25" fillId="0" borderId="0" xfId="5" applyFont="1" applyFill="1" applyBorder="1"/>
    <xf numFmtId="0" fontId="25" fillId="0" borderId="0" xfId="5" applyFont="1" applyFill="1"/>
    <xf numFmtId="0" fontId="25" fillId="0" borderId="0" xfId="5" applyFont="1" applyFill="1" applyBorder="1" applyAlignment="1">
      <alignment horizontal="center"/>
    </xf>
    <xf numFmtId="0" fontId="25" fillId="0" borderId="0" xfId="5" applyFont="1" applyFill="1" applyAlignment="1">
      <alignment horizontal="right"/>
    </xf>
    <xf numFmtId="0" fontId="12" fillId="0" borderId="2" xfId="5" applyFont="1" applyFill="1" applyBorder="1" applyAlignment="1">
      <alignment horizontal="right" vertical="center"/>
    </xf>
    <xf numFmtId="0" fontId="12" fillId="0" borderId="0" xfId="5" applyFont="1" applyFill="1" applyAlignment="1">
      <alignment horizontal="left" vertical="center"/>
    </xf>
    <xf numFmtId="17" fontId="12" fillId="0" borderId="0" xfId="5" applyNumberFormat="1" applyFont="1" applyFill="1" applyBorder="1" applyAlignment="1">
      <alignment horizontal="left" vertical="center"/>
    </xf>
    <xf numFmtId="0" fontId="22" fillId="0" borderId="0" xfId="5" applyFont="1" applyFill="1"/>
    <xf numFmtId="0" fontId="21" fillId="0" borderId="0" xfId="5" applyFont="1" applyFill="1" applyBorder="1" applyAlignment="1">
      <alignment horizontal="left"/>
    </xf>
    <xf numFmtId="0" fontId="21" fillId="0" borderId="0" xfId="5" applyFont="1" applyFill="1" applyBorder="1" applyAlignment="1"/>
    <xf numFmtId="0" fontId="17" fillId="0" borderId="0" xfId="5" applyFont="1" applyFill="1" applyAlignment="1">
      <alignment vertical="center"/>
    </xf>
    <xf numFmtId="3" fontId="12" fillId="0" borderId="0" xfId="5" applyNumberFormat="1" applyFont="1" applyFill="1" applyBorder="1" applyAlignment="1">
      <alignment horizontal="right" vertical="top" wrapText="1"/>
    </xf>
    <xf numFmtId="0" fontId="37" fillId="0" borderId="0" xfId="5" applyFont="1" applyFill="1"/>
    <xf numFmtId="0" fontId="39" fillId="0" borderId="0" xfId="5" applyFont="1" applyFill="1" applyAlignment="1">
      <alignment horizontal="left"/>
    </xf>
    <xf numFmtId="0" fontId="9" fillId="0" borderId="1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vertical="center"/>
    </xf>
    <xf numFmtId="0" fontId="40" fillId="0" borderId="1" xfId="5" applyFont="1" applyFill="1" applyBorder="1" applyAlignment="1">
      <alignment vertical="center"/>
    </xf>
    <xf numFmtId="0" fontId="12" fillId="0" borderId="1" xfId="5" applyFont="1" applyFill="1" applyBorder="1" applyAlignment="1">
      <alignment horizontal="left" vertical="center"/>
    </xf>
    <xf numFmtId="0" fontId="12" fillId="0" borderId="12" xfId="5" applyFont="1" applyFill="1" applyBorder="1" applyAlignment="1">
      <alignment horizontal="center"/>
    </xf>
    <xf numFmtId="188" fontId="12" fillId="0" borderId="4" xfId="5" applyNumberFormat="1" applyFont="1" applyFill="1" applyBorder="1" applyAlignment="1">
      <alignment horizontal="right"/>
    </xf>
    <xf numFmtId="188" fontId="12" fillId="0" borderId="0" xfId="5" applyNumberFormat="1" applyFont="1" applyFill="1" applyBorder="1" applyAlignment="1">
      <alignment horizontal="right"/>
    </xf>
    <xf numFmtId="188" fontId="12" fillId="0" borderId="0" xfId="5" applyNumberFormat="1" applyFont="1" applyFill="1" applyBorder="1" applyAlignment="1">
      <alignment horizontal="right" wrapText="1"/>
    </xf>
    <xf numFmtId="3" fontId="12" fillId="0" borderId="0" xfId="5" applyNumberFormat="1" applyFont="1" applyFill="1" applyBorder="1" applyAlignment="1">
      <alignment horizontal="right"/>
    </xf>
    <xf numFmtId="3" fontId="12" fillId="0" borderId="0" xfId="5" applyNumberFormat="1" applyFont="1" applyFill="1" applyBorder="1" applyAlignment="1">
      <alignment horizontal="right" wrapText="1"/>
    </xf>
    <xf numFmtId="0" fontId="16" fillId="0" borderId="0" xfId="5" applyFont="1" applyFill="1"/>
    <xf numFmtId="0" fontId="12" fillId="0" borderId="0" xfId="5" applyFont="1" applyFill="1" applyBorder="1" applyAlignment="1">
      <alignment horizontal="right" vertical="top"/>
    </xf>
    <xf numFmtId="0" fontId="12" fillId="0" borderId="0" xfId="5" applyFont="1" applyFill="1" applyBorder="1" applyAlignment="1">
      <alignment horizontal="left" vertical="top"/>
    </xf>
    <xf numFmtId="0" fontId="12" fillId="0" borderId="18" xfId="5" applyFont="1" applyFill="1" applyBorder="1" applyAlignment="1">
      <alignment horizontal="right" vertical="top"/>
    </xf>
    <xf numFmtId="3" fontId="12" fillId="0" borderId="4" xfId="5" applyNumberFormat="1" applyFont="1" applyFill="1" applyBorder="1" applyAlignment="1">
      <alignment horizontal="right" vertical="top" wrapText="1"/>
    </xf>
    <xf numFmtId="3" fontId="12" fillId="0" borderId="0" xfId="5" applyNumberFormat="1" applyFont="1" applyFill="1" applyBorder="1" applyAlignment="1">
      <alignment horizontal="right" vertical="top"/>
    </xf>
    <xf numFmtId="0" fontId="16" fillId="0" borderId="0" xfId="5" applyFont="1" applyFill="1" applyAlignment="1">
      <alignment vertical="top"/>
    </xf>
    <xf numFmtId="0" fontId="12" fillId="0" borderId="4" xfId="5" applyFont="1" applyFill="1" applyBorder="1" applyAlignment="1">
      <alignment horizontal="left"/>
    </xf>
    <xf numFmtId="0" fontId="12" fillId="0" borderId="18" xfId="5" applyFont="1" applyFill="1" applyBorder="1" applyAlignment="1">
      <alignment horizontal="right"/>
    </xf>
    <xf numFmtId="3" fontId="12" fillId="0" borderId="0" xfId="5" applyNumberFormat="1" applyFont="1" applyFill="1" applyBorder="1" applyAlignment="1"/>
    <xf numFmtId="3" fontId="12" fillId="0" borderId="18" xfId="5" applyNumberFormat="1" applyFont="1" applyFill="1" applyBorder="1" applyAlignment="1"/>
    <xf numFmtId="0" fontId="16" fillId="0" borderId="0" xfId="5" applyFont="1" applyFill="1" applyBorder="1" applyAlignment="1">
      <alignment vertical="top"/>
    </xf>
    <xf numFmtId="0" fontId="12" fillId="0" borderId="0" xfId="5" applyFont="1" applyFill="1" applyBorder="1" applyAlignment="1"/>
    <xf numFmtId="0" fontId="16" fillId="0" borderId="0" xfId="5" applyFont="1" applyFill="1" applyBorder="1"/>
    <xf numFmtId="0" fontId="12" fillId="0" borderId="0" xfId="5" applyFont="1" applyFill="1" applyBorder="1" applyAlignment="1">
      <alignment horizontal="distributed" vertical="top"/>
    </xf>
    <xf numFmtId="0" fontId="12" fillId="0" borderId="18" xfId="5" applyFont="1" applyFill="1" applyBorder="1" applyAlignment="1">
      <alignment horizontal="distributed" vertical="top"/>
    </xf>
    <xf numFmtId="3" fontId="12" fillId="0" borderId="18" xfId="5" applyNumberFormat="1" applyFont="1" applyFill="1" applyBorder="1" applyAlignment="1">
      <alignment vertical="top"/>
    </xf>
    <xf numFmtId="0" fontId="12" fillId="0" borderId="0" xfId="5" applyFont="1" applyFill="1" applyAlignment="1">
      <alignment vertical="top"/>
    </xf>
    <xf numFmtId="0" fontId="12" fillId="0" borderId="0" xfId="5" applyFont="1" applyFill="1" applyBorder="1" applyAlignment="1">
      <alignment horizontal="distributed"/>
    </xf>
    <xf numFmtId="0" fontId="12" fillId="0" borderId="18" xfId="5" applyFont="1" applyFill="1" applyBorder="1" applyAlignment="1">
      <alignment horizontal="distributed"/>
    </xf>
    <xf numFmtId="188" fontId="12" fillId="0" borderId="18" xfId="5" applyNumberFormat="1" applyFont="1" applyFill="1" applyBorder="1" applyAlignment="1">
      <alignment horizontal="right"/>
    </xf>
    <xf numFmtId="3" fontId="12" fillId="0" borderId="18" xfId="5" applyNumberFormat="1" applyFont="1" applyFill="1" applyBorder="1" applyAlignment="1">
      <alignment horizontal="right" vertical="top" wrapText="1"/>
    </xf>
    <xf numFmtId="49" fontId="12" fillId="0" borderId="0" xfId="5" applyNumberFormat="1" applyFont="1" applyFill="1" applyBorder="1" applyAlignment="1">
      <alignment horizontal="left" vertical="top"/>
    </xf>
    <xf numFmtId="49" fontId="12" fillId="0" borderId="18" xfId="5" applyNumberFormat="1" applyFont="1" applyFill="1" applyBorder="1" applyAlignment="1">
      <alignment horizontal="right" vertical="top"/>
    </xf>
    <xf numFmtId="49" fontId="12" fillId="0" borderId="0" xfId="5" applyNumberFormat="1" applyFont="1" applyFill="1" applyBorder="1" applyAlignment="1">
      <alignment horizontal="right"/>
    </xf>
    <xf numFmtId="49" fontId="12" fillId="0" borderId="18" xfId="5" applyNumberFormat="1" applyFont="1" applyFill="1" applyBorder="1" applyAlignment="1">
      <alignment horizontal="right"/>
    </xf>
    <xf numFmtId="49" fontId="41" fillId="0" borderId="0" xfId="5" applyNumberFormat="1" applyFont="1" applyFill="1" applyBorder="1" applyAlignment="1">
      <alignment horizontal="left" vertical="top"/>
    </xf>
    <xf numFmtId="3" fontId="12" fillId="0" borderId="4" xfId="5" applyNumberFormat="1" applyFont="1" applyFill="1" applyBorder="1" applyAlignment="1">
      <alignment horizontal="right" wrapText="1"/>
    </xf>
    <xf numFmtId="3" fontId="12" fillId="0" borderId="0" xfId="5" applyNumberFormat="1" applyFont="1" applyFill="1" applyBorder="1" applyAlignment="1">
      <alignment horizontal="center"/>
    </xf>
    <xf numFmtId="49" fontId="12" fillId="0" borderId="1" xfId="5" applyNumberFormat="1" applyFont="1" applyFill="1" applyBorder="1" applyAlignment="1">
      <alignment horizontal="right" vertical="top"/>
    </xf>
    <xf numFmtId="49" fontId="12" fillId="0" borderId="1" xfId="5" applyNumberFormat="1" applyFont="1" applyFill="1" applyBorder="1" applyAlignment="1">
      <alignment horizontal="left" vertical="top"/>
    </xf>
    <xf numFmtId="49" fontId="12" fillId="0" borderId="20" xfId="5" applyNumberFormat="1" applyFont="1" applyFill="1" applyBorder="1" applyAlignment="1">
      <alignment horizontal="right" vertical="top"/>
    </xf>
    <xf numFmtId="3" fontId="12" fillId="0" borderId="1" xfId="5" applyNumberFormat="1" applyFont="1" applyFill="1" applyBorder="1" applyAlignment="1">
      <alignment horizontal="right" vertical="top" wrapText="1"/>
    </xf>
    <xf numFmtId="3" fontId="12" fillId="0" borderId="1" xfId="5" applyNumberFormat="1" applyFont="1" applyFill="1" applyBorder="1" applyAlignment="1">
      <alignment horizontal="right" vertical="top"/>
    </xf>
    <xf numFmtId="0" fontId="16" fillId="0" borderId="0" xfId="5" applyFont="1" applyFill="1" applyAlignment="1">
      <alignment vertical="center"/>
    </xf>
    <xf numFmtId="0" fontId="12" fillId="0" borderId="0" xfId="5" applyFont="1" applyFill="1" applyAlignment="1"/>
    <xf numFmtId="38" fontId="12" fillId="0" borderId="0" xfId="5" applyNumberFormat="1" applyFont="1" applyFill="1" applyAlignment="1">
      <alignment vertical="center"/>
    </xf>
    <xf numFmtId="3" fontId="12" fillId="0" borderId="0" xfId="5" applyNumberFormat="1" applyFont="1" applyFill="1" applyAlignment="1">
      <alignment vertical="center"/>
    </xf>
    <xf numFmtId="3" fontId="12" fillId="0" borderId="0" xfId="5" applyNumberFormat="1" applyFont="1" applyFill="1" applyAlignment="1">
      <alignment horizontal="right" vertical="center"/>
    </xf>
    <xf numFmtId="3" fontId="12" fillId="0" borderId="18" xfId="5" applyNumberFormat="1" applyFont="1" applyFill="1" applyBorder="1" applyAlignment="1">
      <alignment horizontal="right" vertical="center"/>
    </xf>
    <xf numFmtId="0" fontId="18" fillId="0" borderId="0" xfId="5" applyFont="1" applyFill="1" applyAlignment="1">
      <alignment vertical="center"/>
    </xf>
    <xf numFmtId="0" fontId="18" fillId="0" borderId="0" xfId="5" applyFont="1" applyFill="1" applyAlignment="1">
      <alignment horizontal="left" vertical="center"/>
    </xf>
    <xf numFmtId="49" fontId="43" fillId="0" borderId="0" xfId="5" applyNumberFormat="1" applyFont="1" applyFill="1" applyBorder="1" applyAlignment="1">
      <alignment horizontal="right" vertical="center"/>
    </xf>
    <xf numFmtId="0" fontId="17" fillId="0" borderId="0" xfId="5" applyFont="1" applyFill="1" applyBorder="1" applyAlignment="1">
      <alignment vertical="center"/>
    </xf>
    <xf numFmtId="0" fontId="17" fillId="0" borderId="0" xfId="5" applyFont="1" applyFill="1" applyAlignment="1">
      <alignment horizontal="right" vertical="center"/>
    </xf>
    <xf numFmtId="0" fontId="12" fillId="0" borderId="36" xfId="5" applyFont="1" applyFill="1" applyBorder="1" applyAlignment="1">
      <alignment horizontal="centerContinuous"/>
    </xf>
    <xf numFmtId="0" fontId="33" fillId="0" borderId="0" xfId="5" applyFont="1" applyFill="1" applyBorder="1" applyAlignment="1">
      <alignment horizontal="distributed" vertical="center" wrapText="1"/>
    </xf>
    <xf numFmtId="0" fontId="33" fillId="0" borderId="18" xfId="5" applyFont="1" applyFill="1" applyBorder="1" applyAlignment="1">
      <alignment horizontal="distributed" vertical="center"/>
    </xf>
    <xf numFmtId="3" fontId="33" fillId="0" borderId="0" xfId="5" applyNumberFormat="1" applyFont="1" applyFill="1" applyAlignment="1">
      <alignment vertical="center"/>
    </xf>
    <xf numFmtId="3" fontId="33" fillId="0" borderId="0" xfId="5" applyNumberFormat="1" applyFont="1" applyFill="1" applyAlignment="1">
      <alignment horizontal="right" vertical="center"/>
    </xf>
    <xf numFmtId="3" fontId="33" fillId="0" borderId="0" xfId="5" applyNumberFormat="1" applyFont="1" applyFill="1" applyBorder="1" applyAlignment="1">
      <alignment horizontal="right" vertical="center"/>
    </xf>
    <xf numFmtId="3" fontId="33" fillId="0" borderId="0" xfId="2" applyNumberFormat="1" applyFont="1" applyFill="1" applyAlignment="1">
      <alignment horizontal="right" vertical="center"/>
    </xf>
    <xf numFmtId="0" fontId="12" fillId="0" borderId="0" xfId="5" applyFont="1" applyFill="1" applyBorder="1" applyAlignment="1">
      <alignment horizontal="distributed" vertical="center" wrapText="1"/>
    </xf>
    <xf numFmtId="3" fontId="12" fillId="0" borderId="0" xfId="5" applyNumberFormat="1" applyFont="1" applyFill="1" applyBorder="1" applyAlignment="1">
      <alignment horizontal="right" vertical="center"/>
    </xf>
    <xf numFmtId="3" fontId="12" fillId="0" borderId="0" xfId="2" applyNumberFormat="1" applyFont="1" applyFill="1" applyAlignment="1">
      <alignment horizontal="right" vertical="center"/>
    </xf>
    <xf numFmtId="0" fontId="12" fillId="0" borderId="37" xfId="5" applyFont="1" applyFill="1" applyBorder="1" applyAlignment="1">
      <alignment horizontal="distributed" vertical="center" wrapText="1"/>
    </xf>
    <xf numFmtId="0" fontId="12" fillId="0" borderId="38" xfId="5" applyFont="1" applyFill="1" applyBorder="1" applyAlignment="1">
      <alignment horizontal="distributed" vertical="center"/>
    </xf>
    <xf numFmtId="3" fontId="12" fillId="0" borderId="37" xfId="5" applyNumberFormat="1" applyFont="1" applyFill="1" applyBorder="1" applyAlignment="1">
      <alignment horizontal="right" vertical="center"/>
    </xf>
    <xf numFmtId="3" fontId="12" fillId="0" borderId="37" xfId="2" applyNumberFormat="1" applyFont="1" applyFill="1" applyBorder="1" applyAlignment="1">
      <alignment horizontal="right" vertical="center"/>
    </xf>
    <xf numFmtId="0" fontId="12" fillId="0" borderId="42" xfId="5" applyFont="1" applyFill="1" applyBorder="1" applyAlignment="1">
      <alignment horizontal="centerContinuous" vertical="center"/>
    </xf>
    <xf numFmtId="3" fontId="12" fillId="0" borderId="4" xfId="5" applyNumberFormat="1" applyFont="1" applyFill="1" applyBorder="1" applyAlignment="1">
      <alignment horizontal="right" vertical="center"/>
    </xf>
    <xf numFmtId="3" fontId="33" fillId="0" borderId="0" xfId="2" applyNumberFormat="1" applyFont="1" applyFill="1" applyBorder="1" applyAlignment="1">
      <alignment horizontal="right" vertical="center"/>
    </xf>
    <xf numFmtId="3" fontId="12" fillId="0" borderId="0" xfId="5" applyNumberFormat="1" applyFont="1" applyFill="1" applyBorder="1"/>
    <xf numFmtId="0" fontId="12" fillId="0" borderId="1" xfId="5" applyFont="1" applyFill="1" applyBorder="1" applyAlignment="1">
      <alignment horizontal="distributed" vertical="center" wrapText="1"/>
    </xf>
    <xf numFmtId="0" fontId="12" fillId="0" borderId="20" xfId="5" applyFont="1" applyFill="1" applyBorder="1" applyAlignment="1">
      <alignment horizontal="distributed" vertical="center"/>
    </xf>
    <xf numFmtId="3" fontId="12" fillId="0" borderId="1" xfId="5" applyNumberFormat="1" applyFont="1" applyFill="1" applyBorder="1" applyAlignment="1">
      <alignment horizontal="right" vertical="center"/>
    </xf>
    <xf numFmtId="3" fontId="12" fillId="0" borderId="1" xfId="5" applyNumberFormat="1" applyFont="1" applyFill="1" applyBorder="1"/>
    <xf numFmtId="0" fontId="37" fillId="0" borderId="0" xfId="5" applyFont="1" applyFill="1" applyBorder="1" applyAlignment="1">
      <alignment vertical="center"/>
    </xf>
    <xf numFmtId="0" fontId="20" fillId="0" borderId="0" xfId="5" applyFont="1" applyFill="1" applyBorder="1" applyAlignment="1">
      <alignment horizontal="left" vertical="center"/>
    </xf>
    <xf numFmtId="0" fontId="20" fillId="0" borderId="1" xfId="5" applyFont="1" applyFill="1" applyBorder="1" applyAlignment="1">
      <alignment horizontal="left"/>
    </xf>
    <xf numFmtId="0" fontId="25" fillId="0" borderId="1" xfId="5" applyFont="1" applyFill="1" applyBorder="1"/>
    <xf numFmtId="0" fontId="62" fillId="0" borderId="2" xfId="5" applyFont="1" applyFill="1" applyBorder="1" applyAlignment="1">
      <alignment horizontal="right" vertical="center"/>
    </xf>
    <xf numFmtId="0" fontId="62" fillId="0" borderId="12" xfId="5" applyFont="1" applyFill="1" applyBorder="1" applyAlignment="1">
      <alignment horizontal="right" vertical="center"/>
    </xf>
    <xf numFmtId="3" fontId="62" fillId="0" borderId="0" xfId="2" applyNumberFormat="1" applyFont="1" applyFill="1" applyBorder="1" applyAlignment="1">
      <alignment horizontal="right" vertical="center"/>
    </xf>
    <xf numFmtId="0" fontId="62" fillId="0" borderId="0" xfId="5" applyFont="1" applyFill="1" applyBorder="1" applyAlignment="1">
      <alignment horizontal="left" vertical="center"/>
    </xf>
    <xf numFmtId="0" fontId="62" fillId="0" borderId="0" xfId="5" applyFont="1" applyFill="1" applyBorder="1" applyAlignment="1">
      <alignment horizontal="right" vertical="center"/>
    </xf>
    <xf numFmtId="0" fontId="62" fillId="0" borderId="18" xfId="5" applyFont="1" applyFill="1" applyBorder="1" applyAlignment="1">
      <alignment horizontal="right" vertical="center"/>
    </xf>
    <xf numFmtId="49" fontId="62" fillId="0" borderId="0" xfId="5" applyNumberFormat="1" applyFont="1" applyFill="1" applyBorder="1" applyAlignment="1">
      <alignment horizontal="left" vertical="center"/>
    </xf>
    <xf numFmtId="0" fontId="62" fillId="0" borderId="0" xfId="5" applyFont="1" applyFill="1" applyBorder="1" applyAlignment="1">
      <alignment vertical="center"/>
    </xf>
    <xf numFmtId="0" fontId="62" fillId="0" borderId="18" xfId="5" applyFont="1" applyFill="1" applyBorder="1" applyAlignment="1">
      <alignment vertical="center"/>
    </xf>
    <xf numFmtId="3" fontId="62" fillId="0" borderId="18" xfId="2" applyNumberFormat="1" applyFont="1" applyFill="1" applyBorder="1" applyAlignment="1">
      <alignment horizontal="right" vertical="center"/>
    </xf>
    <xf numFmtId="0" fontId="62" fillId="0" borderId="0" xfId="5" applyFont="1" applyFill="1" applyBorder="1" applyAlignment="1">
      <alignment horizontal="distributed" vertical="center"/>
    </xf>
    <xf numFmtId="0" fontId="62" fillId="0" borderId="18" xfId="5" applyFont="1" applyFill="1" applyBorder="1" applyAlignment="1">
      <alignment horizontal="distributed" vertical="center"/>
    </xf>
    <xf numFmtId="3" fontId="62" fillId="0" borderId="0" xfId="2" applyNumberFormat="1" applyFont="1" applyFill="1" applyBorder="1" applyAlignment="1">
      <alignment vertical="center"/>
    </xf>
    <xf numFmtId="3" fontId="62" fillId="0" borderId="18" xfId="2" applyNumberFormat="1" applyFont="1" applyFill="1" applyBorder="1" applyAlignment="1">
      <alignment vertical="center"/>
    </xf>
    <xf numFmtId="3" fontId="62" fillId="0" borderId="0" xfId="5" applyNumberFormat="1" applyFont="1" applyFill="1" applyAlignment="1">
      <alignment vertical="center"/>
    </xf>
    <xf numFmtId="3" fontId="62" fillId="0" borderId="18" xfId="5" applyNumberFormat="1" applyFont="1" applyFill="1" applyBorder="1" applyAlignment="1">
      <alignment vertical="center"/>
    </xf>
    <xf numFmtId="49" fontId="62" fillId="0" borderId="18" xfId="5" applyNumberFormat="1" applyFont="1" applyFill="1" applyBorder="1" applyAlignment="1">
      <alignment horizontal="right" vertical="center"/>
    </xf>
    <xf numFmtId="49" fontId="63" fillId="0" borderId="0" xfId="5" applyNumberFormat="1" applyFont="1" applyFill="1" applyBorder="1" applyAlignment="1">
      <alignment horizontal="left" vertical="center"/>
    </xf>
    <xf numFmtId="49" fontId="62" fillId="0" borderId="1" xfId="5" applyNumberFormat="1" applyFont="1" applyFill="1" applyBorder="1" applyAlignment="1">
      <alignment horizontal="right" vertical="center"/>
    </xf>
    <xf numFmtId="49" fontId="62" fillId="0" borderId="1" xfId="5" applyNumberFormat="1" applyFont="1" applyFill="1" applyBorder="1" applyAlignment="1">
      <alignment horizontal="left" vertical="center"/>
    </xf>
    <xf numFmtId="49" fontId="62" fillId="0" borderId="20" xfId="5" applyNumberFormat="1" applyFont="1" applyFill="1" applyBorder="1" applyAlignment="1">
      <alignment horizontal="right" vertical="center"/>
    </xf>
    <xf numFmtId="3" fontId="62" fillId="0" borderId="22" xfId="2" applyNumberFormat="1" applyFont="1" applyFill="1" applyBorder="1" applyAlignment="1">
      <alignment horizontal="right" vertical="center"/>
    </xf>
    <xf numFmtId="3" fontId="62" fillId="0" borderId="1" xfId="2" applyNumberFormat="1" applyFont="1" applyFill="1" applyBorder="1" applyAlignment="1">
      <alignment horizontal="right" vertical="center"/>
    </xf>
    <xf numFmtId="3" fontId="62" fillId="0" borderId="1" xfId="2" applyNumberFormat="1" applyFont="1" applyFill="1" applyBorder="1" applyAlignment="1">
      <alignment vertical="center"/>
    </xf>
    <xf numFmtId="3" fontId="62" fillId="0" borderId="20" xfId="2" applyNumberFormat="1" applyFont="1" applyFill="1" applyBorder="1" applyAlignment="1">
      <alignment vertical="center"/>
    </xf>
    <xf numFmtId="189" fontId="44" fillId="0" borderId="0" xfId="5" applyNumberFormat="1" applyFont="1"/>
    <xf numFmtId="189" fontId="44" fillId="0" borderId="0" xfId="5" applyNumberFormat="1" applyFont="1" applyFill="1"/>
    <xf numFmtId="0" fontId="44" fillId="0" borderId="0" xfId="5" applyFont="1"/>
    <xf numFmtId="0" fontId="44" fillId="0" borderId="0" xfId="5" applyFont="1" applyBorder="1"/>
    <xf numFmtId="189" fontId="35" fillId="0" borderId="0" xfId="5" applyNumberFormat="1" applyFont="1" applyAlignment="1"/>
    <xf numFmtId="189" fontId="17" fillId="0" borderId="0" xfId="5" applyNumberFormat="1" applyFont="1"/>
    <xf numFmtId="189" fontId="17" fillId="0" borderId="0" xfId="5" applyNumberFormat="1" applyFont="1" applyFill="1"/>
    <xf numFmtId="189" fontId="43" fillId="0" borderId="0" xfId="5" applyNumberFormat="1" applyFont="1"/>
    <xf numFmtId="189" fontId="12" fillId="0" borderId="0" xfId="5" applyNumberFormat="1" applyFont="1" applyFill="1" applyAlignment="1">
      <alignment horizontal="right"/>
    </xf>
    <xf numFmtId="189" fontId="17" fillId="0" borderId="1" xfId="5" applyNumberFormat="1" applyFont="1" applyFill="1" applyBorder="1"/>
    <xf numFmtId="0" fontId="17" fillId="0" borderId="0" xfId="5" applyFont="1"/>
    <xf numFmtId="189" fontId="17" fillId="0" borderId="0" xfId="5" applyNumberFormat="1" applyFont="1" applyBorder="1"/>
    <xf numFmtId="189" fontId="12" fillId="0" borderId="0" xfId="5" applyNumberFormat="1" applyFont="1" applyBorder="1"/>
    <xf numFmtId="189" fontId="12" fillId="0" borderId="0" xfId="5" applyNumberFormat="1" applyFont="1"/>
    <xf numFmtId="189" fontId="33" fillId="0" borderId="0" xfId="5" applyNumberFormat="1" applyFont="1" applyBorder="1"/>
    <xf numFmtId="0" fontId="12" fillId="0" borderId="0" xfId="5" applyFont="1" applyBorder="1"/>
    <xf numFmtId="189" fontId="12" fillId="0" borderId="20" xfId="5" applyNumberFormat="1" applyFont="1" applyBorder="1"/>
    <xf numFmtId="38" fontId="33" fillId="0" borderId="4" xfId="5" applyNumberFormat="1" applyFont="1" applyBorder="1"/>
    <xf numFmtId="38" fontId="33" fillId="0" borderId="16" xfId="5" applyNumberFormat="1" applyFont="1" applyBorder="1"/>
    <xf numFmtId="38" fontId="33" fillId="0" borderId="3" xfId="5" applyNumberFormat="1" applyFont="1" applyFill="1" applyBorder="1" applyAlignment="1">
      <alignment horizontal="right"/>
    </xf>
    <xf numFmtId="38" fontId="33" fillId="0" borderId="3" xfId="5" applyNumberFormat="1" applyFont="1" applyFill="1" applyBorder="1"/>
    <xf numFmtId="38" fontId="12" fillId="0" borderId="4" xfId="5" applyNumberFormat="1" applyFont="1" applyBorder="1"/>
    <xf numFmtId="38" fontId="12" fillId="0" borderId="16" xfId="5" applyNumberFormat="1" applyFont="1" applyBorder="1"/>
    <xf numFmtId="38" fontId="12" fillId="0" borderId="16" xfId="5" applyNumberFormat="1" applyFont="1" applyFill="1" applyBorder="1" applyAlignment="1">
      <alignment horizontal="right"/>
    </xf>
    <xf numFmtId="189" fontId="12" fillId="0" borderId="0" xfId="5" applyNumberFormat="1" applyFont="1" applyBorder="1" applyAlignment="1"/>
    <xf numFmtId="189" fontId="12" fillId="0" borderId="16" xfId="5" applyNumberFormat="1" applyFont="1" applyBorder="1" applyAlignment="1"/>
    <xf numFmtId="189" fontId="12" fillId="0" borderId="1" xfId="5" applyNumberFormat="1" applyFont="1" applyBorder="1" applyAlignment="1"/>
    <xf numFmtId="189" fontId="12" fillId="0" borderId="21" xfId="5" applyNumberFormat="1" applyFont="1" applyBorder="1" applyAlignment="1"/>
    <xf numFmtId="189" fontId="12" fillId="0" borderId="0" xfId="5" applyNumberFormat="1" applyFont="1" applyBorder="1" applyAlignment="1">
      <alignment horizontal="center"/>
    </xf>
    <xf numFmtId="38" fontId="33" fillId="0" borderId="6" xfId="5" applyNumberFormat="1" applyFont="1" applyBorder="1"/>
    <xf numFmtId="38" fontId="33" fillId="0" borderId="3" xfId="5" applyNumberFormat="1" applyFont="1" applyBorder="1"/>
    <xf numFmtId="38" fontId="33" fillId="0" borderId="16" xfId="5" applyNumberFormat="1" applyFont="1" applyFill="1" applyBorder="1"/>
    <xf numFmtId="189" fontId="12" fillId="0" borderId="1" xfId="5" applyNumberFormat="1" applyFont="1" applyBorder="1"/>
    <xf numFmtId="38" fontId="12" fillId="0" borderId="22" xfId="5" applyNumberFormat="1" applyFont="1" applyBorder="1"/>
    <xf numFmtId="38" fontId="12" fillId="0" borderId="21" xfId="5" applyNumberFormat="1" applyFont="1" applyBorder="1"/>
    <xf numFmtId="38" fontId="12" fillId="0" borderId="21" xfId="5" applyNumberFormat="1" applyFont="1" applyFill="1" applyBorder="1" applyAlignment="1">
      <alignment horizontal="right"/>
    </xf>
    <xf numFmtId="38" fontId="33" fillId="0" borderId="16" xfId="5" applyNumberFormat="1" applyFont="1" applyFill="1" applyBorder="1" applyAlignment="1">
      <alignment horizontal="right"/>
    </xf>
    <xf numFmtId="38" fontId="12" fillId="0" borderId="16" xfId="5" applyNumberFormat="1" applyFont="1" applyFill="1" applyBorder="1"/>
    <xf numFmtId="38" fontId="12" fillId="0" borderId="21" xfId="5" applyNumberFormat="1" applyFont="1" applyFill="1" applyBorder="1"/>
    <xf numFmtId="0" fontId="12" fillId="0" borderId="18" xfId="5" applyFont="1" applyBorder="1"/>
    <xf numFmtId="189" fontId="12" fillId="0" borderId="22" xfId="5" applyNumberFormat="1" applyFont="1" applyBorder="1"/>
    <xf numFmtId="38" fontId="12" fillId="0" borderId="0" xfId="5" applyNumberFormat="1" applyFont="1" applyFill="1" applyBorder="1"/>
    <xf numFmtId="38" fontId="33" fillId="0" borderId="2" xfId="5" applyNumberFormat="1" applyFont="1" applyFill="1" applyBorder="1"/>
    <xf numFmtId="38" fontId="33" fillId="0" borderId="12" xfId="5" applyNumberFormat="1" applyFont="1" applyFill="1" applyBorder="1"/>
    <xf numFmtId="189" fontId="12" fillId="0" borderId="18" xfId="5" applyNumberFormat="1" applyFont="1" applyBorder="1"/>
    <xf numFmtId="0" fontId="13" fillId="0" borderId="0" xfId="5" applyFont="1" applyBorder="1"/>
    <xf numFmtId="38" fontId="13" fillId="0" borderId="0" xfId="5" applyNumberFormat="1" applyFont="1" applyFill="1" applyBorder="1"/>
    <xf numFmtId="38" fontId="13" fillId="0" borderId="0" xfId="5" applyNumberFormat="1" applyFont="1" applyBorder="1"/>
    <xf numFmtId="0" fontId="17" fillId="0" borderId="0" xfId="5" applyFont="1" applyBorder="1"/>
    <xf numFmtId="0" fontId="13" fillId="0" borderId="0" xfId="5" applyFont="1"/>
    <xf numFmtId="0" fontId="13" fillId="0" borderId="0" xfId="5" applyFont="1" applyFill="1"/>
    <xf numFmtId="38" fontId="13" fillId="0" borderId="0" xfId="5" applyNumberFormat="1" applyFont="1" applyFill="1"/>
    <xf numFmtId="22" fontId="9" fillId="0" borderId="0" xfId="0" applyNumberFormat="1" applyFont="1" applyFill="1" applyAlignment="1">
      <alignment vertical="center"/>
    </xf>
    <xf numFmtId="22" fontId="9" fillId="0" borderId="0" xfId="0" applyNumberFormat="1" applyFont="1" applyFill="1" applyBorder="1" applyAlignment="1">
      <alignment vertical="center"/>
    </xf>
    <xf numFmtId="0" fontId="9" fillId="0" borderId="0" xfId="13" applyFont="1" applyFill="1" applyBorder="1" applyAlignment="1">
      <alignment horizontal="right" vertical="center"/>
    </xf>
    <xf numFmtId="38" fontId="17" fillId="0" borderId="0" xfId="9" applyNumberFormat="1" applyFont="1" applyFill="1" applyBorder="1" applyAlignment="1" applyProtection="1">
      <alignment horizontal="left" vertical="center" wrapText="1" indent="1"/>
    </xf>
    <xf numFmtId="38" fontId="12" fillId="0" borderId="0" xfId="9" applyNumberFormat="1" applyFont="1" applyFill="1" applyBorder="1" applyAlignment="1" applyProtection="1">
      <alignment horizontal="left" vertical="center" wrapText="1" indent="1"/>
    </xf>
    <xf numFmtId="37" fontId="9" fillId="0" borderId="0" xfId="9" applyFont="1" applyFill="1" applyBorder="1" applyAlignment="1" applyProtection="1">
      <alignment horizontal="right" vertical="center"/>
    </xf>
    <xf numFmtId="37" fontId="12" fillId="0" borderId="0" xfId="9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37" fontId="17" fillId="0" borderId="0" xfId="9" applyFont="1" applyFill="1" applyBorder="1" applyAlignment="1" applyProtection="1">
      <alignment horizontal="right" vertical="center"/>
    </xf>
    <xf numFmtId="0" fontId="34" fillId="0" borderId="0" xfId="0" applyFont="1" applyFill="1" applyBorder="1" applyAlignment="1">
      <alignment horizontal="center"/>
    </xf>
    <xf numFmtId="0" fontId="34" fillId="0" borderId="0" xfId="0" quotePrefix="1" applyFont="1" applyFill="1" applyBorder="1" applyAlignment="1">
      <alignment horizontal="left"/>
    </xf>
    <xf numFmtId="0" fontId="65" fillId="0" borderId="0" xfId="0" quotePrefix="1" applyFont="1" applyFill="1" applyBorder="1" applyAlignment="1">
      <alignment horizontal="left"/>
    </xf>
    <xf numFmtId="185" fontId="40" fillId="0" borderId="61" xfId="0" applyNumberFormat="1" applyFont="1" applyFill="1" applyBorder="1" applyAlignment="1">
      <alignment vertical="center"/>
    </xf>
    <xf numFmtId="185" fontId="17" fillId="0" borderId="50" xfId="0" applyNumberFormat="1" applyFont="1" applyFill="1" applyBorder="1" applyAlignment="1">
      <alignment vertical="center"/>
    </xf>
    <xf numFmtId="199" fontId="12" fillId="0" borderId="16" xfId="5" applyNumberFormat="1" applyFont="1" applyFill="1" applyBorder="1" applyAlignment="1"/>
    <xf numFmtId="199" fontId="12" fillId="0" borderId="16" xfId="2" applyNumberFormat="1" applyFont="1" applyFill="1" applyBorder="1" applyAlignment="1"/>
    <xf numFmtId="199" fontId="12" fillId="0" borderId="16" xfId="2" applyNumberFormat="1" applyFont="1" applyFill="1" applyBorder="1" applyAlignment="1">
      <alignment horizontal="right"/>
    </xf>
    <xf numFmtId="185" fontId="17" fillId="0" borderId="55" xfId="0" applyNumberFormat="1" applyFont="1" applyFill="1" applyBorder="1" applyAlignment="1">
      <alignment vertical="center"/>
    </xf>
    <xf numFmtId="185" fontId="40" fillId="0" borderId="64" xfId="0" applyNumberFormat="1" applyFont="1" applyFill="1" applyBorder="1" applyAlignment="1">
      <alignment vertical="center"/>
    </xf>
    <xf numFmtId="185" fontId="40" fillId="0" borderId="66" xfId="0" applyNumberFormat="1" applyFont="1" applyFill="1" applyBorder="1" applyAlignment="1">
      <alignment vertical="center"/>
    </xf>
    <xf numFmtId="185" fontId="17" fillId="0" borderId="67" xfId="0" applyNumberFormat="1" applyFont="1" applyFill="1" applyBorder="1" applyAlignment="1">
      <alignment vertical="center"/>
    </xf>
    <xf numFmtId="185" fontId="17" fillId="0" borderId="68" xfId="0" applyNumberFormat="1" applyFont="1" applyFill="1" applyBorder="1" applyAlignment="1">
      <alignment vertical="center"/>
    </xf>
    <xf numFmtId="185" fontId="40" fillId="0" borderId="69" xfId="0" applyNumberFormat="1" applyFont="1" applyFill="1" applyBorder="1" applyAlignment="1">
      <alignment vertical="center"/>
    </xf>
    <xf numFmtId="185" fontId="40" fillId="0" borderId="70" xfId="0" applyNumberFormat="1" applyFont="1" applyFill="1" applyBorder="1" applyAlignment="1">
      <alignment vertical="center"/>
    </xf>
    <xf numFmtId="185" fontId="17" fillId="0" borderId="5" xfId="0" applyNumberFormat="1" applyFont="1" applyFill="1" applyBorder="1" applyAlignment="1">
      <alignment vertical="center"/>
    </xf>
    <xf numFmtId="185" fontId="17" fillId="0" borderId="71" xfId="0" applyNumberFormat="1" applyFont="1" applyFill="1" applyBorder="1" applyAlignment="1">
      <alignment vertical="center"/>
    </xf>
    <xf numFmtId="38" fontId="21" fillId="0" borderId="15" xfId="9" applyNumberFormat="1" applyFont="1" applyFill="1" applyBorder="1" applyAlignment="1" applyProtection="1">
      <alignment horizontal="center" vertical="top" wrapText="1"/>
    </xf>
    <xf numFmtId="0" fontId="21" fillId="0" borderId="21" xfId="5" applyFont="1" applyFill="1" applyBorder="1" applyAlignment="1">
      <alignment vertical="center"/>
    </xf>
    <xf numFmtId="22" fontId="9" fillId="0" borderId="1" xfId="5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 wrapText="1"/>
    </xf>
    <xf numFmtId="49" fontId="13" fillId="0" borderId="18" xfId="5" quotePrefix="1" applyNumberFormat="1" applyFont="1" applyFill="1" applyBorder="1" applyAlignment="1">
      <alignment horizontal="left"/>
    </xf>
    <xf numFmtId="49" fontId="13" fillId="0" borderId="18" xfId="5" applyNumberFormat="1" applyFont="1" applyFill="1" applyBorder="1" applyAlignment="1">
      <alignment horizontal="right"/>
    </xf>
    <xf numFmtId="49" fontId="13" fillId="0" borderId="0" xfId="5" quotePrefix="1" applyNumberFormat="1" applyFont="1" applyFill="1" applyBorder="1" applyAlignment="1">
      <alignment horizontal="left"/>
    </xf>
    <xf numFmtId="49" fontId="13" fillId="0" borderId="0" xfId="5" applyNumberFormat="1" applyFont="1" applyFill="1" applyBorder="1" applyAlignment="1"/>
    <xf numFmtId="49" fontId="45" fillId="0" borderId="18" xfId="5" applyNumberFormat="1" applyFont="1" applyFill="1" applyBorder="1" applyAlignment="1">
      <alignment horizontal="right"/>
    </xf>
    <xf numFmtId="49" fontId="13" fillId="0" borderId="20" xfId="5" quotePrefix="1" applyNumberFormat="1" applyFont="1" applyFill="1" applyBorder="1" applyAlignment="1">
      <alignment horizontal="left"/>
    </xf>
    <xf numFmtId="38" fontId="12" fillId="0" borderId="3" xfId="5" applyNumberFormat="1" applyFont="1" applyFill="1" applyBorder="1" applyAlignment="1">
      <alignment horizontal="center" vertical="center"/>
    </xf>
    <xf numFmtId="38" fontId="12" fillId="0" borderId="3" xfId="5" quotePrefix="1" applyNumberFormat="1" applyFont="1" applyFill="1" applyBorder="1" applyAlignment="1">
      <alignment horizontal="center" vertical="center" wrapText="1"/>
    </xf>
    <xf numFmtId="38" fontId="12" fillId="0" borderId="21" xfId="5" applyNumberFormat="1" applyFont="1" applyFill="1" applyBorder="1" applyAlignment="1">
      <alignment horizontal="center" vertical="center" wrapText="1"/>
    </xf>
    <xf numFmtId="38" fontId="12" fillId="0" borderId="16" xfId="5" applyNumberFormat="1" applyFont="1" applyFill="1" applyBorder="1" applyAlignment="1">
      <alignment horizontal="center" vertical="center" wrapText="1"/>
    </xf>
    <xf numFmtId="0" fontId="12" fillId="0" borderId="4" xfId="5" applyFont="1" applyFill="1" applyBorder="1"/>
    <xf numFmtId="0" fontId="12" fillId="0" borderId="1" xfId="5" quotePrefix="1" applyFont="1" applyFill="1" applyBorder="1" applyAlignment="1">
      <alignment horizontal="left"/>
    </xf>
    <xf numFmtId="38" fontId="12" fillId="0" borderId="22" xfId="2" applyFont="1" applyFill="1" applyBorder="1" applyAlignment="1">
      <alignment vertical="center"/>
    </xf>
    <xf numFmtId="38" fontId="12" fillId="0" borderId="20" xfId="2" applyFont="1" applyFill="1" applyBorder="1" applyAlignment="1">
      <alignment horizontal="right"/>
    </xf>
    <xf numFmtId="0" fontId="48" fillId="0" borderId="1" xfId="5" applyFont="1" applyFill="1" applyBorder="1"/>
    <xf numFmtId="0" fontId="48" fillId="0" borderId="4" xfId="5" applyFont="1" applyFill="1" applyBorder="1"/>
    <xf numFmtId="38" fontId="12" fillId="0" borderId="3" xfId="5" applyNumberFormat="1" applyFont="1" applyFill="1" applyBorder="1" applyAlignment="1">
      <alignment horizontal="right" vertical="center"/>
    </xf>
    <xf numFmtId="38" fontId="19" fillId="0" borderId="0" xfId="5" applyNumberFormat="1" applyFont="1" applyFill="1" applyBorder="1" applyAlignment="1"/>
    <xf numFmtId="197" fontId="12" fillId="0" borderId="21" xfId="2" applyNumberFormat="1" applyFont="1" applyFill="1" applyBorder="1" applyAlignment="1">
      <alignment horizontal="right"/>
    </xf>
    <xf numFmtId="199" fontId="12" fillId="0" borderId="21" xfId="2" applyNumberFormat="1" applyFont="1" applyFill="1" applyBorder="1" applyAlignment="1">
      <alignment horizontal="right"/>
    </xf>
    <xf numFmtId="192" fontId="12" fillId="0" borderId="4" xfId="5" applyNumberFormat="1" applyFont="1" applyFill="1" applyBorder="1" applyAlignment="1">
      <alignment horizontal="left" indent="1"/>
    </xf>
    <xf numFmtId="38" fontId="12" fillId="0" borderId="1" xfId="2" applyFont="1" applyFill="1" applyBorder="1"/>
    <xf numFmtId="38" fontId="12" fillId="0" borderId="22" xfId="2" applyFont="1" applyFill="1" applyBorder="1" applyAlignment="1">
      <alignment horizontal="right"/>
    </xf>
    <xf numFmtId="197" fontId="12" fillId="0" borderId="20" xfId="2" applyNumberFormat="1" applyFont="1" applyFill="1" applyBorder="1" applyAlignment="1"/>
    <xf numFmtId="40" fontId="12" fillId="0" borderId="20" xfId="2" applyNumberFormat="1" applyFont="1" applyFill="1" applyBorder="1" applyAlignment="1"/>
    <xf numFmtId="192" fontId="12" fillId="0" borderId="1" xfId="5" applyNumberFormat="1" applyFont="1" applyFill="1" applyBorder="1" applyAlignment="1">
      <alignment horizontal="left" indent="1"/>
    </xf>
    <xf numFmtId="185" fontId="17" fillId="0" borderId="0" xfId="0" applyNumberFormat="1" applyFont="1" applyFill="1" applyBorder="1" applyAlignment="1">
      <alignment vertical="center" shrinkToFit="1"/>
    </xf>
    <xf numFmtId="0" fontId="4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7" fillId="0" borderId="0" xfId="0" applyFont="1" applyFill="1" applyAlignment="1">
      <alignment vertical="center"/>
    </xf>
    <xf numFmtId="0" fontId="40" fillId="0" borderId="0" xfId="0" applyFont="1" applyFill="1" applyAlignment="1">
      <alignment horizontal="right" vertical="center"/>
    </xf>
    <xf numFmtId="185" fontId="9" fillId="0" borderId="0" xfId="0" applyNumberFormat="1" applyFont="1" applyFill="1">
      <alignment vertical="center"/>
    </xf>
    <xf numFmtId="185" fontId="9" fillId="0" borderId="0" xfId="0" applyNumberFormat="1" applyFont="1" applyFill="1" applyAlignment="1"/>
    <xf numFmtId="0" fontId="64" fillId="0" borderId="4" xfId="0" applyFont="1" applyFill="1" applyBorder="1" applyAlignment="1">
      <alignment horizontal="center" vertical="center" wrapText="1"/>
    </xf>
    <xf numFmtId="0" fontId="64" fillId="0" borderId="4" xfId="0" applyFont="1" applyFill="1" applyBorder="1" applyAlignment="1">
      <alignment vertical="center" wrapText="1"/>
    </xf>
    <xf numFmtId="185" fontId="40" fillId="0" borderId="0" xfId="0" applyNumberFormat="1" applyFont="1" applyFill="1">
      <alignment vertical="center"/>
    </xf>
    <xf numFmtId="0" fontId="9" fillId="0" borderId="0" xfId="0" applyFont="1" applyFill="1" applyAlignment="1"/>
    <xf numFmtId="0" fontId="40" fillId="0" borderId="0" xfId="0" applyFont="1" applyFill="1" applyAlignment="1">
      <alignment horizontal="left" vertical="center"/>
    </xf>
    <xf numFmtId="185" fontId="40" fillId="0" borderId="0" xfId="0" applyNumberFormat="1" applyFont="1" applyFill="1" applyAlignment="1">
      <alignment horizontal="left" vertical="center"/>
    </xf>
    <xf numFmtId="0" fontId="40" fillId="0" borderId="0" xfId="0" applyFont="1" applyFill="1" applyBorder="1">
      <alignment vertical="center"/>
    </xf>
    <xf numFmtId="0" fontId="64" fillId="0" borderId="46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left" vertical="center"/>
    </xf>
    <xf numFmtId="185" fontId="40" fillId="0" borderId="43" xfId="0" applyNumberFormat="1" applyFont="1" applyFill="1" applyBorder="1" applyAlignment="1">
      <alignment horizontal="center" vertical="top" wrapText="1"/>
    </xf>
    <xf numFmtId="185" fontId="40" fillId="0" borderId="44" xfId="0" applyNumberFormat="1" applyFont="1" applyFill="1" applyBorder="1" applyAlignment="1">
      <alignment horizontal="center" vertical="top" wrapText="1"/>
    </xf>
    <xf numFmtId="185" fontId="40" fillId="0" borderId="60" xfId="0" applyNumberFormat="1" applyFont="1" applyFill="1" applyBorder="1" applyAlignment="1">
      <alignment horizontal="center" vertical="top" wrapText="1"/>
    </xf>
    <xf numFmtId="0" fontId="64" fillId="0" borderId="0" xfId="0" applyFont="1" applyFill="1" applyBorder="1" applyAlignment="1">
      <alignment horizontal="left" vertical="top"/>
    </xf>
    <xf numFmtId="0" fontId="64" fillId="0" borderId="51" xfId="0" applyFont="1" applyFill="1" applyBorder="1" applyAlignment="1">
      <alignment horizontal="center" vertical="top" wrapText="1"/>
    </xf>
    <xf numFmtId="0" fontId="64" fillId="0" borderId="0" xfId="0" applyFont="1" applyFill="1" applyBorder="1" applyAlignment="1">
      <alignment horizontal="center" vertical="top" wrapText="1"/>
    </xf>
    <xf numFmtId="185" fontId="40" fillId="0" borderId="64" xfId="0" applyNumberFormat="1" applyFont="1" applyFill="1" applyBorder="1">
      <alignment vertical="center"/>
    </xf>
    <xf numFmtId="185" fontId="40" fillId="0" borderId="66" xfId="0" applyNumberFormat="1" applyFont="1" applyFill="1" applyBorder="1">
      <alignment vertical="center"/>
    </xf>
    <xf numFmtId="14" fontId="40" fillId="0" borderId="46" xfId="0" applyNumberFormat="1" applyFont="1" applyFill="1" applyBorder="1">
      <alignment vertical="center"/>
    </xf>
    <xf numFmtId="14" fontId="40" fillId="0" borderId="0" xfId="0" applyNumberFormat="1" applyFont="1" applyFill="1" applyBorder="1">
      <alignment vertical="center"/>
    </xf>
    <xf numFmtId="185" fontId="40" fillId="0" borderId="69" xfId="0" applyNumberFormat="1" applyFont="1" applyFill="1" applyBorder="1">
      <alignment vertical="center"/>
    </xf>
    <xf numFmtId="185" fontId="40" fillId="0" borderId="70" xfId="0" applyNumberFormat="1" applyFont="1" applyFill="1" applyBorder="1">
      <alignment vertical="center"/>
    </xf>
    <xf numFmtId="14" fontId="40" fillId="0" borderId="51" xfId="0" applyNumberFormat="1" applyFont="1" applyFill="1" applyBorder="1">
      <alignment vertical="center"/>
    </xf>
    <xf numFmtId="185" fontId="40" fillId="0" borderId="56" xfId="0" applyNumberFormat="1" applyFont="1" applyFill="1" applyBorder="1">
      <alignment vertical="center"/>
    </xf>
    <xf numFmtId="185" fontId="40" fillId="0" borderId="57" xfId="0" applyNumberFormat="1" applyFont="1" applyFill="1" applyBorder="1">
      <alignment vertical="center"/>
    </xf>
    <xf numFmtId="183" fontId="12" fillId="0" borderId="49" xfId="0" applyNumberFormat="1" applyFont="1" applyFill="1" applyBorder="1" applyAlignment="1">
      <alignment horizontal="left" vertical="center"/>
    </xf>
    <xf numFmtId="14" fontId="40" fillId="0" borderId="50" xfId="0" applyNumberFormat="1" applyFont="1" applyFill="1" applyBorder="1">
      <alignment vertical="center"/>
    </xf>
    <xf numFmtId="49" fontId="12" fillId="0" borderId="0" xfId="0" applyNumberFormat="1" applyFont="1" applyFill="1" applyBorder="1" applyAlignment="1">
      <alignment horizontal="left" vertical="center"/>
    </xf>
    <xf numFmtId="185" fontId="40" fillId="0" borderId="0" xfId="0" applyNumberFormat="1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17" fillId="0" borderId="0" xfId="0" applyFont="1" applyFill="1">
      <alignment vertical="center"/>
    </xf>
    <xf numFmtId="185" fontId="9" fillId="0" borderId="0" xfId="0" applyNumberFormat="1" applyFont="1" applyFill="1" applyBorder="1">
      <alignment vertical="center"/>
    </xf>
    <xf numFmtId="185" fontId="40" fillId="0" borderId="0" xfId="0" applyNumberFormat="1" applyFont="1" applyFill="1" applyAlignment="1">
      <alignment horizontal="right"/>
    </xf>
    <xf numFmtId="185" fontId="40" fillId="0" borderId="0" xfId="0" applyNumberFormat="1" applyFont="1" applyFill="1" applyBorder="1" applyAlignment="1">
      <alignment horizontal="right"/>
    </xf>
    <xf numFmtId="185" fontId="40" fillId="0" borderId="0" xfId="0" applyNumberFormat="1" applyFont="1" applyFill="1" applyAlignment="1">
      <alignment horizontal="right" vertical="center"/>
    </xf>
    <xf numFmtId="0" fontId="40" fillId="0" borderId="47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0" fontId="40" fillId="0" borderId="51" xfId="0" applyFont="1" applyFill="1" applyBorder="1" applyAlignment="1">
      <alignment horizontal="center" vertical="center" wrapText="1"/>
    </xf>
    <xf numFmtId="185" fontId="40" fillId="0" borderId="53" xfId="0" applyNumberFormat="1" applyFont="1" applyFill="1" applyBorder="1" applyAlignment="1">
      <alignment horizontal="center" vertical="top" wrapText="1"/>
    </xf>
    <xf numFmtId="185" fontId="40" fillId="0" borderId="54" xfId="0" applyNumberFormat="1" applyFont="1" applyFill="1" applyBorder="1" applyAlignment="1">
      <alignment horizontal="center" vertical="top" wrapText="1"/>
    </xf>
    <xf numFmtId="0" fontId="40" fillId="0" borderId="55" xfId="0" applyFont="1" applyFill="1" applyBorder="1" applyAlignment="1">
      <alignment horizontal="center" vertical="center" wrapText="1"/>
    </xf>
    <xf numFmtId="0" fontId="40" fillId="0" borderId="50" xfId="0" applyFont="1" applyFill="1" applyBorder="1" applyAlignment="1">
      <alignment horizontal="center" vertical="center" wrapText="1"/>
    </xf>
    <xf numFmtId="185" fontId="40" fillId="0" borderId="0" xfId="0" applyNumberFormat="1" applyFont="1" applyFill="1" applyBorder="1" applyAlignment="1">
      <alignment horizontal="center" vertical="top" wrapText="1"/>
    </xf>
    <xf numFmtId="38" fontId="12" fillId="0" borderId="65" xfId="9" applyNumberFormat="1" applyFont="1" applyFill="1" applyBorder="1" applyAlignment="1" applyProtection="1">
      <alignment horizontal="left" vertical="center" wrapText="1"/>
    </xf>
    <xf numFmtId="0" fontId="40" fillId="0" borderId="0" xfId="0" applyFont="1" applyFill="1" applyAlignment="1"/>
    <xf numFmtId="38" fontId="12" fillId="0" borderId="22" xfId="9" applyNumberFormat="1" applyFont="1" applyFill="1" applyBorder="1" applyAlignment="1" applyProtection="1">
      <alignment horizontal="left" vertical="center" wrapText="1"/>
    </xf>
    <xf numFmtId="185" fontId="40" fillId="0" borderId="77" xfId="0" applyNumberFormat="1" applyFont="1" applyFill="1" applyBorder="1" applyAlignment="1">
      <alignment vertical="center"/>
    </xf>
    <xf numFmtId="185" fontId="17" fillId="0" borderId="1" xfId="0" applyNumberFormat="1" applyFont="1" applyFill="1" applyBorder="1" applyAlignment="1">
      <alignment vertical="center"/>
    </xf>
    <xf numFmtId="185" fontId="17" fillId="0" borderId="78" xfId="0" applyNumberFormat="1" applyFont="1" applyFill="1" applyBorder="1" applyAlignment="1">
      <alignment vertical="center"/>
    </xf>
    <xf numFmtId="38" fontId="12" fillId="0" borderId="8" xfId="9" applyNumberFormat="1" applyFont="1" applyFill="1" applyBorder="1" applyAlignment="1" applyProtection="1">
      <alignment horizontal="left" vertical="center" wrapText="1"/>
    </xf>
    <xf numFmtId="38" fontId="12" fillId="0" borderId="63" xfId="9" applyNumberFormat="1" applyFont="1" applyFill="1" applyBorder="1" applyAlignment="1" applyProtection="1">
      <alignment horizontal="left" vertical="center" wrapText="1"/>
    </xf>
    <xf numFmtId="0" fontId="64" fillId="0" borderId="0" xfId="0" applyFont="1" applyFill="1">
      <alignment vertical="center"/>
    </xf>
    <xf numFmtId="0" fontId="4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12" fillId="0" borderId="65" xfId="9" applyNumberFormat="1" applyFont="1" applyFill="1" applyBorder="1" applyAlignment="1" applyProtection="1">
      <alignment vertical="center" wrapText="1"/>
    </xf>
    <xf numFmtId="185" fontId="17" fillId="0" borderId="47" xfId="0" applyNumberFormat="1" applyFont="1" applyFill="1" applyBorder="1" applyAlignment="1">
      <alignment vertical="center"/>
    </xf>
    <xf numFmtId="185" fontId="17" fillId="0" borderId="46" xfId="0" applyNumberFormat="1" applyFont="1" applyFill="1" applyBorder="1" applyAlignment="1">
      <alignment vertical="center"/>
    </xf>
    <xf numFmtId="0" fontId="67" fillId="0" borderId="8" xfId="0" applyFont="1" applyFill="1" applyBorder="1" applyAlignment="1">
      <alignment vertical="center" wrapText="1"/>
    </xf>
    <xf numFmtId="185" fontId="40" fillId="0" borderId="8" xfId="0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38" fontId="12" fillId="0" borderId="8" xfId="9" applyNumberFormat="1" applyFont="1" applyFill="1" applyBorder="1" applyAlignment="1" applyProtection="1">
      <alignment vertical="center" wrapText="1"/>
    </xf>
    <xf numFmtId="185" fontId="17" fillId="0" borderId="1" xfId="0" applyNumberFormat="1" applyFont="1" applyFill="1" applyBorder="1" applyAlignment="1">
      <alignment vertical="center" shrinkToFit="1"/>
    </xf>
    <xf numFmtId="0" fontId="64" fillId="0" borderId="1" xfId="0" applyFont="1" applyFill="1" applyBorder="1" applyAlignment="1">
      <alignment vertical="center" shrinkToFit="1"/>
    </xf>
    <xf numFmtId="0" fontId="64" fillId="0" borderId="78" xfId="0" applyFont="1" applyFill="1" applyBorder="1" applyAlignment="1">
      <alignment vertical="center" shrinkToFit="1"/>
    </xf>
    <xf numFmtId="38" fontId="12" fillId="0" borderId="76" xfId="9" applyNumberFormat="1" applyFont="1" applyFill="1" applyBorder="1" applyAlignment="1" applyProtection="1">
      <alignment horizontal="left" vertical="center" wrapText="1"/>
    </xf>
    <xf numFmtId="0" fontId="64" fillId="0" borderId="0" xfId="0" applyFont="1" applyFill="1" applyBorder="1" applyAlignment="1">
      <alignment vertical="center" shrinkToFit="1"/>
    </xf>
    <xf numFmtId="37" fontId="12" fillId="0" borderId="55" xfId="9" applyFont="1" applyFill="1" applyBorder="1" applyAlignment="1" applyProtection="1">
      <alignment horizontal="right" vertical="center"/>
    </xf>
    <xf numFmtId="0" fontId="9" fillId="0" borderId="55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5" xfId="0" applyFont="1" applyFill="1" applyBorder="1">
      <alignment vertical="center"/>
    </xf>
    <xf numFmtId="0" fontId="37" fillId="0" borderId="55" xfId="0" applyFont="1" applyFill="1" applyBorder="1" applyAlignment="1">
      <alignment vertical="center"/>
    </xf>
    <xf numFmtId="185" fontId="40" fillId="0" borderId="55" xfId="0" applyNumberFormat="1" applyFont="1" applyFill="1" applyBorder="1" applyAlignment="1">
      <alignment horizontal="right"/>
    </xf>
    <xf numFmtId="38" fontId="12" fillId="0" borderId="22" xfId="9" applyNumberFormat="1" applyFont="1" applyFill="1" applyBorder="1" applyAlignment="1" applyProtection="1">
      <alignment horizontal="left" vertical="center" wrapText="1" indent="1"/>
    </xf>
    <xf numFmtId="185" fontId="40" fillId="0" borderId="21" xfId="0" applyNumberFormat="1" applyFont="1" applyFill="1" applyBorder="1" applyAlignment="1">
      <alignment vertical="center"/>
    </xf>
    <xf numFmtId="38" fontId="12" fillId="0" borderId="8" xfId="9" applyNumberFormat="1" applyFont="1" applyFill="1" applyBorder="1" applyAlignment="1" applyProtection="1">
      <alignment horizontal="left" vertical="center" wrapText="1" indent="1"/>
    </xf>
    <xf numFmtId="185" fontId="40" fillId="0" borderId="28" xfId="0" applyNumberFormat="1" applyFont="1" applyFill="1" applyBorder="1" applyAlignment="1">
      <alignment vertical="center"/>
    </xf>
    <xf numFmtId="185" fontId="12" fillId="0" borderId="8" xfId="0" applyNumberFormat="1" applyFont="1" applyFill="1" applyBorder="1" applyAlignment="1">
      <alignment vertical="center"/>
    </xf>
    <xf numFmtId="185" fontId="12" fillId="0" borderId="76" xfId="0" applyNumberFormat="1" applyFont="1" applyFill="1" applyBorder="1" applyAlignment="1">
      <alignment vertical="center"/>
    </xf>
    <xf numFmtId="185" fontId="40" fillId="0" borderId="56" xfId="0" applyNumberFormat="1" applyFont="1" applyFill="1" applyBorder="1" applyAlignment="1">
      <alignment vertical="center"/>
    </xf>
    <xf numFmtId="185" fontId="40" fillId="0" borderId="59" xfId="0" applyNumberFormat="1" applyFont="1" applyFill="1" applyBorder="1" applyAlignment="1">
      <alignment vertical="center"/>
    </xf>
    <xf numFmtId="0" fontId="64" fillId="0" borderId="58" xfId="0" applyFont="1" applyFill="1" applyBorder="1" applyAlignment="1">
      <alignment horizontal="left" vertical="center"/>
    </xf>
    <xf numFmtId="0" fontId="64" fillId="0" borderId="58" xfId="0" applyFont="1" applyFill="1" applyBorder="1" applyAlignment="1">
      <alignment horizontal="left" vertical="top"/>
    </xf>
    <xf numFmtId="185" fontId="40" fillId="0" borderId="22" xfId="0" applyNumberFormat="1" applyFont="1" applyFill="1" applyBorder="1" applyAlignment="1">
      <alignment vertical="center"/>
    </xf>
    <xf numFmtId="185" fontId="40" fillId="0" borderId="57" xfId="0" applyNumberFormat="1" applyFont="1" applyFill="1" applyBorder="1" applyAlignment="1">
      <alignment vertical="center"/>
    </xf>
    <xf numFmtId="185" fontId="40" fillId="0" borderId="76" xfId="0" applyNumberFormat="1" applyFont="1" applyFill="1" applyBorder="1" applyAlignment="1">
      <alignment vertical="center"/>
    </xf>
    <xf numFmtId="185" fontId="40" fillId="0" borderId="45" xfId="0" applyNumberFormat="1" applyFont="1" applyFill="1" applyBorder="1" applyAlignment="1">
      <alignment horizontal="left" vertical="center"/>
    </xf>
    <xf numFmtId="185" fontId="40" fillId="0" borderId="62" xfId="0" applyNumberFormat="1" applyFont="1" applyFill="1" applyBorder="1" applyAlignment="1">
      <alignment horizontal="center" vertical="top" wrapText="1"/>
    </xf>
    <xf numFmtId="0" fontId="64" fillId="0" borderId="49" xfId="0" applyFont="1" applyFill="1" applyBorder="1" applyAlignment="1">
      <alignment horizontal="left" vertical="top"/>
    </xf>
    <xf numFmtId="185" fontId="40" fillId="0" borderId="47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/>
    <xf numFmtId="38" fontId="12" fillId="0" borderId="0" xfId="14" quotePrefix="1" applyFont="1" applyFill="1" applyBorder="1" applyAlignment="1">
      <alignment horizontal="center" vertical="center"/>
    </xf>
    <xf numFmtId="185" fontId="40" fillId="0" borderId="83" xfId="0" applyNumberFormat="1" applyFont="1" applyFill="1" applyBorder="1" applyAlignment="1">
      <alignment vertical="center"/>
    </xf>
    <xf numFmtId="185" fontId="40" fillId="0" borderId="3" xfId="0" applyNumberFormat="1" applyFont="1" applyFill="1" applyBorder="1" applyAlignment="1">
      <alignment vertical="center"/>
    </xf>
    <xf numFmtId="185" fontId="40" fillId="0" borderId="84" xfId="0" applyNumberFormat="1" applyFont="1" applyFill="1" applyBorder="1" applyAlignment="1">
      <alignment vertical="center"/>
    </xf>
    <xf numFmtId="183" fontId="12" fillId="0" borderId="55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55" xfId="0" applyFont="1" applyFill="1" applyBorder="1" applyAlignment="1">
      <alignment vertical="center"/>
    </xf>
    <xf numFmtId="185" fontId="40" fillId="0" borderId="55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 shrinkToFit="1"/>
    </xf>
    <xf numFmtId="189" fontId="9" fillId="0" borderId="0" xfId="0" applyNumberFormat="1" applyFont="1" applyFill="1" applyAlignment="1"/>
    <xf numFmtId="189" fontId="35" fillId="0" borderId="0" xfId="0" applyNumberFormat="1" applyFont="1" applyFill="1" applyAlignment="1"/>
    <xf numFmtId="189" fontId="17" fillId="0" borderId="0" xfId="0" applyNumberFormat="1" applyFont="1" applyFill="1" applyAlignment="1"/>
    <xf numFmtId="185" fontId="40" fillId="0" borderId="55" xfId="0" applyNumberFormat="1" applyFont="1" applyFill="1" applyBorder="1" applyAlignment="1"/>
    <xf numFmtId="185" fontId="40" fillId="0" borderId="85" xfId="0" applyNumberFormat="1" applyFont="1" applyFill="1" applyBorder="1" applyAlignment="1">
      <alignment horizontal="center" vertical="top" wrapText="1"/>
    </xf>
    <xf numFmtId="185" fontId="40" fillId="0" borderId="87" xfId="0" applyNumberFormat="1" applyFont="1" applyFill="1" applyBorder="1" applyAlignment="1">
      <alignment vertical="center"/>
    </xf>
    <xf numFmtId="185" fontId="40" fillId="0" borderId="87" xfId="2" applyNumberFormat="1" applyFont="1" applyFill="1" applyBorder="1" applyAlignment="1">
      <alignment horizontal="right" vertical="center"/>
    </xf>
    <xf numFmtId="185" fontId="17" fillId="0" borderId="87" xfId="0" applyNumberFormat="1" applyFont="1" applyFill="1" applyBorder="1" applyAlignment="1">
      <alignment vertical="center"/>
    </xf>
    <xf numFmtId="185" fontId="40" fillId="0" borderId="89" xfId="0" applyNumberFormat="1" applyFont="1" applyFill="1" applyBorder="1" applyAlignment="1">
      <alignment vertical="center"/>
    </xf>
    <xf numFmtId="185" fontId="40" fillId="0" borderId="90" xfId="0" applyNumberFormat="1" applyFont="1" applyFill="1" applyBorder="1" applyAlignment="1">
      <alignment vertical="center"/>
    </xf>
    <xf numFmtId="185" fontId="40" fillId="0" borderId="37" xfId="0" applyNumberFormat="1" applyFont="1" applyFill="1" applyBorder="1" applyAlignment="1">
      <alignment vertical="center"/>
    </xf>
    <xf numFmtId="185" fontId="40" fillId="0" borderId="90" xfId="2" applyNumberFormat="1" applyFont="1" applyFill="1" applyBorder="1" applyAlignment="1">
      <alignment horizontal="right" vertical="center"/>
    </xf>
    <xf numFmtId="185" fontId="17" fillId="0" borderId="37" xfId="0" applyNumberFormat="1" applyFont="1" applyFill="1" applyBorder="1" applyAlignment="1">
      <alignment vertical="center"/>
    </xf>
    <xf numFmtId="185" fontId="40" fillId="0" borderId="41" xfId="0" applyNumberFormat="1" applyFont="1" applyFill="1" applyBorder="1" applyAlignment="1">
      <alignment vertical="center"/>
    </xf>
    <xf numFmtId="38" fontId="17" fillId="0" borderId="40" xfId="9" applyNumberFormat="1" applyFont="1" applyFill="1" applyBorder="1" applyAlignment="1" applyProtection="1">
      <alignment horizontal="left" vertical="center" wrapText="1"/>
    </xf>
    <xf numFmtId="185" fontId="40" fillId="0" borderId="41" xfId="2" applyNumberFormat="1" applyFont="1" applyFill="1" applyBorder="1" applyAlignment="1">
      <alignment horizontal="right" vertical="center"/>
    </xf>
    <xf numFmtId="185" fontId="40" fillId="0" borderId="39" xfId="0" applyNumberFormat="1" applyFont="1" applyFill="1" applyBorder="1" applyAlignment="1">
      <alignment vertical="center"/>
    </xf>
    <xf numFmtId="185" fontId="40" fillId="0" borderId="39" xfId="2" applyNumberFormat="1" applyFont="1" applyFill="1" applyBorder="1" applyAlignment="1">
      <alignment horizontal="right" vertical="center"/>
    </xf>
    <xf numFmtId="185" fontId="17" fillId="0" borderId="93" xfId="0" applyNumberFormat="1" applyFont="1" applyFill="1" applyBorder="1" applyAlignment="1">
      <alignment vertical="center"/>
    </xf>
    <xf numFmtId="185" fontId="40" fillId="0" borderId="95" xfId="0" applyNumberFormat="1" applyFont="1" applyFill="1" applyBorder="1" applyAlignment="1">
      <alignment vertical="center"/>
    </xf>
    <xf numFmtId="185" fontId="40" fillId="0" borderId="96" xfId="0" applyNumberFormat="1" applyFont="1" applyFill="1" applyBorder="1" applyAlignment="1">
      <alignment vertical="center"/>
    </xf>
    <xf numFmtId="185" fontId="40" fillId="0" borderId="96" xfId="2" applyNumberFormat="1" applyFont="1" applyFill="1" applyBorder="1" applyAlignment="1">
      <alignment horizontal="right" vertical="center"/>
    </xf>
    <xf numFmtId="185" fontId="40" fillId="0" borderId="0" xfId="0" applyNumberFormat="1" applyFont="1" applyFill="1" applyBorder="1" applyAlignment="1">
      <alignment horizontal="right" vertical="center"/>
    </xf>
    <xf numFmtId="185" fontId="12" fillId="0" borderId="71" xfId="0" applyNumberFormat="1" applyFont="1" applyFill="1" applyBorder="1" applyAlignment="1">
      <alignment vertical="center"/>
    </xf>
    <xf numFmtId="38" fontId="17" fillId="0" borderId="86" xfId="9" applyNumberFormat="1" applyFont="1" applyFill="1" applyBorder="1" applyAlignment="1" applyProtection="1">
      <alignment horizontal="left" vertical="center" wrapText="1"/>
    </xf>
    <xf numFmtId="0" fontId="64" fillId="0" borderId="50" xfId="0" applyFont="1" applyFill="1" applyBorder="1" applyAlignment="1">
      <alignment horizontal="center" vertical="top" wrapText="1"/>
    </xf>
    <xf numFmtId="185" fontId="12" fillId="0" borderId="51" xfId="0" applyNumberFormat="1" applyFont="1" applyFill="1" applyBorder="1" applyAlignment="1">
      <alignment vertical="center"/>
    </xf>
    <xf numFmtId="185" fontId="12" fillId="0" borderId="97" xfId="0" applyNumberFormat="1" applyFont="1" applyFill="1" applyBorder="1" applyAlignment="1">
      <alignment vertical="center"/>
    </xf>
    <xf numFmtId="185" fontId="12" fillId="0" borderId="78" xfId="0" applyNumberFormat="1" applyFont="1" applyFill="1" applyBorder="1" applyAlignment="1">
      <alignment vertical="center"/>
    </xf>
    <xf numFmtId="185" fontId="12" fillId="0" borderId="80" xfId="0" applyNumberFormat="1" applyFont="1" applyFill="1" applyBorder="1" applyAlignment="1">
      <alignment vertical="center"/>
    </xf>
    <xf numFmtId="177" fontId="17" fillId="0" borderId="47" xfId="0" applyNumberFormat="1" applyFont="1" applyFill="1" applyBorder="1" applyAlignment="1">
      <alignment horizontal="left" vertical="center"/>
    </xf>
    <xf numFmtId="185" fontId="40" fillId="0" borderId="28" xfId="0" applyNumberFormat="1" applyFont="1" applyFill="1" applyBorder="1">
      <alignment vertical="center"/>
    </xf>
    <xf numFmtId="185" fontId="40" fillId="0" borderId="98" xfId="0" applyNumberFormat="1" applyFont="1" applyFill="1" applyBorder="1">
      <alignment vertical="center"/>
    </xf>
    <xf numFmtId="185" fontId="40" fillId="0" borderId="59" xfId="0" applyNumberFormat="1" applyFont="1" applyFill="1" applyBorder="1">
      <alignment vertical="center"/>
    </xf>
    <xf numFmtId="185" fontId="40" fillId="0" borderId="28" xfId="0" applyNumberFormat="1" applyFont="1" applyFill="1" applyBorder="1" applyAlignment="1">
      <alignment horizontal="right" vertical="center"/>
    </xf>
    <xf numFmtId="185" fontId="40" fillId="0" borderId="98" xfId="0" applyNumberFormat="1" applyFont="1" applyFill="1" applyBorder="1" applyAlignment="1">
      <alignment vertical="center"/>
    </xf>
    <xf numFmtId="183" fontId="17" fillId="0" borderId="5" xfId="0" applyNumberFormat="1" applyFont="1" applyFill="1" applyBorder="1" applyAlignment="1">
      <alignment horizontal="left" vertical="center"/>
    </xf>
    <xf numFmtId="183" fontId="17" fillId="0" borderId="55" xfId="0" applyNumberFormat="1" applyFont="1" applyFill="1" applyBorder="1" applyAlignment="1">
      <alignment horizontal="left" vertical="center"/>
    </xf>
    <xf numFmtId="185" fontId="40" fillId="0" borderId="83" xfId="0" applyNumberFormat="1" applyFont="1" applyFill="1" applyBorder="1" applyAlignment="1">
      <alignment horizontal="center" vertical="top" wrapText="1"/>
    </xf>
    <xf numFmtId="185" fontId="40" fillId="0" borderId="99" xfId="0" applyNumberFormat="1" applyFont="1" applyFill="1" applyBorder="1" applyAlignment="1">
      <alignment horizontal="center" vertical="top" wrapText="1"/>
    </xf>
    <xf numFmtId="177" fontId="12" fillId="0" borderId="58" xfId="0" applyNumberFormat="1" applyFont="1" applyFill="1" applyBorder="1" applyAlignment="1">
      <alignment horizontal="left" vertical="center"/>
    </xf>
    <xf numFmtId="178" fontId="12" fillId="0" borderId="100" xfId="0" applyNumberFormat="1" applyFont="1" applyFill="1" applyBorder="1" applyAlignment="1">
      <alignment horizontal="left" vertical="center"/>
    </xf>
    <xf numFmtId="183" fontId="12" fillId="0" borderId="100" xfId="0" applyNumberFormat="1" applyFont="1" applyFill="1" applyBorder="1" applyAlignment="1">
      <alignment horizontal="left" vertical="center"/>
    </xf>
    <xf numFmtId="183" fontId="12" fillId="0" borderId="79" xfId="0" applyNumberFormat="1" applyFont="1" applyFill="1" applyBorder="1" applyAlignment="1">
      <alignment horizontal="left" vertical="center"/>
    </xf>
    <xf numFmtId="185" fontId="12" fillId="0" borderId="50" xfId="0" applyNumberFormat="1" applyFont="1" applyFill="1" applyBorder="1" applyAlignment="1">
      <alignment vertical="center"/>
    </xf>
    <xf numFmtId="183" fontId="12" fillId="0" borderId="73" xfId="0" applyNumberFormat="1" applyFont="1" applyFill="1" applyBorder="1" applyAlignment="1">
      <alignment horizontal="left" vertical="center"/>
    </xf>
    <xf numFmtId="185" fontId="17" fillId="0" borderId="102" xfId="0" applyNumberFormat="1" applyFont="1" applyFill="1" applyBorder="1" applyAlignment="1">
      <alignment vertical="center"/>
    </xf>
    <xf numFmtId="185" fontId="17" fillId="0" borderId="103" xfId="0" applyNumberFormat="1" applyFont="1" applyFill="1" applyBorder="1" applyAlignment="1">
      <alignment vertical="center"/>
    </xf>
    <xf numFmtId="185" fontId="17" fillId="0" borderId="104" xfId="0" applyNumberFormat="1" applyFont="1" applyFill="1" applyBorder="1" applyAlignment="1">
      <alignment vertical="center"/>
    </xf>
    <xf numFmtId="185" fontId="17" fillId="0" borderId="105" xfId="0" applyNumberFormat="1" applyFont="1" applyFill="1" applyBorder="1" applyAlignment="1">
      <alignment vertical="center"/>
    </xf>
    <xf numFmtId="185" fontId="17" fillId="0" borderId="106" xfId="0" applyNumberFormat="1" applyFont="1" applyFill="1" applyBorder="1" applyAlignment="1">
      <alignment vertical="center"/>
    </xf>
    <xf numFmtId="185" fontId="17" fillId="0" borderId="107" xfId="0" applyNumberFormat="1" applyFont="1" applyFill="1" applyBorder="1" applyAlignment="1">
      <alignment vertical="center"/>
    </xf>
    <xf numFmtId="185" fontId="17" fillId="0" borderId="108" xfId="0" applyNumberFormat="1" applyFont="1" applyFill="1" applyBorder="1" applyAlignment="1">
      <alignment vertical="center"/>
    </xf>
    <xf numFmtId="0" fontId="17" fillId="0" borderId="86" xfId="0" applyFont="1" applyFill="1" applyBorder="1" applyAlignment="1">
      <alignment horizontal="left" vertical="center" wrapText="1"/>
    </xf>
    <xf numFmtId="0" fontId="17" fillId="0" borderId="92" xfId="0" applyFont="1" applyFill="1" applyBorder="1" applyAlignment="1">
      <alignment horizontal="left" vertical="center" wrapText="1"/>
    </xf>
    <xf numFmtId="185" fontId="40" fillId="0" borderId="102" xfId="0" applyNumberFormat="1" applyFont="1" applyFill="1" applyBorder="1" applyAlignment="1">
      <alignment vertical="center"/>
    </xf>
    <xf numFmtId="185" fontId="40" fillId="0" borderId="103" xfId="0" applyNumberFormat="1" applyFont="1" applyFill="1" applyBorder="1" applyAlignment="1">
      <alignment vertical="center"/>
    </xf>
    <xf numFmtId="185" fontId="40" fillId="0" borderId="105" xfId="0" applyNumberFormat="1" applyFont="1" applyFill="1" applyBorder="1" applyAlignment="1">
      <alignment vertical="center"/>
    </xf>
    <xf numFmtId="185" fontId="40" fillId="0" borderId="109" xfId="0" applyNumberFormat="1" applyFont="1" applyFill="1" applyBorder="1" applyAlignment="1">
      <alignment vertical="center"/>
    </xf>
    <xf numFmtId="185" fontId="40" fillId="0" borderId="106" xfId="0" applyNumberFormat="1" applyFont="1" applyFill="1" applyBorder="1" applyAlignment="1">
      <alignment vertical="center"/>
    </xf>
    <xf numFmtId="185" fontId="40" fillId="0" borderId="110" xfId="0" applyNumberFormat="1" applyFont="1" applyFill="1" applyBorder="1" applyAlignment="1">
      <alignment vertical="center"/>
    </xf>
    <xf numFmtId="185" fontId="40" fillId="0" borderId="88" xfId="0" applyNumberFormat="1" applyFont="1" applyFill="1" applyBorder="1" applyAlignment="1">
      <alignment vertical="center"/>
    </xf>
    <xf numFmtId="185" fontId="40" fillId="0" borderId="94" xfId="0" applyNumberFormat="1" applyFont="1" applyFill="1" applyBorder="1" applyAlignment="1">
      <alignment vertical="center"/>
    </xf>
    <xf numFmtId="185" fontId="40" fillId="0" borderId="91" xfId="0" applyNumberFormat="1" applyFont="1" applyFill="1" applyBorder="1" applyAlignment="1">
      <alignment vertical="center"/>
    </xf>
    <xf numFmtId="38" fontId="12" fillId="0" borderId="6" xfId="2" applyFont="1" applyFill="1" applyBorder="1" applyAlignment="1">
      <alignment horizontal="left" vertical="center"/>
    </xf>
    <xf numFmtId="0" fontId="21" fillId="0" borderId="1" xfId="5" applyFont="1" applyFill="1" applyBorder="1" applyAlignment="1">
      <alignment horizontal="center" vertical="center"/>
    </xf>
    <xf numFmtId="185" fontId="40" fillId="0" borderId="59" xfId="0" applyNumberFormat="1" applyFont="1" applyFill="1" applyBorder="1" applyAlignment="1">
      <alignment horizontal="right" vertical="center"/>
    </xf>
    <xf numFmtId="0" fontId="12" fillId="0" borderId="12" xfId="5" applyNumberFormat="1" applyFont="1" applyFill="1" applyBorder="1" applyAlignment="1"/>
    <xf numFmtId="0" fontId="12" fillId="0" borderId="3" xfId="5" applyNumberFormat="1" applyFont="1" applyFill="1" applyBorder="1" applyAlignment="1"/>
    <xf numFmtId="0" fontId="12" fillId="0" borderId="6" xfId="5" applyNumberFormat="1" applyFont="1" applyFill="1" applyBorder="1" applyAlignment="1"/>
    <xf numFmtId="0" fontId="12" fillId="0" borderId="2" xfId="5" applyNumberFormat="1" applyFont="1" applyFill="1" applyBorder="1" applyAlignment="1"/>
    <xf numFmtId="0" fontId="12" fillId="0" borderId="0" xfId="5" applyNumberFormat="1" applyFont="1" applyFill="1" applyAlignment="1"/>
    <xf numFmtId="0" fontId="12" fillId="0" borderId="18" xfId="5" applyNumberFormat="1" applyFont="1" applyFill="1" applyBorder="1" applyAlignment="1">
      <alignment horizontal="center" vertical="center" wrapText="1"/>
    </xf>
    <xf numFmtId="0" fontId="16" fillId="0" borderId="16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Alignment="1">
      <alignment horizontal="center" vertical="center" wrapText="1"/>
    </xf>
    <xf numFmtId="0" fontId="12" fillId="0" borderId="22" xfId="5" applyNumberFormat="1" applyFont="1" applyFill="1" applyBorder="1" applyAlignment="1">
      <alignment horizontal="center" vertical="center" wrapText="1"/>
    </xf>
    <xf numFmtId="49" fontId="12" fillId="0" borderId="12" xfId="5" applyNumberFormat="1" applyFont="1" applyFill="1" applyBorder="1" applyAlignment="1">
      <alignment horizontal="left"/>
    </xf>
    <xf numFmtId="37" fontId="12" fillId="0" borderId="6" xfId="5" applyNumberFormat="1" applyFont="1" applyFill="1" applyBorder="1" applyAlignment="1">
      <alignment horizontal="right"/>
    </xf>
    <xf numFmtId="37" fontId="12" fillId="0" borderId="2" xfId="5" applyNumberFormat="1" applyFont="1" applyFill="1" applyBorder="1" applyAlignment="1">
      <alignment horizontal="right"/>
    </xf>
    <xf numFmtId="37" fontId="12" fillId="0" borderId="6" xfId="5" applyNumberFormat="1" applyFont="1" applyFill="1" applyBorder="1" applyAlignment="1">
      <alignment horizontal="left"/>
    </xf>
    <xf numFmtId="37" fontId="12" fillId="0" borderId="0" xfId="5" applyNumberFormat="1" applyFont="1" applyFill="1" applyAlignment="1">
      <alignment horizontal="right"/>
    </xf>
    <xf numFmtId="49" fontId="12" fillId="0" borderId="18" xfId="5" applyNumberFormat="1" applyFont="1" applyFill="1" applyBorder="1" applyAlignment="1">
      <alignment horizontal="left"/>
    </xf>
    <xf numFmtId="37" fontId="12" fillId="0" borderId="4" xfId="5" applyNumberFormat="1" applyFont="1" applyFill="1" applyBorder="1" applyAlignment="1">
      <alignment horizontal="right"/>
    </xf>
    <xf numFmtId="37" fontId="12" fillId="0" borderId="4" xfId="5" applyNumberFormat="1" applyFont="1" applyFill="1" applyBorder="1" applyAlignment="1">
      <alignment horizontal="left"/>
    </xf>
    <xf numFmtId="37" fontId="12" fillId="0" borderId="4" xfId="5" quotePrefix="1" applyNumberFormat="1" applyFont="1" applyFill="1" applyBorder="1" applyAlignment="1">
      <alignment horizontal="left"/>
    </xf>
    <xf numFmtId="49" fontId="12" fillId="0" borderId="20" xfId="5" applyNumberFormat="1" applyFont="1" applyFill="1" applyBorder="1" applyAlignment="1">
      <alignment horizontal="left"/>
    </xf>
    <xf numFmtId="37" fontId="12" fillId="0" borderId="22" xfId="5" applyNumberFormat="1" applyFont="1" applyFill="1" applyBorder="1" applyAlignment="1">
      <alignment horizontal="right"/>
    </xf>
    <xf numFmtId="37" fontId="12" fillId="0" borderId="1" xfId="5" applyNumberFormat="1" applyFont="1" applyFill="1" applyBorder="1" applyAlignment="1">
      <alignment horizontal="right"/>
    </xf>
    <xf numFmtId="37" fontId="12" fillId="0" borderId="22" xfId="5" applyNumberFormat="1" applyFont="1" applyFill="1" applyBorder="1" applyAlignment="1">
      <alignment horizontal="left"/>
    </xf>
    <xf numFmtId="0" fontId="8" fillId="0" borderId="0" xfId="5" applyNumberFormat="1" applyFont="1" applyFill="1" applyAlignment="1">
      <alignment horizontal="center" vertical="center"/>
    </xf>
    <xf numFmtId="0" fontId="12" fillId="0" borderId="6" xfId="5" applyNumberFormat="1" applyFont="1" applyFill="1" applyBorder="1" applyAlignment="1">
      <alignment horizontal="left"/>
    </xf>
    <xf numFmtId="0" fontId="12" fillId="0" borderId="0" xfId="5" applyNumberFormat="1" applyFont="1" applyFill="1" applyAlignment="1">
      <alignment horizontal="right"/>
    </xf>
    <xf numFmtId="37" fontId="12" fillId="0" borderId="12" xfId="5" applyNumberFormat="1" applyFont="1" applyFill="1" applyBorder="1" applyAlignment="1">
      <alignment horizontal="right"/>
    </xf>
    <xf numFmtId="37" fontId="12" fillId="0" borderId="18" xfId="5" applyNumberFormat="1" applyFont="1" applyFill="1" applyBorder="1" applyAlignment="1">
      <alignment horizontal="right"/>
    </xf>
    <xf numFmtId="37" fontId="12" fillId="0" borderId="20" xfId="5" applyNumberFormat="1" applyFont="1" applyFill="1" applyBorder="1" applyAlignment="1">
      <alignment horizontal="right"/>
    </xf>
    <xf numFmtId="38" fontId="12" fillId="0" borderId="12" xfId="2" applyFont="1" applyFill="1" applyBorder="1" applyAlignment="1"/>
    <xf numFmtId="38" fontId="12" fillId="0" borderId="3" xfId="2" applyFont="1" applyFill="1" applyBorder="1" applyAlignment="1"/>
    <xf numFmtId="38" fontId="12" fillId="0" borderId="2" xfId="2" applyFont="1" applyFill="1" applyBorder="1" applyAlignment="1"/>
    <xf numFmtId="38" fontId="12" fillId="0" borderId="0" xfId="2" applyFont="1" applyFill="1" applyAlignment="1">
      <alignment horizontal="center" vertical="center" wrapText="1"/>
    </xf>
    <xf numFmtId="49" fontId="12" fillId="0" borderId="12" xfId="2" applyNumberFormat="1" applyFont="1" applyFill="1" applyBorder="1" applyAlignment="1">
      <alignment horizontal="left"/>
    </xf>
    <xf numFmtId="37" fontId="12" fillId="0" borderId="6" xfId="2" applyNumberFormat="1" applyFont="1" applyFill="1" applyBorder="1" applyAlignment="1">
      <alignment horizontal="right"/>
    </xf>
    <xf numFmtId="37" fontId="12" fillId="0" borderId="2" xfId="2" applyNumberFormat="1" applyFont="1" applyFill="1" applyBorder="1" applyAlignment="1">
      <alignment horizontal="right"/>
    </xf>
    <xf numFmtId="37" fontId="12" fillId="0" borderId="6" xfId="2" applyNumberFormat="1" applyFont="1" applyFill="1" applyBorder="1" applyAlignment="1">
      <alignment horizontal="left"/>
    </xf>
    <xf numFmtId="37" fontId="12" fillId="0" borderId="0" xfId="2" applyNumberFormat="1" applyFont="1" applyFill="1" applyBorder="1" applyAlignment="1">
      <alignment horizontal="right"/>
    </xf>
    <xf numFmtId="37" fontId="12" fillId="0" borderId="0" xfId="2" applyNumberFormat="1" applyFont="1" applyFill="1" applyAlignment="1">
      <alignment horizontal="right"/>
    </xf>
    <xf numFmtId="49" fontId="12" fillId="0" borderId="18" xfId="2" applyNumberFormat="1" applyFont="1" applyFill="1" applyBorder="1" applyAlignment="1">
      <alignment horizontal="left"/>
    </xf>
    <xf numFmtId="37" fontId="12" fillId="0" borderId="4" xfId="2" applyNumberFormat="1" applyFont="1" applyFill="1" applyBorder="1" applyAlignment="1">
      <alignment horizontal="right"/>
    </xf>
    <xf numFmtId="37" fontId="12" fillId="0" borderId="4" xfId="2" applyNumberFormat="1" applyFont="1" applyFill="1" applyBorder="1" applyAlignment="1">
      <alignment horizontal="left"/>
    </xf>
    <xf numFmtId="37" fontId="12" fillId="0" borderId="4" xfId="2" quotePrefix="1" applyNumberFormat="1" applyFont="1" applyFill="1" applyBorder="1" applyAlignment="1">
      <alignment horizontal="left"/>
    </xf>
    <xf numFmtId="49" fontId="12" fillId="0" borderId="20" xfId="2" applyNumberFormat="1" applyFont="1" applyFill="1" applyBorder="1" applyAlignment="1">
      <alignment horizontal="left"/>
    </xf>
    <xf numFmtId="37" fontId="12" fillId="0" borderId="22" xfId="2" applyNumberFormat="1" applyFont="1" applyFill="1" applyBorder="1" applyAlignment="1">
      <alignment horizontal="right"/>
    </xf>
    <xf numFmtId="37" fontId="12" fillId="0" borderId="1" xfId="2" applyNumberFormat="1" applyFont="1" applyFill="1" applyBorder="1" applyAlignment="1">
      <alignment horizontal="right"/>
    </xf>
    <xf numFmtId="37" fontId="12" fillId="0" borderId="22" xfId="2" applyNumberFormat="1" applyFont="1" applyFill="1" applyBorder="1" applyAlignment="1">
      <alignment horizontal="left"/>
    </xf>
    <xf numFmtId="38" fontId="8" fillId="0" borderId="0" xfId="2" applyFont="1" applyFill="1" applyAlignment="1">
      <alignment horizontal="center" vertical="center"/>
    </xf>
    <xf numFmtId="38" fontId="12" fillId="0" borderId="6" xfId="2" applyFont="1" applyFill="1" applyBorder="1" applyAlignment="1">
      <alignment horizontal="left"/>
    </xf>
    <xf numFmtId="38" fontId="12" fillId="0" borderId="3" xfId="2" applyFont="1" applyFill="1" applyBorder="1" applyAlignment="1">
      <alignment horizontal="left" vertical="center" shrinkToFit="1"/>
    </xf>
    <xf numFmtId="38" fontId="12" fillId="0" borderId="0" xfId="2" applyFont="1" applyFill="1" applyAlignment="1">
      <alignment horizontal="right"/>
    </xf>
    <xf numFmtId="38" fontId="12" fillId="0" borderId="12" xfId="2" applyFont="1" applyFill="1" applyBorder="1" applyAlignment="1">
      <alignment horizontal="center" vertical="center" wrapText="1"/>
    </xf>
    <xf numFmtId="38" fontId="12" fillId="0" borderId="3" xfId="2" applyFont="1" applyFill="1" applyBorder="1" applyAlignment="1">
      <alignment horizontal="left" shrinkToFit="1"/>
    </xf>
    <xf numFmtId="37" fontId="12" fillId="0" borderId="12" xfId="2" applyNumberFormat="1" applyFont="1" applyFill="1" applyBorder="1" applyAlignment="1">
      <alignment horizontal="right"/>
    </xf>
    <xf numFmtId="37" fontId="12" fillId="0" borderId="18" xfId="2" applyNumberFormat="1" applyFont="1" applyFill="1" applyBorder="1" applyAlignment="1">
      <alignment horizontal="right"/>
    </xf>
    <xf numFmtId="37" fontId="12" fillId="0" borderId="20" xfId="2" applyNumberFormat="1" applyFont="1" applyFill="1" applyBorder="1" applyAlignment="1">
      <alignment horizontal="right"/>
    </xf>
    <xf numFmtId="0" fontId="12" fillId="0" borderId="12" xfId="5" applyNumberFormat="1" applyFont="1" applyFill="1" applyBorder="1" applyAlignment="1">
      <alignment vertical="center"/>
    </xf>
    <xf numFmtId="0" fontId="12" fillId="0" borderId="3" xfId="5" applyNumberFormat="1" applyFont="1" applyFill="1" applyBorder="1" applyAlignment="1">
      <alignment vertical="center"/>
    </xf>
    <xf numFmtId="0" fontId="12" fillId="0" borderId="12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6" fillId="0" borderId="3" xfId="5" applyNumberFormat="1" applyFont="1" applyFill="1" applyBorder="1" applyAlignment="1">
      <alignment horizontal="center" vertical="center" wrapText="1"/>
    </xf>
    <xf numFmtId="49" fontId="12" fillId="0" borderId="12" xfId="5" applyNumberFormat="1" applyFont="1" applyFill="1" applyBorder="1" applyAlignment="1">
      <alignment horizontal="left" vertical="center"/>
    </xf>
    <xf numFmtId="37" fontId="12" fillId="0" borderId="6" xfId="5" applyNumberFormat="1" applyFont="1" applyFill="1" applyBorder="1" applyAlignment="1">
      <alignment horizontal="right" vertical="center"/>
    </xf>
    <xf numFmtId="37" fontId="12" fillId="0" borderId="2" xfId="5" applyNumberFormat="1" applyFont="1" applyFill="1" applyBorder="1" applyAlignment="1">
      <alignment horizontal="right" vertical="center"/>
    </xf>
    <xf numFmtId="37" fontId="12" fillId="0" borderId="6" xfId="5" applyNumberFormat="1" applyFont="1" applyFill="1" applyBorder="1" applyAlignment="1">
      <alignment horizontal="left" vertical="center"/>
    </xf>
    <xf numFmtId="37" fontId="12" fillId="0" borderId="0" xfId="5" applyNumberFormat="1" applyFont="1" applyFill="1" applyBorder="1" applyAlignment="1">
      <alignment horizontal="right" vertical="center"/>
    </xf>
    <xf numFmtId="37" fontId="12" fillId="0" borderId="0" xfId="5" applyNumberFormat="1" applyFont="1" applyFill="1" applyAlignment="1">
      <alignment horizontal="right" vertical="center"/>
    </xf>
    <xf numFmtId="37" fontId="12" fillId="0" borderId="4" xfId="5" applyNumberFormat="1" applyFont="1" applyFill="1" applyBorder="1" applyAlignment="1">
      <alignment horizontal="right" vertical="center"/>
    </xf>
    <xf numFmtId="37" fontId="12" fillId="0" borderId="4" xfId="5" applyNumberFormat="1" applyFont="1" applyFill="1" applyBorder="1" applyAlignment="1">
      <alignment horizontal="left" vertical="center"/>
    </xf>
    <xf numFmtId="37" fontId="12" fillId="0" borderId="4" xfId="5" quotePrefix="1" applyNumberFormat="1" applyFont="1" applyFill="1" applyBorder="1" applyAlignment="1">
      <alignment horizontal="left" vertical="center"/>
    </xf>
    <xf numFmtId="37" fontId="12" fillId="0" borderId="22" xfId="5" applyNumberFormat="1" applyFont="1" applyFill="1" applyBorder="1" applyAlignment="1">
      <alignment horizontal="right" vertical="center"/>
    </xf>
    <xf numFmtId="37" fontId="12" fillId="0" borderId="1" xfId="5" applyNumberFormat="1" applyFont="1" applyFill="1" applyBorder="1" applyAlignment="1">
      <alignment horizontal="right" vertical="center"/>
    </xf>
    <xf numFmtId="37" fontId="12" fillId="0" borderId="22" xfId="5" applyNumberFormat="1" applyFont="1" applyFill="1" applyBorder="1" applyAlignment="1">
      <alignment horizontal="left" vertical="center"/>
    </xf>
    <xf numFmtId="0" fontId="12" fillId="0" borderId="6" xfId="5" applyNumberFormat="1" applyFont="1" applyFill="1" applyBorder="1" applyAlignment="1">
      <alignment horizontal="left" vertical="center"/>
    </xf>
    <xf numFmtId="0" fontId="12" fillId="0" borderId="3" xfId="5" applyNumberFormat="1" applyFont="1" applyFill="1" applyBorder="1" applyAlignment="1">
      <alignment horizontal="left" vertical="center" shrinkToFit="1"/>
    </xf>
    <xf numFmtId="0" fontId="16" fillId="0" borderId="6" xfId="5" applyNumberFormat="1" applyFont="1" applyFill="1" applyBorder="1" applyAlignment="1">
      <alignment horizontal="center" vertical="center" wrapText="1"/>
    </xf>
    <xf numFmtId="37" fontId="12" fillId="0" borderId="12" xfId="5" applyNumberFormat="1" applyFont="1" applyFill="1" applyBorder="1" applyAlignment="1">
      <alignment horizontal="right" vertical="center"/>
    </xf>
    <xf numFmtId="37" fontId="12" fillId="0" borderId="18" xfId="5" applyNumberFormat="1" applyFont="1" applyFill="1" applyBorder="1" applyAlignment="1">
      <alignment horizontal="right" vertical="center"/>
    </xf>
    <xf numFmtId="37" fontId="12" fillId="0" borderId="20" xfId="5" applyNumberFormat="1" applyFont="1" applyFill="1" applyBorder="1" applyAlignment="1">
      <alignment horizontal="right" vertical="center"/>
    </xf>
    <xf numFmtId="38" fontId="68" fillId="0" borderId="10" xfId="9" applyNumberFormat="1" applyFont="1" applyFill="1" applyBorder="1" applyAlignment="1" applyProtection="1">
      <alignment horizontal="left" vertical="center" wrapText="1" indent="1"/>
    </xf>
    <xf numFmtId="49" fontId="12" fillId="0" borderId="2" xfId="5" applyNumberFormat="1" applyFont="1" applyFill="1" applyBorder="1" applyAlignment="1">
      <alignment horizontal="center"/>
    </xf>
    <xf numFmtId="49" fontId="12" fillId="0" borderId="0" xfId="5" applyNumberFormat="1" applyFont="1" applyFill="1" applyBorder="1" applyAlignment="1">
      <alignment horizontal="center"/>
    </xf>
    <xf numFmtId="49" fontId="16" fillId="0" borderId="0" xfId="5" applyNumberFormat="1" applyFont="1" applyFill="1"/>
    <xf numFmtId="38" fontId="12" fillId="0" borderId="0" xfId="3" quotePrefix="1" applyFont="1" applyFill="1" applyBorder="1" applyAlignment="1">
      <alignment horizontal="right"/>
    </xf>
    <xf numFmtId="49" fontId="12" fillId="0" borderId="2" xfId="5" applyNumberFormat="1" applyFont="1" applyFill="1" applyBorder="1" applyAlignment="1">
      <alignment horizontal="left" vertical="center"/>
    </xf>
    <xf numFmtId="49" fontId="62" fillId="0" borderId="2" xfId="5" applyNumberFormat="1" applyFont="1" applyFill="1" applyBorder="1" applyAlignment="1">
      <alignment horizontal="left" vertical="center"/>
    </xf>
    <xf numFmtId="201" fontId="12" fillId="0" borderId="3" xfId="5" quotePrefix="1" applyNumberFormat="1" applyFont="1" applyFill="1" applyBorder="1" applyAlignment="1">
      <alignment horizontal="center"/>
    </xf>
    <xf numFmtId="202" fontId="12" fillId="0" borderId="3" xfId="5" quotePrefix="1" applyNumberFormat="1" applyFont="1" applyFill="1" applyBorder="1" applyAlignment="1">
      <alignment horizontal="center"/>
    </xf>
    <xf numFmtId="203" fontId="12" fillId="0" borderId="3" xfId="5" quotePrefix="1" applyNumberFormat="1" applyFont="1" applyFill="1" applyBorder="1" applyAlignment="1">
      <alignment horizontal="center"/>
    </xf>
    <xf numFmtId="177" fontId="12" fillId="0" borderId="21" xfId="5" applyNumberFormat="1" applyFont="1" applyFill="1" applyBorder="1" applyAlignment="1">
      <alignment horizontal="center"/>
    </xf>
    <xf numFmtId="184" fontId="12" fillId="0" borderId="21" xfId="5" applyNumberFormat="1" applyFont="1" applyFill="1" applyBorder="1" applyAlignment="1">
      <alignment horizontal="center"/>
    </xf>
    <xf numFmtId="183" fontId="12" fillId="0" borderId="21" xfId="5" applyNumberFormat="1" applyFont="1" applyFill="1" applyBorder="1" applyAlignment="1">
      <alignment horizontal="center"/>
    </xf>
    <xf numFmtId="204" fontId="12" fillId="0" borderId="21" xfId="5" applyNumberFormat="1" applyFont="1" applyFill="1" applyBorder="1" applyAlignment="1">
      <alignment horizontal="center"/>
    </xf>
    <xf numFmtId="0" fontId="21" fillId="0" borderId="20" xfId="5" applyFont="1" applyFill="1" applyBorder="1" applyAlignment="1">
      <alignment horizontal="center" vertical="center"/>
    </xf>
    <xf numFmtId="0" fontId="21" fillId="0" borderId="21" xfId="5" applyFont="1" applyFill="1" applyBorder="1" applyAlignment="1">
      <alignment horizontal="center" vertical="center"/>
    </xf>
    <xf numFmtId="0" fontId="34" fillId="0" borderId="0" xfId="5" applyFont="1" applyFill="1" applyAlignment="1">
      <alignment vertical="center"/>
    </xf>
    <xf numFmtId="0" fontId="35" fillId="0" borderId="0" xfId="5" applyFont="1" applyFill="1" applyAlignment="1">
      <alignment vertical="center"/>
    </xf>
    <xf numFmtId="0" fontId="70" fillId="0" borderId="0" xfId="5" applyFont="1" applyFill="1" applyAlignment="1">
      <alignment vertical="center"/>
    </xf>
    <xf numFmtId="0" fontId="31" fillId="0" borderId="0" xfId="5" applyFont="1" applyFill="1" applyAlignment="1">
      <alignment vertical="center"/>
    </xf>
    <xf numFmtId="0" fontId="9" fillId="0" borderId="1" xfId="5" applyFont="1" applyFill="1" applyBorder="1" applyAlignment="1">
      <alignment horizontal="left" vertical="center" indent="1"/>
    </xf>
    <xf numFmtId="0" fontId="9" fillId="0" borderId="1" xfId="5" applyFont="1" applyFill="1" applyBorder="1" applyAlignment="1">
      <alignment horizontal="left" vertical="center"/>
    </xf>
    <xf numFmtId="0" fontId="34" fillId="0" borderId="0" xfId="5" applyFont="1" applyFill="1" applyBorder="1" applyAlignment="1">
      <alignment vertical="center"/>
    </xf>
    <xf numFmtId="0" fontId="35" fillId="0" borderId="0" xfId="5" applyFont="1" applyFill="1" applyBorder="1" applyAlignment="1">
      <alignment vertical="center"/>
    </xf>
    <xf numFmtId="0" fontId="70" fillId="0" borderId="0" xfId="5" applyFont="1" applyFill="1" applyBorder="1" applyAlignment="1">
      <alignment vertical="center"/>
    </xf>
    <xf numFmtId="0" fontId="70" fillId="0" borderId="0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right" vertical="center"/>
    </xf>
    <xf numFmtId="0" fontId="12" fillId="0" borderId="4" xfId="5" applyFont="1" applyFill="1" applyBorder="1" applyAlignment="1">
      <alignment horizontal="centerContinuous" vertical="center"/>
    </xf>
    <xf numFmtId="0" fontId="12" fillId="0" borderId="3" xfId="5" applyFont="1" applyFill="1" applyBorder="1" applyAlignment="1">
      <alignment horizontal="centerContinuous" vertical="center"/>
    </xf>
    <xf numFmtId="0" fontId="12" fillId="0" borderId="6" xfId="5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left" vertical="center"/>
    </xf>
    <xf numFmtId="0" fontId="12" fillId="0" borderId="2" xfId="5" applyFont="1" applyFill="1" applyBorder="1" applyAlignment="1">
      <alignment horizontal="centerContinuous" vertical="center"/>
    </xf>
    <xf numFmtId="0" fontId="12" fillId="0" borderId="12" xfId="5" applyFont="1" applyFill="1" applyBorder="1" applyAlignment="1">
      <alignment horizontal="centerContinuous" vertical="center"/>
    </xf>
    <xf numFmtId="0" fontId="12" fillId="0" borderId="16" xfId="5" applyFont="1" applyFill="1" applyBorder="1" applyAlignment="1">
      <alignment horizontal="centerContinuous" vertical="center"/>
    </xf>
    <xf numFmtId="0" fontId="12" fillId="0" borderId="20" xfId="5" applyFont="1" applyFill="1" applyBorder="1" applyAlignment="1">
      <alignment horizontal="left" vertical="center"/>
    </xf>
    <xf numFmtId="49" fontId="12" fillId="0" borderId="1" xfId="8" applyNumberFormat="1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2" fillId="0" borderId="4" xfId="5" applyFont="1" applyFill="1" applyBorder="1" applyAlignment="1">
      <alignment horizontal="center" vertical="center" wrapText="1"/>
    </xf>
    <xf numFmtId="0" fontId="12" fillId="0" borderId="22" xfId="5" applyFont="1" applyFill="1" applyBorder="1" applyAlignment="1">
      <alignment horizontal="center" vertical="center" wrapText="1"/>
    </xf>
    <xf numFmtId="0" fontId="12" fillId="0" borderId="22" xfId="5" applyFont="1" applyFill="1" applyBorder="1" applyAlignment="1">
      <alignment vertical="center"/>
    </xf>
    <xf numFmtId="49" fontId="12" fillId="0" borderId="0" xfId="5" applyNumberFormat="1" applyFont="1" applyFill="1" applyBorder="1" applyAlignment="1">
      <alignment horizontal="right" vertical="center"/>
    </xf>
    <xf numFmtId="49" fontId="73" fillId="0" borderId="0" xfId="5" applyNumberFormat="1" applyFont="1" applyFill="1" applyBorder="1" applyAlignment="1">
      <alignment horizontal="right" vertical="center"/>
    </xf>
    <xf numFmtId="186" fontId="73" fillId="0" borderId="0" xfId="8" applyNumberFormat="1" applyFont="1" applyFill="1" applyBorder="1" applyAlignment="1">
      <alignment horizontal="right" vertical="center"/>
    </xf>
    <xf numFmtId="0" fontId="73" fillId="0" borderId="0" xfId="5" applyFont="1" applyFill="1" applyAlignment="1">
      <alignment vertical="center"/>
    </xf>
    <xf numFmtId="0" fontId="31" fillId="0" borderId="1" xfId="5" applyFont="1" applyFill="1" applyBorder="1" applyAlignment="1">
      <alignment horizontal="left" vertical="center"/>
    </xf>
    <xf numFmtId="0" fontId="31" fillId="0" borderId="1" xfId="5" applyFont="1" applyFill="1" applyBorder="1" applyAlignment="1">
      <alignment vertical="center"/>
    </xf>
    <xf numFmtId="0" fontId="31" fillId="0" borderId="0" xfId="5" applyFont="1" applyFill="1" applyBorder="1" applyAlignment="1">
      <alignment vertical="center"/>
    </xf>
    <xf numFmtId="0" fontId="12" fillId="0" borderId="1" xfId="5" applyFont="1" applyFill="1" applyBorder="1" applyAlignment="1">
      <alignment vertical="center"/>
    </xf>
    <xf numFmtId="0" fontId="12" fillId="0" borderId="20" xfId="5" applyFont="1" applyFill="1" applyBorder="1" applyAlignment="1">
      <alignment vertical="center"/>
    </xf>
    <xf numFmtId="0" fontId="2" fillId="0" borderId="0" xfId="5" applyFont="1" applyFill="1" applyAlignment="1">
      <alignment vertical="center" wrapText="1"/>
    </xf>
    <xf numFmtId="0" fontId="2" fillId="0" borderId="18" xfId="5" applyFont="1" applyFill="1" applyBorder="1" applyAlignment="1">
      <alignment vertical="center" wrapText="1"/>
    </xf>
    <xf numFmtId="0" fontId="16" fillId="0" borderId="2" xfId="5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22" fontId="9" fillId="0" borderId="0" xfId="5" applyNumberFormat="1" applyFont="1" applyFill="1" applyAlignment="1">
      <alignment vertical="center"/>
    </xf>
    <xf numFmtId="0" fontId="74" fillId="0" borderId="0" xfId="5" applyFont="1" applyFill="1" applyAlignment="1">
      <alignment horizontal="left" vertical="center"/>
    </xf>
    <xf numFmtId="0" fontId="74" fillId="0" borderId="0" xfId="5" applyFont="1" applyFill="1" applyAlignment="1">
      <alignment vertical="center"/>
    </xf>
    <xf numFmtId="0" fontId="37" fillId="0" borderId="0" xfId="5" applyFont="1" applyFill="1" applyAlignment="1">
      <alignment horizontal="left" vertical="center"/>
    </xf>
    <xf numFmtId="38" fontId="12" fillId="0" borderId="30" xfId="9" applyNumberFormat="1" applyFont="1" applyFill="1" applyBorder="1" applyAlignment="1" applyProtection="1">
      <alignment vertical="center" wrapText="1"/>
    </xf>
    <xf numFmtId="38" fontId="12" fillId="0" borderId="26" xfId="9" applyNumberFormat="1" applyFont="1" applyFill="1" applyBorder="1" applyAlignment="1" applyProtection="1">
      <alignment horizontal="center" vertical="center" wrapText="1"/>
    </xf>
    <xf numFmtId="38" fontId="12" fillId="0" borderId="24" xfId="9" applyNumberFormat="1" applyFont="1" applyFill="1" applyBorder="1" applyAlignment="1" applyProtection="1">
      <alignment horizontal="center" vertical="center" wrapText="1"/>
    </xf>
    <xf numFmtId="0" fontId="33" fillId="0" borderId="0" xfId="5" applyFont="1" applyFill="1" applyAlignment="1">
      <alignment vertical="center"/>
    </xf>
    <xf numFmtId="38" fontId="33" fillId="0" borderId="10" xfId="9" applyNumberFormat="1" applyFont="1" applyFill="1" applyBorder="1" applyAlignment="1" applyProtection="1">
      <alignment vertical="center" wrapText="1"/>
    </xf>
    <xf numFmtId="38" fontId="12" fillId="0" borderId="10" xfId="9" applyNumberFormat="1" applyFont="1" applyFill="1" applyBorder="1" applyAlignment="1" applyProtection="1">
      <alignment horizontal="left" vertical="center" indent="1"/>
    </xf>
    <xf numFmtId="38" fontId="12" fillId="0" borderId="1" xfId="9" applyNumberFormat="1" applyFont="1" applyFill="1" applyBorder="1" applyAlignment="1" applyProtection="1">
      <alignment vertical="center" wrapText="1"/>
    </xf>
    <xf numFmtId="38" fontId="12" fillId="0" borderId="0" xfId="9" applyNumberFormat="1" applyFont="1" applyFill="1" applyBorder="1" applyAlignment="1" applyProtection="1"/>
    <xf numFmtId="38" fontId="12" fillId="0" borderId="0" xfId="9" applyNumberFormat="1" applyFont="1" applyFill="1" applyAlignment="1" applyProtection="1">
      <alignment wrapText="1"/>
    </xf>
    <xf numFmtId="38" fontId="12" fillId="0" borderId="0" xfId="9" applyNumberFormat="1" applyFont="1" applyFill="1" applyBorder="1" applyAlignment="1" applyProtection="1">
      <alignment wrapText="1"/>
    </xf>
    <xf numFmtId="38" fontId="12" fillId="0" borderId="0" xfId="9" applyNumberFormat="1" applyFont="1" applyFill="1" applyBorder="1" applyAlignment="1"/>
    <xf numFmtId="38" fontId="12" fillId="0" borderId="0" xfId="9" applyNumberFormat="1" applyFont="1" applyFill="1" applyBorder="1" applyAlignment="1">
      <alignment wrapText="1"/>
    </xf>
    <xf numFmtId="37" fontId="12" fillId="0" borderId="0" xfId="9" applyFont="1" applyFill="1"/>
    <xf numFmtId="38" fontId="12" fillId="0" borderId="0" xfId="9" applyNumberFormat="1" applyFont="1" applyFill="1" applyAlignment="1">
      <alignment wrapText="1"/>
    </xf>
    <xf numFmtId="38" fontId="12" fillId="0" borderId="0" xfId="9" applyNumberFormat="1" applyFont="1" applyFill="1" applyAlignment="1"/>
    <xf numFmtId="38" fontId="12" fillId="0" borderId="0" xfId="9" quotePrefix="1" applyNumberFormat="1" applyFont="1" applyFill="1" applyAlignment="1">
      <alignment wrapText="1"/>
    </xf>
    <xf numFmtId="0" fontId="37" fillId="0" borderId="1" xfId="5" applyFont="1" applyFill="1" applyBorder="1" applyAlignment="1">
      <alignment vertical="center"/>
    </xf>
    <xf numFmtId="0" fontId="40" fillId="0" borderId="1" xfId="5" applyFont="1" applyFill="1" applyBorder="1" applyAlignment="1"/>
    <xf numFmtId="38" fontId="19" fillId="0" borderId="1" xfId="9" applyNumberFormat="1" applyFont="1" applyFill="1" applyBorder="1" applyAlignment="1" applyProtection="1"/>
    <xf numFmtId="38" fontId="12" fillId="0" borderId="1" xfId="9" applyNumberFormat="1" applyFont="1" applyFill="1" applyBorder="1" applyAlignment="1" applyProtection="1">
      <alignment vertical="center"/>
    </xf>
    <xf numFmtId="37" fontId="19" fillId="0" borderId="1" xfId="9" applyFont="1" applyFill="1" applyBorder="1" applyAlignment="1">
      <alignment vertical="center"/>
    </xf>
    <xf numFmtId="0" fontId="17" fillId="0" borderId="0" xfId="5" applyFont="1" applyFill="1" applyBorder="1" applyAlignment="1">
      <alignment horizontal="center"/>
    </xf>
    <xf numFmtId="38" fontId="12" fillId="0" borderId="15" xfId="9" applyNumberFormat="1" applyFont="1" applyFill="1" applyBorder="1" applyAlignment="1" applyProtection="1">
      <alignment horizontal="center" vertical="top" wrapText="1"/>
    </xf>
    <xf numFmtId="0" fontId="17" fillId="0" borderId="0" xfId="5" applyFont="1" applyFill="1" applyAlignment="1">
      <alignment horizontal="right"/>
    </xf>
    <xf numFmtId="198" fontId="12" fillId="0" borderId="0" xfId="2" applyNumberFormat="1" applyFont="1" applyFill="1" applyBorder="1" applyAlignment="1">
      <alignment horizontal="right" vertical="center"/>
    </xf>
    <xf numFmtId="0" fontId="12" fillId="0" borderId="0" xfId="5" applyFont="1" applyFill="1" applyAlignment="1">
      <alignment horizontal="right"/>
    </xf>
    <xf numFmtId="38" fontId="12" fillId="0" borderId="0" xfId="3" quotePrefix="1" applyFont="1" applyFill="1" applyBorder="1" applyAlignment="1">
      <alignment horizontal="left"/>
    </xf>
    <xf numFmtId="0" fontId="37" fillId="0" borderId="0" xfId="5" applyFont="1" applyFill="1" applyAlignment="1">
      <alignment horizontal="left"/>
    </xf>
    <xf numFmtId="0" fontId="45" fillId="0" borderId="0" xfId="5" applyFont="1" applyFill="1" applyAlignment="1">
      <alignment horizontal="center"/>
    </xf>
    <xf numFmtId="0" fontId="45" fillId="0" borderId="0" xfId="5" applyFont="1" applyFill="1"/>
    <xf numFmtId="0" fontId="75" fillId="0" borderId="0" xfId="5" applyFont="1" applyFill="1" applyAlignment="1">
      <alignment vertical="center"/>
    </xf>
    <xf numFmtId="0" fontId="45" fillId="0" borderId="0" xfId="5" applyFont="1" applyFill="1" applyAlignment="1"/>
    <xf numFmtId="0" fontId="36" fillId="0" borderId="0" xfId="5" applyFont="1" applyFill="1" applyAlignment="1">
      <alignment horizontal="center"/>
    </xf>
    <xf numFmtId="0" fontId="65" fillId="0" borderId="0" xfId="5" applyFont="1" applyFill="1" applyAlignment="1">
      <alignment horizontal="left" vertical="center"/>
    </xf>
    <xf numFmtId="0" fontId="2" fillId="0" borderId="0" xfId="5" applyFont="1" applyFill="1" applyAlignment="1">
      <alignment horizontal="left" vertical="center"/>
    </xf>
    <xf numFmtId="0" fontId="37" fillId="0" borderId="0" xfId="5" quotePrefix="1" applyFont="1" applyFill="1" applyAlignment="1">
      <alignment horizontal="left"/>
    </xf>
    <xf numFmtId="0" fontId="36" fillId="0" borderId="1" xfId="5" applyFont="1" applyFill="1" applyBorder="1" applyAlignment="1">
      <alignment horizontal="center"/>
    </xf>
    <xf numFmtId="0" fontId="65" fillId="0" borderId="1" xfId="5" quotePrefix="1" applyFont="1" applyFill="1" applyBorder="1" applyAlignment="1">
      <alignment horizontal="left"/>
    </xf>
    <xf numFmtId="0" fontId="36" fillId="0" borderId="1" xfId="5" applyFont="1" applyFill="1" applyBorder="1" applyAlignment="1">
      <alignment horizontal="right"/>
    </xf>
    <xf numFmtId="0" fontId="36" fillId="0" borderId="1" xfId="5" applyFont="1" applyFill="1" applyBorder="1" applyAlignment="1">
      <alignment horizontal="center" vertical="top"/>
    </xf>
    <xf numFmtId="0" fontId="37" fillId="0" borderId="1" xfId="5" quotePrefix="1" applyFont="1" applyFill="1" applyBorder="1" applyAlignment="1">
      <alignment horizontal="left" vertical="center"/>
    </xf>
    <xf numFmtId="0" fontId="32" fillId="0" borderId="1" xfId="5" applyFont="1" applyFill="1" applyBorder="1" applyAlignment="1">
      <alignment horizontal="centerContinuous" vertical="center"/>
    </xf>
    <xf numFmtId="0" fontId="12" fillId="0" borderId="18" xfId="5" applyFont="1" applyFill="1" applyBorder="1" applyAlignment="1">
      <alignment horizontal="centerContinuous"/>
    </xf>
    <xf numFmtId="0" fontId="12" fillId="0" borderId="18" xfId="5" applyFont="1" applyFill="1" applyBorder="1" applyAlignment="1">
      <alignment horizontal="centerContinuous" vertical="center"/>
    </xf>
    <xf numFmtId="0" fontId="12" fillId="0" borderId="20" xfId="5" applyFont="1" applyFill="1" applyBorder="1" applyAlignment="1">
      <alignment horizontal="centerContinuous" vertical="center" wrapText="1"/>
    </xf>
    <xf numFmtId="186" fontId="12" fillId="0" borderId="0" xfId="5" applyNumberFormat="1" applyFont="1" applyFill="1" applyAlignment="1">
      <alignment vertical="center"/>
    </xf>
    <xf numFmtId="0" fontId="12" fillId="0" borderId="0" xfId="5" quotePrefix="1" applyFont="1" applyFill="1" applyAlignment="1">
      <alignment vertical="center"/>
    </xf>
    <xf numFmtId="0" fontId="12" fillId="0" borderId="0" xfId="5" applyFont="1" applyFill="1" applyAlignment="1">
      <alignment horizontal="center"/>
    </xf>
    <xf numFmtId="186" fontId="12" fillId="0" borderId="0" xfId="5" applyNumberFormat="1" applyFont="1" applyFill="1"/>
    <xf numFmtId="38" fontId="12" fillId="0" borderId="4" xfId="2" applyFont="1" applyFill="1" applyBorder="1"/>
    <xf numFmtId="38" fontId="12" fillId="0" borderId="0" xfId="2" applyFont="1" applyFill="1"/>
    <xf numFmtId="38" fontId="12" fillId="0" borderId="18" xfId="2" applyFont="1" applyFill="1" applyBorder="1"/>
    <xf numFmtId="190" fontId="12" fillId="0" borderId="4" xfId="2" applyNumberFormat="1" applyFont="1" applyFill="1" applyBorder="1"/>
    <xf numFmtId="190" fontId="12" fillId="0" borderId="0" xfId="2" applyNumberFormat="1" applyFont="1" applyFill="1" applyBorder="1"/>
    <xf numFmtId="190" fontId="12" fillId="0" borderId="18" xfId="2" applyNumberFormat="1" applyFont="1" applyFill="1" applyBorder="1"/>
    <xf numFmtId="190" fontId="12" fillId="0" borderId="0" xfId="2" applyNumberFormat="1" applyFont="1" applyFill="1" applyBorder="1" applyAlignment="1">
      <alignment horizontal="right"/>
    </xf>
    <xf numFmtId="190" fontId="12" fillId="0" borderId="22" xfId="2" quotePrefix="1" applyNumberFormat="1" applyFont="1" applyFill="1" applyBorder="1"/>
    <xf numFmtId="190" fontId="12" fillId="0" borderId="1" xfId="2" quotePrefix="1" applyNumberFormat="1" applyFont="1" applyFill="1" applyBorder="1"/>
    <xf numFmtId="190" fontId="12" fillId="0" borderId="1" xfId="2" applyNumberFormat="1" applyFont="1" applyFill="1" applyBorder="1"/>
    <xf numFmtId="190" fontId="12" fillId="0" borderId="20" xfId="2" quotePrefix="1" applyNumberFormat="1" applyFont="1" applyFill="1" applyBorder="1"/>
    <xf numFmtId="38" fontId="12" fillId="0" borderId="1" xfId="2" applyFont="1" applyFill="1" applyBorder="1" applyAlignment="1">
      <alignment horizontal="right"/>
    </xf>
    <xf numFmtId="0" fontId="2" fillId="0" borderId="1" xfId="5" applyFont="1" applyFill="1" applyBorder="1" applyAlignment="1">
      <alignment horizontal="right"/>
    </xf>
    <xf numFmtId="196" fontId="2" fillId="0" borderId="0" xfId="5" applyNumberFormat="1" applyFont="1" applyFill="1"/>
    <xf numFmtId="37" fontId="17" fillId="0" borderId="58" xfId="9" applyFont="1" applyFill="1" applyBorder="1" applyAlignment="1" applyProtection="1">
      <alignment horizontal="right" vertical="center"/>
    </xf>
    <xf numFmtId="37" fontId="17" fillId="0" borderId="100" xfId="9" applyFont="1" applyFill="1" applyBorder="1" applyAlignment="1" applyProtection="1">
      <alignment horizontal="right" vertical="center"/>
    </xf>
    <xf numFmtId="37" fontId="17" fillId="0" borderId="73" xfId="9" applyFont="1" applyFill="1" applyBorder="1" applyAlignment="1" applyProtection="1">
      <alignment horizontal="right" vertical="center"/>
    </xf>
    <xf numFmtId="37" fontId="17" fillId="0" borderId="101" xfId="9" applyFont="1" applyFill="1" applyBorder="1" applyAlignment="1" applyProtection="1">
      <alignment horizontal="right" vertical="center"/>
    </xf>
    <xf numFmtId="37" fontId="17" fillId="0" borderId="79" xfId="9" applyFont="1" applyFill="1" applyBorder="1" applyAlignment="1" applyProtection="1">
      <alignment horizontal="right" vertical="center"/>
    </xf>
    <xf numFmtId="0" fontId="40" fillId="0" borderId="55" xfId="0" applyFont="1" applyFill="1" applyBorder="1" applyAlignment="1"/>
    <xf numFmtId="185" fontId="12" fillId="0" borderId="5" xfId="0" applyNumberFormat="1" applyFont="1" applyFill="1" applyBorder="1" applyAlignment="1">
      <alignment vertical="center"/>
    </xf>
    <xf numFmtId="185" fontId="12" fillId="0" borderId="5" xfId="0" applyNumberFormat="1" applyFont="1" applyFill="1" applyBorder="1" applyAlignment="1">
      <alignment horizontal="right" vertical="center"/>
    </xf>
    <xf numFmtId="185" fontId="40" fillId="0" borderId="6" xfId="0" applyNumberFormat="1" applyFont="1" applyFill="1" applyBorder="1" applyAlignment="1">
      <alignment vertical="center"/>
    </xf>
    <xf numFmtId="37" fontId="17" fillId="0" borderId="49" xfId="9" applyFont="1" applyFill="1" applyBorder="1" applyAlignment="1" applyProtection="1">
      <alignment horizontal="right" vertical="center"/>
    </xf>
    <xf numFmtId="185" fontId="12" fillId="0" borderId="75" xfId="0" applyNumberFormat="1" applyFont="1" applyFill="1" applyBorder="1" applyAlignment="1">
      <alignment horizontal="right" vertical="center"/>
    </xf>
    <xf numFmtId="185" fontId="40" fillId="0" borderId="6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left"/>
    </xf>
    <xf numFmtId="0" fontId="40" fillId="0" borderId="59" xfId="0" applyFont="1" applyFill="1" applyBorder="1" applyAlignment="1"/>
    <xf numFmtId="0" fontId="64" fillId="0" borderId="47" xfId="0" applyFont="1" applyFill="1" applyBorder="1" applyAlignment="1">
      <alignment horizontal="center" vertical="center" wrapText="1"/>
    </xf>
    <xf numFmtId="0" fontId="64" fillId="0" borderId="49" xfId="0" applyFont="1" applyFill="1" applyBorder="1" applyAlignment="1">
      <alignment horizontal="center" vertical="center" wrapText="1"/>
    </xf>
    <xf numFmtId="0" fontId="64" fillId="0" borderId="55" xfId="0" applyFont="1" applyFill="1" applyBorder="1" applyAlignment="1">
      <alignment horizontal="center" vertical="center" wrapText="1"/>
    </xf>
    <xf numFmtId="0" fontId="64" fillId="0" borderId="50" xfId="0" applyFont="1" applyFill="1" applyBorder="1" applyAlignment="1">
      <alignment horizontal="center" vertical="center" wrapText="1"/>
    </xf>
    <xf numFmtId="0" fontId="40" fillId="0" borderId="47" xfId="0" applyFont="1" applyFill="1" applyBorder="1" applyAlignment="1"/>
    <xf numFmtId="0" fontId="12" fillId="0" borderId="47" xfId="0" applyFont="1" applyFill="1" applyBorder="1" applyAlignment="1">
      <alignment horizontal="left" shrinkToFit="1"/>
    </xf>
    <xf numFmtId="185" fontId="40" fillId="0" borderId="47" xfId="0" applyNumberFormat="1" applyFont="1" applyFill="1" applyBorder="1" applyAlignment="1"/>
    <xf numFmtId="185" fontId="40" fillId="0" borderId="47" xfId="2" applyNumberFormat="1" applyFont="1" applyFill="1" applyBorder="1" applyAlignment="1">
      <alignment horizontal="right"/>
    </xf>
    <xf numFmtId="0" fontId="55" fillId="0" borderId="0" xfId="1" quotePrefix="1" applyFont="1" applyAlignment="1" applyProtection="1">
      <alignment vertical="center"/>
    </xf>
    <xf numFmtId="0" fontId="55" fillId="0" borderId="0" xfId="1" applyFont="1" applyAlignment="1" applyProtection="1">
      <alignment vertical="center"/>
    </xf>
    <xf numFmtId="0" fontId="12" fillId="0" borderId="6" xfId="5" applyNumberFormat="1" applyFont="1" applyFill="1" applyBorder="1" applyAlignment="1">
      <alignment horizontal="center" vertical="center" wrapText="1"/>
    </xf>
    <xf numFmtId="38" fontId="9" fillId="0" borderId="0" xfId="2" applyFont="1" applyFill="1" applyBorder="1" applyAlignment="1">
      <alignment horizontal="left" vertical="center"/>
    </xf>
    <xf numFmtId="38" fontId="12" fillId="0" borderId="6" xfId="2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18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20" xfId="5" applyFont="1" applyFill="1" applyBorder="1" applyAlignment="1">
      <alignment horizontal="center" vertical="center"/>
    </xf>
    <xf numFmtId="0" fontId="12" fillId="0" borderId="21" xfId="5" applyFont="1" applyFill="1" applyBorder="1" applyAlignment="1">
      <alignment horizontal="center" vertical="center" wrapText="1"/>
    </xf>
    <xf numFmtId="0" fontId="12" fillId="0" borderId="4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0" fontId="2" fillId="0" borderId="0" xfId="15" applyFont="1" applyFill="1">
      <alignment vertical="center"/>
    </xf>
    <xf numFmtId="0" fontId="12" fillId="0" borderId="2" xfId="15" applyFont="1" applyFill="1" applyBorder="1" applyAlignment="1">
      <alignment horizontal="center" vertical="center" wrapText="1"/>
    </xf>
    <xf numFmtId="0" fontId="12" fillId="0" borderId="0" xfId="15" applyFont="1" applyFill="1" applyAlignment="1">
      <alignment horizontal="center" vertical="center" wrapText="1"/>
    </xf>
    <xf numFmtId="0" fontId="12" fillId="0" borderId="28" xfId="15" applyFont="1" applyFill="1" applyBorder="1" applyAlignment="1">
      <alignment horizontal="center" vertical="center" wrapText="1"/>
    </xf>
    <xf numFmtId="0" fontId="12" fillId="0" borderId="8" xfId="15" applyFont="1" applyFill="1" applyBorder="1" applyAlignment="1">
      <alignment horizontal="center" vertical="center" wrapText="1"/>
    </xf>
    <xf numFmtId="49" fontId="12" fillId="0" borderId="12" xfId="15" applyNumberFormat="1" applyFont="1" applyFill="1" applyBorder="1" applyAlignment="1">
      <alignment horizontal="left" vertical="center"/>
    </xf>
    <xf numFmtId="37" fontId="12" fillId="0" borderId="6" xfId="15" applyNumberFormat="1" applyFont="1" applyFill="1" applyBorder="1" applyAlignment="1">
      <alignment horizontal="right" vertical="center"/>
    </xf>
    <xf numFmtId="37" fontId="12" fillId="0" borderId="2" xfId="15" applyNumberFormat="1" applyFont="1" applyFill="1" applyBorder="1" applyAlignment="1">
      <alignment horizontal="right" vertical="center"/>
    </xf>
    <xf numFmtId="37" fontId="12" fillId="0" borderId="6" xfId="15" applyNumberFormat="1" applyFont="1" applyFill="1" applyBorder="1" applyAlignment="1">
      <alignment horizontal="left" vertical="center"/>
    </xf>
    <xf numFmtId="37" fontId="12" fillId="0" borderId="0" xfId="15" applyNumberFormat="1" applyFont="1" applyFill="1" applyAlignment="1">
      <alignment horizontal="right" vertical="center"/>
    </xf>
    <xf numFmtId="49" fontId="12" fillId="0" borderId="18" xfId="15" applyNumberFormat="1" applyFont="1" applyFill="1" applyBorder="1" applyAlignment="1">
      <alignment horizontal="left" vertical="center"/>
    </xf>
    <xf numFmtId="37" fontId="12" fillId="0" borderId="0" xfId="15" applyNumberFormat="1" applyFont="1" applyFill="1" applyBorder="1" applyAlignment="1">
      <alignment horizontal="right" vertical="center"/>
    </xf>
    <xf numFmtId="37" fontId="12" fillId="0" borderId="4" xfId="15" applyNumberFormat="1" applyFont="1" applyFill="1" applyBorder="1" applyAlignment="1">
      <alignment horizontal="left" vertical="center"/>
    </xf>
    <xf numFmtId="49" fontId="12" fillId="0" borderId="20" xfId="15" applyNumberFormat="1" applyFont="1" applyFill="1" applyBorder="1" applyAlignment="1">
      <alignment horizontal="left" vertical="center"/>
    </xf>
    <xf numFmtId="37" fontId="12" fillId="0" borderId="22" xfId="15" applyNumberFormat="1" applyFont="1" applyFill="1" applyBorder="1" applyAlignment="1">
      <alignment horizontal="right" vertical="center"/>
    </xf>
    <xf numFmtId="37" fontId="12" fillId="0" borderId="1" xfId="15" applyNumberFormat="1" applyFont="1" applyFill="1" applyBorder="1" applyAlignment="1">
      <alignment horizontal="right" vertical="center"/>
    </xf>
    <xf numFmtId="37" fontId="12" fillId="0" borderId="22" xfId="15" applyNumberFormat="1" applyFont="1" applyFill="1" applyBorder="1" applyAlignment="1">
      <alignment horizontal="left" vertical="center"/>
    </xf>
    <xf numFmtId="0" fontId="8" fillId="0" borderId="0" xfId="15" applyFont="1" applyFill="1" applyAlignment="1">
      <alignment horizontal="center" vertical="center"/>
    </xf>
    <xf numFmtId="0" fontId="12" fillId="0" borderId="6" xfId="15" applyFont="1" applyFill="1" applyBorder="1" applyAlignment="1">
      <alignment horizontal="left" vertical="center"/>
    </xf>
    <xf numFmtId="0" fontId="16" fillId="0" borderId="28" xfId="15" applyFont="1" applyFill="1" applyBorder="1" applyAlignment="1">
      <alignment horizontal="center" vertical="center" wrapText="1"/>
    </xf>
    <xf numFmtId="0" fontId="12" fillId="0" borderId="3" xfId="15" applyFont="1" applyFill="1" applyBorder="1" applyAlignment="1">
      <alignment horizontal="left" vertical="center" wrapText="1" shrinkToFit="1"/>
    </xf>
    <xf numFmtId="0" fontId="12" fillId="0" borderId="3" xfId="15" applyFont="1" applyFill="1" applyBorder="1" applyAlignment="1">
      <alignment horizontal="center" vertical="center" wrapText="1"/>
    </xf>
    <xf numFmtId="0" fontId="16" fillId="0" borderId="6" xfId="15" applyFont="1" applyFill="1" applyBorder="1" applyAlignment="1">
      <alignment horizontal="center" vertical="center" wrapText="1"/>
    </xf>
    <xf numFmtId="198" fontId="12" fillId="0" borderId="0" xfId="15" applyNumberFormat="1" applyFont="1" applyFill="1" applyAlignment="1">
      <alignment horizontal="right" vertical="center"/>
    </xf>
    <xf numFmtId="0" fontId="12" fillId="0" borderId="0" xfId="15" applyFont="1" applyFill="1" applyAlignment="1">
      <alignment horizontal="left"/>
    </xf>
    <xf numFmtId="37" fontId="12" fillId="0" borderId="12" xfId="15" applyNumberFormat="1" applyFont="1" applyFill="1" applyBorder="1" applyAlignment="1">
      <alignment horizontal="right" vertical="center"/>
    </xf>
    <xf numFmtId="37" fontId="12" fillId="0" borderId="18" xfId="15" applyNumberFormat="1" applyFont="1" applyFill="1" applyBorder="1" applyAlignment="1">
      <alignment horizontal="right" vertical="center"/>
    </xf>
    <xf numFmtId="37" fontId="12" fillId="0" borderId="20" xfId="15" applyNumberFormat="1" applyFont="1" applyFill="1" applyBorder="1" applyAlignment="1">
      <alignment horizontal="right" vertical="center"/>
    </xf>
    <xf numFmtId="198" fontId="68" fillId="0" borderId="0" xfId="15" applyNumberFormat="1" applyFont="1" applyFill="1" applyAlignment="1">
      <alignment horizontal="right" vertical="center"/>
    </xf>
    <xf numFmtId="200" fontId="12" fillId="0" borderId="0" xfId="15" applyNumberFormat="1" applyFont="1" applyFill="1" applyAlignment="1">
      <alignment horizontal="right" vertical="center"/>
    </xf>
    <xf numFmtId="0" fontId="71" fillId="0" borderId="28" xfId="15" applyFont="1" applyFill="1" applyBorder="1" applyAlignment="1">
      <alignment horizontal="center" vertical="center" wrapText="1"/>
    </xf>
    <xf numFmtId="0" fontId="12" fillId="0" borderId="3" xfId="15" applyFont="1" applyFill="1" applyBorder="1" applyAlignment="1">
      <alignment horizontal="left" vertical="top" wrapText="1" shrinkToFit="1"/>
    </xf>
    <xf numFmtId="0" fontId="68" fillId="0" borderId="28" xfId="15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18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20" xfId="5" applyFont="1" applyFill="1" applyBorder="1" applyAlignment="1">
      <alignment horizontal="center" vertical="center"/>
    </xf>
    <xf numFmtId="0" fontId="12" fillId="0" borderId="21" xfId="5" applyFont="1" applyFill="1" applyBorder="1" applyAlignment="1">
      <alignment horizontal="center" vertical="center"/>
    </xf>
    <xf numFmtId="0" fontId="12" fillId="0" borderId="12" xfId="15" applyFont="1" applyFill="1" applyBorder="1" applyAlignment="1">
      <alignment horizontal="center" vertical="center" wrapText="1"/>
    </xf>
    <xf numFmtId="0" fontId="12" fillId="0" borderId="6" xfId="15" applyFont="1" applyFill="1" applyBorder="1" applyAlignment="1">
      <alignment horizontal="center" vertical="center" wrapText="1"/>
    </xf>
    <xf numFmtId="0" fontId="12" fillId="0" borderId="22" xfId="15" applyFont="1" applyFill="1" applyBorder="1" applyAlignment="1">
      <alignment horizontal="center" vertical="center" wrapText="1"/>
    </xf>
    <xf numFmtId="0" fontId="12" fillId="0" borderId="21" xfId="15" applyFont="1" applyFill="1" applyBorder="1" applyAlignment="1">
      <alignment horizontal="center" vertical="center" wrapText="1"/>
    </xf>
    <xf numFmtId="0" fontId="21" fillId="0" borderId="0" xfId="5" applyFont="1" applyFill="1" applyBorder="1" applyAlignment="1">
      <alignment horizontal="center" vertical="center"/>
    </xf>
    <xf numFmtId="0" fontId="21" fillId="0" borderId="18" xfId="5" applyFont="1" applyFill="1" applyBorder="1" applyAlignment="1">
      <alignment horizontal="center" vertical="center"/>
    </xf>
    <xf numFmtId="189" fontId="12" fillId="0" borderId="18" xfId="5" applyNumberFormat="1" applyFont="1" applyBorder="1" applyAlignment="1">
      <alignment horizontal="center"/>
    </xf>
    <xf numFmtId="0" fontId="12" fillId="0" borderId="4" xfId="5" applyFont="1" applyBorder="1" applyAlignment="1">
      <alignment horizontal="center"/>
    </xf>
    <xf numFmtId="0" fontId="12" fillId="0" borderId="18" xfId="5" applyFont="1" applyBorder="1" applyAlignment="1">
      <alignment horizontal="center"/>
    </xf>
    <xf numFmtId="189" fontId="12" fillId="0" borderId="22" xfId="5" applyNumberFormat="1" applyFont="1" applyBorder="1" applyAlignment="1">
      <alignment horizontal="center"/>
    </xf>
    <xf numFmtId="189" fontId="12" fillId="0" borderId="20" xfId="5" applyNumberFormat="1" applyFont="1" applyBorder="1" applyAlignment="1">
      <alignment horizontal="center"/>
    </xf>
    <xf numFmtId="0" fontId="12" fillId="0" borderId="22" xfId="5" applyFont="1" applyBorder="1"/>
    <xf numFmtId="0" fontId="12" fillId="0" borderId="1" xfId="5" applyFont="1" applyBorder="1"/>
    <xf numFmtId="0" fontId="12" fillId="0" borderId="20" xfId="5" applyFont="1" applyBorder="1"/>
    <xf numFmtId="0" fontId="12" fillId="0" borderId="0" xfId="5" applyFont="1" applyFill="1" applyBorder="1" applyAlignment="1">
      <alignment horizontal="center"/>
    </xf>
    <xf numFmtId="0" fontId="12" fillId="0" borderId="6" xfId="5" quotePrefix="1" applyFont="1" applyFill="1" applyBorder="1" applyAlignment="1">
      <alignment horizontal="center" vertical="center" wrapText="1"/>
    </xf>
    <xf numFmtId="192" fontId="12" fillId="0" borderId="3" xfId="5" quotePrefix="1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left" vertical="center"/>
    </xf>
    <xf numFmtId="0" fontId="12" fillId="0" borderId="18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/>
    </xf>
    <xf numFmtId="0" fontId="12" fillId="0" borderId="18" xfId="5" applyFont="1" applyFill="1" applyBorder="1" applyAlignment="1">
      <alignment horizontal="left"/>
    </xf>
    <xf numFmtId="0" fontId="12" fillId="0" borderId="20" xfId="5" applyFont="1" applyFill="1" applyBorder="1" applyAlignment="1">
      <alignment horizontal="left"/>
    </xf>
    <xf numFmtId="0" fontId="12" fillId="0" borderId="0" xfId="5" applyFont="1" applyFill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12" fillId="0" borderId="0" xfId="5" quotePrefix="1" applyFont="1" applyFill="1" applyAlignment="1">
      <alignment horizontal="left"/>
    </xf>
    <xf numFmtId="0" fontId="40" fillId="0" borderId="0" xfId="0" applyFont="1" applyFill="1" applyBorder="1" applyAlignment="1">
      <alignment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64" fillId="0" borderId="55" xfId="0" applyFont="1" applyFill="1" applyBorder="1" applyAlignment="1">
      <alignment horizontal="center" vertical="center"/>
    </xf>
    <xf numFmtId="185" fontId="40" fillId="0" borderId="45" xfId="0" applyNumberFormat="1" applyFont="1" applyFill="1" applyBorder="1" applyAlignment="1">
      <alignment horizontal="center" vertical="center" wrapText="1"/>
    </xf>
    <xf numFmtId="185" fontId="40" fillId="0" borderId="47" xfId="0" applyNumberFormat="1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4" fillId="0" borderId="51" xfId="0" applyFont="1" applyFill="1" applyBorder="1" applyAlignment="1">
      <alignment horizontal="center" vertical="center" wrapText="1"/>
    </xf>
    <xf numFmtId="185" fontId="4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85" fontId="40" fillId="0" borderId="0" xfId="0" applyNumberFormat="1" applyFont="1" applyFill="1" applyBorder="1" applyAlignment="1">
      <alignment horizontal="center" vertical="center"/>
    </xf>
    <xf numFmtId="185" fontId="40" fillId="0" borderId="47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6" fontId="49" fillId="0" borderId="0" xfId="12" applyFont="1" applyFill="1" applyAlignment="1">
      <alignment horizontal="left" vertical="center"/>
    </xf>
    <xf numFmtId="0" fontId="74" fillId="0" borderId="0" xfId="5" applyFont="1" applyFill="1" applyBorder="1" applyAlignment="1">
      <alignment vertical="center"/>
    </xf>
    <xf numFmtId="38" fontId="12" fillId="0" borderId="4" xfId="9" applyNumberFormat="1" applyFont="1" applyFill="1" applyBorder="1" applyAlignment="1" applyProtection="1">
      <alignment vertical="center" wrapText="1"/>
    </xf>
    <xf numFmtId="38" fontId="33" fillId="0" borderId="4" xfId="9" applyNumberFormat="1" applyFont="1" applyFill="1" applyBorder="1" applyAlignment="1" applyProtection="1">
      <alignment horizontal="left" vertical="center" wrapText="1"/>
    </xf>
    <xf numFmtId="38" fontId="12" fillId="0" borderId="4" xfId="9" applyNumberFormat="1" applyFont="1" applyFill="1" applyBorder="1" applyAlignment="1" applyProtection="1">
      <alignment horizontal="right" vertical="center" wrapText="1"/>
    </xf>
    <xf numFmtId="38" fontId="33" fillId="0" borderId="4" xfId="9" applyNumberFormat="1" applyFont="1" applyFill="1" applyBorder="1" applyAlignment="1" applyProtection="1">
      <alignment vertical="center" wrapText="1"/>
    </xf>
    <xf numFmtId="38" fontId="12" fillId="0" borderId="4" xfId="9" applyNumberFormat="1" applyFont="1" applyFill="1" applyBorder="1" applyAlignment="1" applyProtection="1">
      <alignment horizontal="left" vertical="center" wrapText="1"/>
    </xf>
    <xf numFmtId="38" fontId="12" fillId="0" borderId="22" xfId="9" applyNumberFormat="1" applyFont="1" applyFill="1" applyBorder="1" applyAlignment="1" applyProtection="1">
      <alignment vertical="center" wrapText="1"/>
    </xf>
    <xf numFmtId="0" fontId="32" fillId="0" borderId="0" xfId="5" applyFont="1" applyFill="1" applyBorder="1"/>
    <xf numFmtId="0" fontId="27" fillId="0" borderId="0" xfId="5" applyFont="1" applyFill="1" applyBorder="1" applyAlignment="1">
      <alignment vertical="center"/>
    </xf>
    <xf numFmtId="38" fontId="21" fillId="0" borderId="4" xfId="9" applyNumberFormat="1" applyFont="1" applyFill="1" applyBorder="1" applyAlignment="1" applyProtection="1">
      <alignment vertical="center" wrapText="1"/>
    </xf>
    <xf numFmtId="38" fontId="27" fillId="0" borderId="4" xfId="9" applyNumberFormat="1" applyFont="1" applyFill="1" applyBorder="1" applyAlignment="1" applyProtection="1">
      <alignment horizontal="left" vertical="center" wrapText="1"/>
    </xf>
    <xf numFmtId="38" fontId="21" fillId="0" borderId="4" xfId="9" applyNumberFormat="1" applyFont="1" applyFill="1" applyBorder="1" applyAlignment="1" applyProtection="1">
      <alignment horizontal="right" vertical="center" wrapText="1"/>
    </xf>
    <xf numFmtId="38" fontId="27" fillId="0" borderId="4" xfId="9" applyNumberFormat="1" applyFont="1" applyFill="1" applyBorder="1" applyAlignment="1" applyProtection="1">
      <alignment vertical="center" wrapText="1"/>
    </xf>
    <xf numFmtId="38" fontId="21" fillId="0" borderId="4" xfId="9" applyNumberFormat="1" applyFont="1" applyFill="1" applyBorder="1" applyAlignment="1" applyProtection="1">
      <alignment horizontal="left" vertical="center" wrapText="1"/>
    </xf>
    <xf numFmtId="38" fontId="21" fillId="0" borderId="22" xfId="9" applyNumberFormat="1" applyFont="1" applyFill="1" applyBorder="1" applyAlignment="1" applyProtection="1">
      <alignment vertical="center" wrapText="1"/>
    </xf>
    <xf numFmtId="0" fontId="28" fillId="0" borderId="0" xfId="5" applyFont="1" applyFill="1" applyBorder="1"/>
    <xf numFmtId="0" fontId="29" fillId="0" borderId="0" xfId="5" applyFont="1" applyFill="1" applyBorder="1"/>
    <xf numFmtId="0" fontId="31" fillId="0" borderId="0" xfId="5" applyFont="1" applyFill="1" applyBorder="1" applyAlignment="1">
      <alignment horizontal="right"/>
    </xf>
    <xf numFmtId="37" fontId="9" fillId="0" borderId="0" xfId="9" applyFont="1" applyFill="1" applyBorder="1" applyAlignment="1">
      <alignment horizontal="left"/>
    </xf>
    <xf numFmtId="38" fontId="31" fillId="0" borderId="0" xfId="9" applyNumberFormat="1" applyFont="1" applyFill="1" applyBorder="1" applyAlignment="1" applyProtection="1">
      <alignment horizontal="left"/>
    </xf>
    <xf numFmtId="38" fontId="12" fillId="0" borderId="0" xfId="9" applyNumberFormat="1" applyFont="1" applyFill="1" applyBorder="1" applyAlignment="1" applyProtection="1">
      <alignment vertical="center"/>
    </xf>
    <xf numFmtId="38" fontId="12" fillId="0" borderId="18" xfId="9" applyNumberFormat="1" applyFont="1" applyFill="1" applyBorder="1" applyAlignment="1" applyProtection="1">
      <alignment horizontal="left" vertical="center" wrapText="1"/>
    </xf>
    <xf numFmtId="38" fontId="12" fillId="0" borderId="20" xfId="9" applyNumberFormat="1" applyFont="1" applyFill="1" applyBorder="1" applyAlignment="1" applyProtection="1">
      <alignment horizontal="left" wrapText="1"/>
    </xf>
    <xf numFmtId="38" fontId="12" fillId="0" borderId="22" xfId="9" applyNumberFormat="1" applyFont="1" applyFill="1" applyBorder="1" applyAlignment="1" applyProtection="1">
      <alignment wrapText="1"/>
    </xf>
    <xf numFmtId="0" fontId="32" fillId="0" borderId="0" xfId="5" applyFont="1" applyFill="1" applyBorder="1" applyAlignment="1"/>
    <xf numFmtId="0" fontId="2" fillId="0" borderId="0" xfId="5" applyFont="1" applyFill="1" applyBorder="1"/>
    <xf numFmtId="37" fontId="34" fillId="0" borderId="0" xfId="9" applyFont="1" applyFill="1" applyBorder="1" applyAlignment="1">
      <alignment horizontal="left"/>
    </xf>
    <xf numFmtId="177" fontId="12" fillId="0" borderId="0" xfId="5" applyNumberFormat="1" applyFont="1" applyFill="1" applyBorder="1" applyAlignment="1">
      <alignment horizontal="left" vertical="center"/>
    </xf>
    <xf numFmtId="178" fontId="12" fillId="0" borderId="0" xfId="5" applyNumberFormat="1" applyFont="1" applyFill="1" applyBorder="1" applyAlignment="1">
      <alignment horizontal="left" vertical="center"/>
    </xf>
    <xf numFmtId="179" fontId="12" fillId="0" borderId="0" xfId="5" applyNumberFormat="1" applyFont="1" applyFill="1" applyBorder="1" applyAlignment="1">
      <alignment horizontal="left" vertical="center"/>
    </xf>
    <xf numFmtId="180" fontId="12" fillId="0" borderId="0" xfId="5" applyNumberFormat="1" applyFont="1" applyFill="1" applyBorder="1" applyAlignment="1">
      <alignment horizontal="left" vertical="center"/>
    </xf>
    <xf numFmtId="181" fontId="12" fillId="0" borderId="0" xfId="5" applyNumberFormat="1" applyFont="1" applyFill="1" applyBorder="1" applyAlignment="1">
      <alignment horizontal="left" vertical="center"/>
    </xf>
    <xf numFmtId="182" fontId="12" fillId="0" borderId="0" xfId="5" applyNumberFormat="1" applyFont="1" applyFill="1" applyBorder="1" applyAlignment="1">
      <alignment horizontal="left" vertical="center"/>
    </xf>
    <xf numFmtId="186" fontId="12" fillId="0" borderId="4" xfId="8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left"/>
    </xf>
    <xf numFmtId="0" fontId="18" fillId="0" borderId="6" xfId="5" applyFont="1" applyFill="1" applyBorder="1" applyAlignment="1">
      <alignment horizontal="center" wrapText="1"/>
    </xf>
    <xf numFmtId="177" fontId="12" fillId="0" borderId="4" xfId="5" applyNumberFormat="1" applyFont="1" applyFill="1" applyBorder="1" applyAlignment="1">
      <alignment horizontal="left" vertical="top"/>
    </xf>
    <xf numFmtId="177" fontId="12" fillId="0" borderId="4" xfId="5" applyNumberFormat="1" applyFont="1" applyFill="1" applyBorder="1" applyAlignment="1">
      <alignment horizontal="left"/>
    </xf>
    <xf numFmtId="178" fontId="12" fillId="0" borderId="4" xfId="5" applyNumberFormat="1" applyFont="1" applyFill="1" applyBorder="1" applyAlignment="1">
      <alignment horizontal="left"/>
    </xf>
    <xf numFmtId="178" fontId="12" fillId="0" borderId="4" xfId="5" applyNumberFormat="1" applyFont="1" applyFill="1" applyBorder="1" applyAlignment="1">
      <alignment horizontal="left" vertical="top"/>
    </xf>
    <xf numFmtId="179" fontId="12" fillId="0" borderId="4" xfId="5" applyNumberFormat="1" applyFont="1" applyFill="1" applyBorder="1" applyAlignment="1">
      <alignment horizontal="left" vertical="top"/>
    </xf>
    <xf numFmtId="179" fontId="12" fillId="0" borderId="4" xfId="5" applyNumberFormat="1" applyFont="1" applyFill="1" applyBorder="1" applyAlignment="1">
      <alignment horizontal="left"/>
    </xf>
    <xf numFmtId="180" fontId="12" fillId="0" borderId="4" xfId="5" applyNumberFormat="1" applyFont="1" applyFill="1" applyBorder="1" applyAlignment="1">
      <alignment horizontal="left" vertical="top"/>
    </xf>
    <xf numFmtId="180" fontId="12" fillId="0" borderId="4" xfId="5" applyNumberFormat="1" applyFont="1" applyFill="1" applyBorder="1" applyAlignment="1">
      <alignment horizontal="left"/>
    </xf>
    <xf numFmtId="181" fontId="12" fillId="0" borderId="4" xfId="5" applyNumberFormat="1" applyFont="1" applyFill="1" applyBorder="1" applyAlignment="1">
      <alignment horizontal="left" vertical="top"/>
    </xf>
    <xf numFmtId="181" fontId="12" fillId="0" borderId="4" xfId="5" applyNumberFormat="1" applyFont="1" applyFill="1" applyBorder="1" applyAlignment="1">
      <alignment horizontal="left"/>
    </xf>
    <xf numFmtId="182" fontId="12" fillId="0" borderId="4" xfId="5" applyNumberFormat="1" applyFont="1" applyFill="1" applyBorder="1" applyAlignment="1">
      <alignment horizontal="left" vertical="top"/>
    </xf>
    <xf numFmtId="182" fontId="12" fillId="0" borderId="4" xfId="5" applyNumberFormat="1" applyFont="1" applyFill="1" applyBorder="1" applyAlignment="1">
      <alignment horizontal="left"/>
    </xf>
    <xf numFmtId="184" fontId="12" fillId="0" borderId="4" xfId="5" applyNumberFormat="1" applyFont="1" applyFill="1" applyBorder="1" applyAlignment="1">
      <alignment horizontal="left" vertical="top"/>
    </xf>
    <xf numFmtId="184" fontId="12" fillId="0" borderId="4" xfId="5" applyNumberFormat="1" applyFont="1" applyFill="1" applyBorder="1" applyAlignment="1">
      <alignment horizontal="left"/>
    </xf>
    <xf numFmtId="183" fontId="12" fillId="0" borderId="4" xfId="5" applyNumberFormat="1" applyFont="1" applyFill="1" applyBorder="1" applyAlignment="1">
      <alignment horizontal="left" vertical="top"/>
    </xf>
    <xf numFmtId="183" fontId="12" fillId="0" borderId="4" xfId="5" applyNumberFormat="1" applyFont="1" applyFill="1" applyBorder="1" applyAlignment="1">
      <alignment horizontal="left"/>
    </xf>
    <xf numFmtId="186" fontId="12" fillId="0" borderId="4" xfId="8" applyNumberFormat="1" applyFont="1" applyFill="1" applyBorder="1" applyAlignment="1"/>
    <xf numFmtId="183" fontId="12" fillId="0" borderId="22" xfId="5" applyNumberFormat="1" applyFont="1" applyFill="1" applyBorder="1" applyAlignment="1">
      <alignment horizontal="left" vertical="top"/>
    </xf>
    <xf numFmtId="0" fontId="45" fillId="0" borderId="0" xfId="5" applyFont="1" applyFill="1" applyBorder="1" applyAlignment="1">
      <alignment horizontal="center"/>
    </xf>
    <xf numFmtId="0" fontId="45" fillId="0" borderId="0" xfId="5" applyFont="1" applyFill="1" applyBorder="1"/>
    <xf numFmtId="0" fontId="65" fillId="0" borderId="0" xfId="5" applyFont="1" applyFill="1" applyBorder="1" applyAlignment="1">
      <alignment horizontal="left" vertical="center"/>
    </xf>
    <xf numFmtId="0" fontId="37" fillId="0" borderId="0" xfId="5" applyFont="1" applyFill="1" applyBorder="1" applyAlignment="1">
      <alignment horizontal="centerContinuous"/>
    </xf>
    <xf numFmtId="0" fontId="33" fillId="0" borderId="112" xfId="5" applyFont="1" applyFill="1" applyBorder="1"/>
    <xf numFmtId="0" fontId="33" fillId="0" borderId="4" xfId="5" applyFont="1" applyFill="1" applyBorder="1" applyAlignment="1">
      <alignment horizontal="left" vertical="center"/>
    </xf>
    <xf numFmtId="0" fontId="12" fillId="0" borderId="113" xfId="5" applyFont="1" applyFill="1" applyBorder="1" applyAlignment="1">
      <alignment horizontal="right" vertical="center"/>
    </xf>
    <xf numFmtId="0" fontId="12" fillId="0" borderId="114" xfId="5" applyFont="1" applyFill="1" applyBorder="1" applyAlignment="1">
      <alignment horizontal="right" vertical="center"/>
    </xf>
    <xf numFmtId="0" fontId="12" fillId="0" borderId="86" xfId="5" applyFont="1" applyFill="1" applyBorder="1" applyAlignment="1">
      <alignment horizontal="left" vertical="center"/>
    </xf>
    <xf numFmtId="0" fontId="33" fillId="0" borderId="113" xfId="5" applyFont="1" applyFill="1" applyBorder="1" applyAlignment="1">
      <alignment horizontal="right"/>
    </xf>
    <xf numFmtId="0" fontId="33" fillId="0" borderId="4" xfId="5" applyFont="1" applyFill="1" applyBorder="1" applyAlignment="1">
      <alignment vertical="center"/>
    </xf>
    <xf numFmtId="0" fontId="12" fillId="0" borderId="4" xfId="5" applyFont="1" applyFill="1" applyBorder="1" applyAlignment="1">
      <alignment vertical="center"/>
    </xf>
    <xf numFmtId="0" fontId="12" fillId="0" borderId="115" xfId="5" applyFont="1" applyFill="1" applyBorder="1" applyAlignment="1">
      <alignment horizontal="right" vertical="center"/>
    </xf>
    <xf numFmtId="0" fontId="12" fillId="0" borderId="22" xfId="5" applyFont="1" applyFill="1" applyBorder="1" applyAlignment="1">
      <alignment horizontal="left" vertical="center"/>
    </xf>
    <xf numFmtId="177" fontId="62" fillId="0" borderId="4" xfId="5" applyNumberFormat="1" applyFont="1" applyFill="1" applyBorder="1" applyAlignment="1">
      <alignment horizontal="left" vertical="center"/>
    </xf>
    <xf numFmtId="178" fontId="62" fillId="0" borderId="4" xfId="5" applyNumberFormat="1" applyFont="1" applyFill="1" applyBorder="1" applyAlignment="1">
      <alignment horizontal="left" vertical="center"/>
    </xf>
    <xf numFmtId="0" fontId="62" fillId="0" borderId="4" xfId="5" applyFont="1" applyFill="1" applyBorder="1" applyAlignment="1">
      <alignment horizontal="left" vertical="center"/>
    </xf>
    <xf numFmtId="179" fontId="62" fillId="0" borderId="4" xfId="5" applyNumberFormat="1" applyFont="1" applyFill="1" applyBorder="1" applyAlignment="1">
      <alignment horizontal="left" vertical="center"/>
    </xf>
    <xf numFmtId="180" fontId="62" fillId="0" borderId="4" xfId="5" applyNumberFormat="1" applyFont="1" applyFill="1" applyBorder="1" applyAlignment="1">
      <alignment horizontal="left" vertical="center"/>
    </xf>
    <xf numFmtId="181" fontId="62" fillId="0" borderId="4" xfId="5" applyNumberFormat="1" applyFont="1" applyFill="1" applyBorder="1" applyAlignment="1">
      <alignment horizontal="left" vertical="center"/>
    </xf>
    <xf numFmtId="182" fontId="62" fillId="0" borderId="4" xfId="5" applyNumberFormat="1" applyFont="1" applyFill="1" applyBorder="1" applyAlignment="1">
      <alignment horizontal="left" vertical="center"/>
    </xf>
    <xf numFmtId="184" fontId="62" fillId="0" borderId="4" xfId="5" applyNumberFormat="1" applyFont="1" applyFill="1" applyBorder="1" applyAlignment="1">
      <alignment horizontal="left" vertical="center"/>
    </xf>
    <xf numFmtId="183" fontId="62" fillId="0" borderId="4" xfId="5" applyNumberFormat="1" applyFont="1" applyFill="1" applyBorder="1" applyAlignment="1">
      <alignment horizontal="left" vertical="center"/>
    </xf>
    <xf numFmtId="186" fontId="62" fillId="0" borderId="4" xfId="8" applyNumberFormat="1" applyFont="1" applyFill="1" applyBorder="1" applyAlignment="1">
      <alignment vertical="center"/>
    </xf>
    <xf numFmtId="183" fontId="62" fillId="0" borderId="22" xfId="5" applyNumberFormat="1" applyFont="1" applyFill="1" applyBorder="1" applyAlignment="1">
      <alignment horizontal="left" vertical="center"/>
    </xf>
    <xf numFmtId="189" fontId="44" fillId="0" borderId="0" xfId="5" applyNumberFormat="1" applyFont="1" applyBorder="1"/>
    <xf numFmtId="189" fontId="44" fillId="0" borderId="0" xfId="5" applyNumberFormat="1" applyFont="1" applyFill="1" applyBorder="1"/>
    <xf numFmtId="189" fontId="9" fillId="0" borderId="0" xfId="5" applyNumberFormat="1" applyFont="1" applyBorder="1" applyAlignment="1"/>
    <xf numFmtId="189" fontId="9" fillId="0" borderId="0" xfId="5" applyNumberFormat="1" applyFont="1" applyBorder="1"/>
    <xf numFmtId="189" fontId="33" fillId="0" borderId="12" xfId="5" applyNumberFormat="1" applyFont="1" applyBorder="1"/>
    <xf numFmtId="0" fontId="33" fillId="0" borderId="6" xfId="5" applyFont="1" applyBorder="1" applyAlignment="1">
      <alignment wrapText="1"/>
    </xf>
    <xf numFmtId="189" fontId="12" fillId="0" borderId="4" xfId="5" applyNumberFormat="1" applyFont="1" applyBorder="1"/>
    <xf numFmtId="189" fontId="12" fillId="0" borderId="18" xfId="5" applyNumberFormat="1" applyFont="1" applyBorder="1" applyAlignment="1">
      <alignment horizontal="center" vertical="top"/>
    </xf>
    <xf numFmtId="189" fontId="33" fillId="0" borderId="4" xfId="5" applyNumberFormat="1" applyFont="1" applyBorder="1"/>
    <xf numFmtId="189" fontId="33" fillId="0" borderId="18" xfId="5" applyNumberFormat="1" applyFont="1" applyBorder="1"/>
    <xf numFmtId="0" fontId="33" fillId="0" borderId="4" xfId="5" applyFont="1" applyBorder="1" applyAlignment="1">
      <alignment wrapText="1"/>
    </xf>
    <xf numFmtId="0" fontId="12" fillId="0" borderId="4" xfId="5" applyFont="1" applyBorder="1"/>
    <xf numFmtId="189" fontId="12" fillId="0" borderId="4" xfId="5" applyNumberFormat="1" applyFont="1" applyBorder="1" applyAlignment="1">
      <alignment vertical="top"/>
    </xf>
    <xf numFmtId="0" fontId="12" fillId="0" borderId="18" xfId="5" applyFont="1" applyBorder="1" applyAlignment="1">
      <alignment horizontal="center" vertical="center"/>
    </xf>
    <xf numFmtId="0" fontId="13" fillId="0" borderId="0" xfId="5" applyFont="1" applyFill="1" applyBorder="1"/>
    <xf numFmtId="189" fontId="17" fillId="0" borderId="0" xfId="5" applyNumberFormat="1" applyFont="1" applyFill="1" applyBorder="1"/>
    <xf numFmtId="0" fontId="19" fillId="0" borderId="0" xfId="5" applyFont="1" applyFill="1" applyAlignment="1">
      <alignment horizontal="centerContinuous"/>
    </xf>
    <xf numFmtId="0" fontId="12" fillId="0" borderId="0" xfId="5" applyFont="1" applyFill="1" applyAlignment="1">
      <alignment horizontal="centerContinuous"/>
    </xf>
    <xf numFmtId="0" fontId="12" fillId="0" borderId="8" xfId="5" applyFont="1" applyFill="1" applyBorder="1" applyAlignment="1">
      <alignment horizontal="centerContinuous" vertical="center"/>
    </xf>
    <xf numFmtId="0" fontId="12" fillId="0" borderId="5" xfId="5" applyFont="1" applyFill="1" applyBorder="1" applyAlignment="1">
      <alignment horizontal="centerContinuous" vertical="center"/>
    </xf>
    <xf numFmtId="0" fontId="12" fillId="0" borderId="9" xfId="5" applyFont="1" applyFill="1" applyBorder="1" applyAlignment="1">
      <alignment horizontal="centerContinuous" vertical="center"/>
    </xf>
    <xf numFmtId="0" fontId="46" fillId="0" borderId="0" xfId="5" applyFont="1" applyFill="1" applyAlignment="1">
      <alignment vertical="center"/>
    </xf>
    <xf numFmtId="0" fontId="46" fillId="0" borderId="0" xfId="5" applyFont="1" applyFill="1" applyBorder="1" applyAlignment="1">
      <alignment vertical="center"/>
    </xf>
    <xf numFmtId="0" fontId="12" fillId="0" borderId="2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top" wrapText="1"/>
    </xf>
    <xf numFmtId="0" fontId="12" fillId="0" borderId="21" xfId="5" applyFont="1" applyFill="1" applyBorder="1" applyAlignment="1">
      <alignment horizontal="center" vertical="top" wrapText="1"/>
    </xf>
    <xf numFmtId="0" fontId="46" fillId="0" borderId="0" xfId="5" applyFont="1" applyFill="1" applyBorder="1" applyAlignment="1">
      <alignment horizontal="center" vertical="center"/>
    </xf>
    <xf numFmtId="0" fontId="46" fillId="0" borderId="0" xfId="5" applyFont="1" applyFill="1" applyAlignment="1">
      <alignment horizontal="center" vertical="center"/>
    </xf>
    <xf numFmtId="0" fontId="13" fillId="0" borderId="18" xfId="5" quotePrefix="1" applyNumberFormat="1" applyFont="1" applyFill="1" applyBorder="1" applyAlignment="1">
      <alignment horizontal="left"/>
    </xf>
    <xf numFmtId="0" fontId="13" fillId="0" borderId="20" xfId="5" quotePrefix="1" applyNumberFormat="1" applyFont="1" applyFill="1" applyBorder="1" applyAlignment="1">
      <alignment horizontal="left"/>
    </xf>
    <xf numFmtId="183" fontId="12" fillId="0" borderId="22" xfId="5" applyNumberFormat="1" applyFont="1" applyFill="1" applyBorder="1" applyAlignment="1">
      <alignment horizontal="left"/>
    </xf>
    <xf numFmtId="0" fontId="76" fillId="0" borderId="0" xfId="5" applyFont="1" applyFill="1"/>
    <xf numFmtId="0" fontId="12" fillId="0" borderId="8" xfId="5" quotePrefix="1" applyFont="1" applyFill="1" applyBorder="1" applyAlignment="1">
      <alignment horizontal="center" vertical="center" wrapText="1"/>
    </xf>
    <xf numFmtId="0" fontId="12" fillId="0" borderId="28" xfId="5" quotePrefix="1" applyFont="1" applyFill="1" applyBorder="1" applyAlignment="1">
      <alignment horizontal="center" vertical="center" wrapText="1"/>
    </xf>
    <xf numFmtId="0" fontId="12" fillId="0" borderId="3" xfId="5" quotePrefix="1" applyFont="1" applyFill="1" applyBorder="1" applyAlignment="1">
      <alignment horizontal="center" vertical="center" wrapText="1"/>
    </xf>
    <xf numFmtId="0" fontId="12" fillId="0" borderId="0" xfId="5" quotePrefix="1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vertical="center" wrapText="1"/>
    </xf>
    <xf numFmtId="176" fontId="12" fillId="0" borderId="4" xfId="5" applyNumberFormat="1" applyFont="1" applyFill="1" applyBorder="1" applyAlignment="1">
      <alignment horizontal="right"/>
    </xf>
    <xf numFmtId="176" fontId="12" fillId="0" borderId="0" xfId="5" applyNumberFormat="1" applyFont="1" applyFill="1" applyAlignment="1">
      <alignment horizontal="right"/>
    </xf>
    <xf numFmtId="190" fontId="12" fillId="0" borderId="0" xfId="5" applyNumberFormat="1" applyFont="1" applyFill="1" applyAlignment="1">
      <alignment horizontal="right"/>
    </xf>
    <xf numFmtId="191" fontId="12" fillId="0" borderId="0" xfId="5" applyNumberFormat="1" applyFont="1" applyFill="1"/>
    <xf numFmtId="190" fontId="12" fillId="0" borderId="18" xfId="5" applyNumberFormat="1" applyFont="1" applyFill="1" applyBorder="1" applyAlignment="1">
      <alignment horizontal="right"/>
    </xf>
    <xf numFmtId="184" fontId="12" fillId="0" borderId="0" xfId="5" applyNumberFormat="1" applyFont="1" applyFill="1" applyBorder="1" applyAlignment="1">
      <alignment horizontal="left"/>
    </xf>
    <xf numFmtId="190" fontId="12" fillId="0" borderId="0" xfId="5" applyNumberFormat="1" applyFont="1" applyFill="1" applyBorder="1" applyAlignment="1">
      <alignment horizontal="right"/>
    </xf>
    <xf numFmtId="183" fontId="12" fillId="0" borderId="0" xfId="5" applyNumberFormat="1" applyFont="1" applyFill="1" applyBorder="1" applyAlignment="1">
      <alignment horizontal="left"/>
    </xf>
    <xf numFmtId="191" fontId="12" fillId="0" borderId="0" xfId="5" applyNumberFormat="1" applyFont="1" applyFill="1" applyAlignment="1">
      <alignment horizontal="right"/>
    </xf>
    <xf numFmtId="190" fontId="12" fillId="0" borderId="4" xfId="5" applyNumberFormat="1" applyFont="1" applyFill="1" applyBorder="1" applyAlignment="1">
      <alignment horizontal="right"/>
    </xf>
    <xf numFmtId="190" fontId="12" fillId="0" borderId="22" xfId="5" applyNumberFormat="1" applyFont="1" applyFill="1" applyBorder="1" applyAlignment="1">
      <alignment horizontal="right"/>
    </xf>
    <xf numFmtId="191" fontId="12" fillId="0" borderId="1" xfId="5" applyNumberFormat="1" applyFont="1" applyFill="1" applyBorder="1" applyAlignment="1">
      <alignment horizontal="right"/>
    </xf>
    <xf numFmtId="190" fontId="12" fillId="0" borderId="1" xfId="5" applyNumberFormat="1" applyFont="1" applyFill="1" applyBorder="1" applyAlignment="1">
      <alignment horizontal="right"/>
    </xf>
    <xf numFmtId="38" fontId="12" fillId="0" borderId="3" xfId="17" quotePrefix="1" applyNumberFormat="1" applyFont="1" applyFill="1" applyBorder="1" applyAlignment="1">
      <alignment horizontal="center" vertical="center" wrapText="1"/>
    </xf>
    <xf numFmtId="192" fontId="12" fillId="0" borderId="16" xfId="17" applyNumberFormat="1" applyFont="1" applyFill="1" applyBorder="1" applyAlignment="1">
      <alignment horizontal="center" vertical="center" wrapText="1"/>
    </xf>
    <xf numFmtId="192" fontId="12" fillId="0" borderId="3" xfId="17" quotePrefix="1" applyNumberFormat="1" applyFont="1" applyFill="1" applyBorder="1" applyAlignment="1">
      <alignment horizontal="center" vertical="center" wrapText="1"/>
    </xf>
    <xf numFmtId="38" fontId="12" fillId="0" borderId="21" xfId="17" applyNumberFormat="1" applyFont="1" applyFill="1" applyBorder="1" applyAlignment="1">
      <alignment horizontal="center" vertical="center" wrapText="1"/>
    </xf>
    <xf numFmtId="195" fontId="12" fillId="0" borderId="3" xfId="17" applyNumberFormat="1" applyFont="1" applyFill="1" applyBorder="1" applyAlignment="1">
      <alignment horizontal="center" vertical="center" wrapText="1"/>
    </xf>
    <xf numFmtId="38" fontId="12" fillId="0" borderId="3" xfId="17" quotePrefix="1" applyNumberFormat="1" applyFont="1" applyFill="1" applyBorder="1" applyAlignment="1">
      <alignment horizontal="center" vertical="center"/>
    </xf>
    <xf numFmtId="192" fontId="16" fillId="0" borderId="3" xfId="17" quotePrefix="1" applyNumberFormat="1" applyFont="1" applyFill="1" applyBorder="1" applyAlignment="1">
      <alignment horizontal="center" vertical="center" wrapText="1"/>
    </xf>
    <xf numFmtId="192" fontId="16" fillId="0" borderId="16" xfId="17" quotePrefix="1" applyNumberFormat="1" applyFont="1" applyFill="1" applyBorder="1" applyAlignment="1">
      <alignment horizontal="center" vertical="center" wrapText="1"/>
    </xf>
    <xf numFmtId="192" fontId="12" fillId="0" borderId="16" xfId="17" quotePrefix="1" applyNumberFormat="1" applyFont="1" applyFill="1" applyBorder="1" applyAlignment="1">
      <alignment horizontal="center" vertical="center" wrapText="1"/>
    </xf>
    <xf numFmtId="195" fontId="12" fillId="0" borderId="0" xfId="17" applyNumberFormat="1" applyFont="1" applyFill="1" applyBorder="1" applyAlignment="1">
      <alignment horizontal="center" vertical="center" wrapText="1"/>
    </xf>
    <xf numFmtId="0" fontId="12" fillId="0" borderId="16" xfId="17" applyFont="1" applyFill="1" applyBorder="1" applyAlignment="1">
      <alignment horizontal="center" vertical="center" wrapText="1"/>
    </xf>
    <xf numFmtId="38" fontId="12" fillId="0" borderId="16" xfId="17" quotePrefix="1" applyNumberFormat="1" applyFont="1" applyFill="1" applyBorder="1" applyAlignment="1">
      <alignment horizontal="center" vertical="center" wrapText="1"/>
    </xf>
    <xf numFmtId="192" fontId="12" fillId="0" borderId="16" xfId="17" applyNumberFormat="1" applyFont="1" applyFill="1" applyBorder="1" applyAlignment="1">
      <alignment horizontal="center" vertical="center"/>
    </xf>
    <xf numFmtId="197" fontId="12" fillId="0" borderId="22" xfId="2" applyNumberFormat="1" applyFont="1" applyFill="1" applyBorder="1" applyAlignment="1">
      <alignment horizontal="right"/>
    </xf>
    <xf numFmtId="38" fontId="12" fillId="0" borderId="3" xfId="17" applyNumberFormat="1" applyFont="1" applyFill="1" applyBorder="1" applyAlignment="1">
      <alignment horizontal="center" vertical="center" wrapText="1"/>
    </xf>
    <xf numFmtId="0" fontId="12" fillId="0" borderId="3" xfId="17" applyFont="1" applyFill="1" applyBorder="1" applyAlignment="1">
      <alignment horizontal="center" vertical="center"/>
    </xf>
    <xf numFmtId="0" fontId="17" fillId="0" borderId="116" xfId="0" applyFont="1" applyFill="1" applyBorder="1" applyAlignment="1">
      <alignment horizontal="right" vertical="center"/>
    </xf>
    <xf numFmtId="38" fontId="12" fillId="0" borderId="117" xfId="2" applyFont="1" applyFill="1" applyBorder="1" applyAlignment="1">
      <alignment horizontal="center"/>
    </xf>
    <xf numFmtId="0" fontId="17" fillId="0" borderId="117" xfId="0" applyFont="1" applyFill="1" applyBorder="1" applyAlignment="1">
      <alignment horizontal="right" vertical="center"/>
    </xf>
    <xf numFmtId="49" fontId="12" fillId="0" borderId="118" xfId="0" applyNumberFormat="1" applyFont="1" applyFill="1" applyBorder="1" applyAlignment="1">
      <alignment horizontal="left" vertical="center"/>
    </xf>
    <xf numFmtId="49" fontId="12" fillId="0" borderId="119" xfId="0" applyNumberFormat="1" applyFont="1" applyFill="1" applyBorder="1" applyAlignment="1">
      <alignment horizontal="left" vertical="center"/>
    </xf>
    <xf numFmtId="49" fontId="12" fillId="0" borderId="120" xfId="0" applyNumberFormat="1" applyFont="1" applyFill="1" applyBorder="1" applyAlignment="1">
      <alignment horizontal="left" vertical="center"/>
    </xf>
    <xf numFmtId="37" fontId="12" fillId="0" borderId="64" xfId="9" applyFont="1" applyFill="1" applyBorder="1" applyAlignment="1" applyProtection="1">
      <alignment horizontal="center" vertical="center"/>
    </xf>
    <xf numFmtId="37" fontId="12" fillId="0" borderId="77" xfId="9" applyFont="1" applyFill="1" applyBorder="1" applyAlignment="1" applyProtection="1">
      <alignment horizontal="center" vertical="center"/>
    </xf>
    <xf numFmtId="37" fontId="12" fillId="0" borderId="69" xfId="9" applyFont="1" applyFill="1" applyBorder="1" applyAlignment="1" applyProtection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67" fillId="0" borderId="69" xfId="0" applyFont="1" applyFill="1" applyBorder="1" applyAlignment="1">
      <alignment horizontal="center" vertical="center"/>
    </xf>
    <xf numFmtId="37" fontId="12" fillId="0" borderId="56" xfId="9" applyFont="1" applyFill="1" applyBorder="1" applyAlignment="1" applyProtection="1">
      <alignment horizontal="center" vertical="center"/>
    </xf>
    <xf numFmtId="38" fontId="17" fillId="0" borderId="101" xfId="9" applyNumberFormat="1" applyFont="1" applyFill="1" applyBorder="1" applyAlignment="1" applyProtection="1">
      <alignment horizontal="left" vertical="center" wrapText="1" indent="1"/>
    </xf>
    <xf numFmtId="38" fontId="17" fillId="0" borderId="73" xfId="9" applyNumberFormat="1" applyFont="1" applyFill="1" applyBorder="1" applyAlignment="1" applyProtection="1">
      <alignment horizontal="left" vertical="center" wrapText="1" indent="1"/>
    </xf>
    <xf numFmtId="38" fontId="17" fillId="0" borderId="79" xfId="9" applyNumberFormat="1" applyFont="1" applyFill="1" applyBorder="1" applyAlignment="1" applyProtection="1">
      <alignment horizontal="left" vertical="center" wrapText="1" indent="1"/>
    </xf>
    <xf numFmtId="37" fontId="17" fillId="0" borderId="69" xfId="9" applyFont="1" applyFill="1" applyBorder="1" applyAlignment="1" applyProtection="1">
      <alignment horizontal="right" vertical="center"/>
    </xf>
    <xf numFmtId="38" fontId="17" fillId="0" borderId="60" xfId="9" applyNumberFormat="1" applyFont="1" applyFill="1" applyBorder="1" applyAlignment="1" applyProtection="1">
      <alignment horizontal="left" vertical="center"/>
    </xf>
    <xf numFmtId="38" fontId="17" fillId="0" borderId="58" xfId="9" applyNumberFormat="1" applyFont="1" applyFill="1" applyBorder="1" applyAlignment="1" applyProtection="1">
      <alignment vertical="center"/>
    </xf>
    <xf numFmtId="38" fontId="17" fillId="0" borderId="58" xfId="9" applyNumberFormat="1" applyFont="1" applyFill="1" applyBorder="1" applyAlignment="1" applyProtection="1">
      <alignment horizontal="left" vertical="center"/>
    </xf>
    <xf numFmtId="0" fontId="17" fillId="0" borderId="58" xfId="0" applyFont="1" applyFill="1" applyBorder="1" applyAlignment="1">
      <alignment vertical="center"/>
    </xf>
    <xf numFmtId="0" fontId="17" fillId="0" borderId="49" xfId="0" applyFont="1" applyFill="1" applyBorder="1" applyAlignment="1">
      <alignment vertical="center"/>
    </xf>
    <xf numFmtId="38" fontId="17" fillId="0" borderId="121" xfId="9" applyNumberFormat="1" applyFont="1" applyFill="1" applyBorder="1" applyAlignment="1" applyProtection="1">
      <alignment horizontal="left" vertical="center"/>
    </xf>
    <xf numFmtId="0" fontId="17" fillId="0" borderId="111" xfId="0" applyFont="1" applyFill="1" applyBorder="1" applyAlignment="1">
      <alignment horizontal="left" vertical="center" wrapText="1"/>
    </xf>
    <xf numFmtId="0" fontId="12" fillId="0" borderId="6" xfId="5" applyNumberFormat="1" applyFont="1" applyFill="1" applyBorder="1" applyAlignment="1">
      <alignment horizontal="center" vertical="center" wrapText="1"/>
    </xf>
    <xf numFmtId="0" fontId="12" fillId="0" borderId="4" xfId="5" applyNumberFormat="1" applyFont="1" applyFill="1" applyBorder="1" applyAlignment="1">
      <alignment horizontal="center" vertical="center"/>
    </xf>
    <xf numFmtId="0" fontId="12" fillId="0" borderId="22" xfId="5" applyNumberFormat="1" applyFont="1" applyFill="1" applyBorder="1" applyAlignment="1">
      <alignment horizontal="center" vertical="center"/>
    </xf>
    <xf numFmtId="38" fontId="12" fillId="0" borderId="6" xfId="2" applyFont="1" applyFill="1" applyBorder="1" applyAlignment="1">
      <alignment horizontal="center" vertical="center" wrapText="1"/>
    </xf>
    <xf numFmtId="38" fontId="12" fillId="0" borderId="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left" vertical="center"/>
    </xf>
    <xf numFmtId="0" fontId="12" fillId="0" borderId="16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horizontal="center" vertical="center" wrapText="1"/>
    </xf>
    <xf numFmtId="0" fontId="12" fillId="0" borderId="6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18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20" xfId="5" applyFont="1" applyFill="1" applyBorder="1" applyAlignment="1">
      <alignment horizontal="center" vertical="center"/>
    </xf>
    <xf numFmtId="0" fontId="12" fillId="0" borderId="5" xfId="5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horizontal="center" vertical="center"/>
    </xf>
    <xf numFmtId="0" fontId="12" fillId="0" borderId="21" xfId="5" applyFont="1" applyFill="1" applyBorder="1" applyAlignment="1">
      <alignment horizontal="center" vertical="center" wrapText="1"/>
    </xf>
    <xf numFmtId="0" fontId="12" fillId="0" borderId="21" xfId="5" applyFont="1" applyFill="1" applyBorder="1" applyAlignment="1">
      <alignment horizontal="center" vertical="center"/>
    </xf>
    <xf numFmtId="0" fontId="12" fillId="0" borderId="30" xfId="5" applyFont="1" applyFill="1" applyBorder="1" applyAlignment="1">
      <alignment horizontal="center" vertical="center" wrapText="1"/>
    </xf>
    <xf numFmtId="0" fontId="18" fillId="0" borderId="15" xfId="5" applyFont="1" applyFill="1" applyBorder="1" applyAlignment="1">
      <alignment horizontal="center" vertical="center" wrapText="1"/>
    </xf>
    <xf numFmtId="0" fontId="18" fillId="0" borderId="24" xfId="5" applyFont="1" applyFill="1" applyBorder="1" applyAlignment="1">
      <alignment horizontal="center" vertical="center" wrapText="1"/>
    </xf>
    <xf numFmtId="0" fontId="12" fillId="0" borderId="12" xfId="15" applyFont="1" applyFill="1" applyBorder="1" applyAlignment="1">
      <alignment horizontal="center" vertical="center" wrapText="1"/>
    </xf>
    <xf numFmtId="0" fontId="12" fillId="0" borderId="18" xfId="15" applyFont="1" applyFill="1" applyBorder="1" applyAlignment="1">
      <alignment horizontal="center" vertical="center" wrapText="1"/>
    </xf>
    <xf numFmtId="0" fontId="12" fillId="0" borderId="20" xfId="15" applyFont="1" applyFill="1" applyBorder="1" applyAlignment="1">
      <alignment horizontal="center" vertical="center" wrapText="1"/>
    </xf>
    <xf numFmtId="0" fontId="12" fillId="0" borderId="6" xfId="15" applyFont="1" applyFill="1" applyBorder="1" applyAlignment="1">
      <alignment horizontal="center" vertical="center" wrapText="1"/>
    </xf>
    <xf numFmtId="0" fontId="12" fillId="0" borderId="4" xfId="15" applyFont="1" applyFill="1" applyBorder="1" applyAlignment="1">
      <alignment horizontal="center" vertical="center" wrapText="1"/>
    </xf>
    <xf numFmtId="0" fontId="12" fillId="0" borderId="22" xfId="15" applyFont="1" applyFill="1" applyBorder="1" applyAlignment="1">
      <alignment horizontal="center" vertical="center" wrapText="1"/>
    </xf>
    <xf numFmtId="0" fontId="12" fillId="0" borderId="16" xfId="15" applyFont="1" applyFill="1" applyBorder="1" applyAlignment="1">
      <alignment horizontal="center" vertical="center" wrapText="1"/>
    </xf>
    <xf numFmtId="0" fontId="12" fillId="0" borderId="21" xfId="1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vertical="center" wrapText="1"/>
    </xf>
    <xf numFmtId="0" fontId="18" fillId="0" borderId="23" xfId="5" applyFont="1" applyFill="1" applyBorder="1" applyAlignment="1">
      <alignment vertical="center" wrapText="1"/>
    </xf>
    <xf numFmtId="0" fontId="12" fillId="0" borderId="35" xfId="5" applyFont="1" applyFill="1" applyBorder="1" applyAlignment="1">
      <alignment horizontal="left" vertical="center"/>
    </xf>
    <xf numFmtId="0" fontId="12" fillId="0" borderId="41" xfId="5" applyFont="1" applyFill="1" applyBorder="1" applyAlignment="1">
      <alignment horizontal="left" vertical="center"/>
    </xf>
    <xf numFmtId="0" fontId="21" fillId="0" borderId="30" xfId="5" applyFont="1" applyFill="1" applyBorder="1" applyAlignment="1">
      <alignment horizontal="center" vertical="center" wrapText="1"/>
    </xf>
    <xf numFmtId="0" fontId="21" fillId="0" borderId="0" xfId="5" applyFont="1" applyFill="1" applyBorder="1" applyAlignment="1">
      <alignment horizontal="center" vertical="center"/>
    </xf>
    <xf numFmtId="0" fontId="21" fillId="0" borderId="18" xfId="5" applyFont="1" applyFill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189" fontId="12" fillId="0" borderId="6" xfId="5" applyNumberFormat="1" applyFont="1" applyBorder="1" applyAlignment="1">
      <alignment horizontal="center" vertical="center"/>
    </xf>
    <xf numFmtId="0" fontId="12" fillId="0" borderId="2" xfId="5" applyFont="1" applyBorder="1"/>
    <xf numFmtId="0" fontId="12" fillId="0" borderId="22" xfId="5" applyFont="1" applyBorder="1"/>
    <xf numFmtId="0" fontId="12" fillId="0" borderId="1" xfId="5" applyFont="1" applyBorder="1"/>
    <xf numFmtId="0" fontId="12" fillId="0" borderId="0" xfId="5" applyFont="1" applyFill="1" applyBorder="1" applyAlignment="1">
      <alignment horizontal="center"/>
    </xf>
    <xf numFmtId="189" fontId="12" fillId="0" borderId="3" xfId="5" applyNumberFormat="1" applyFont="1" applyBorder="1" applyAlignment="1">
      <alignment horizontal="center" vertical="center" wrapText="1"/>
    </xf>
    <xf numFmtId="0" fontId="18" fillId="0" borderId="16" xfId="5" applyFont="1" applyBorder="1" applyAlignment="1">
      <alignment horizontal="center" wrapText="1"/>
    </xf>
    <xf numFmtId="0" fontId="18" fillId="0" borderId="21" xfId="5" applyFont="1" applyBorder="1" applyAlignment="1">
      <alignment horizontal="center"/>
    </xf>
    <xf numFmtId="189" fontId="33" fillId="0" borderId="6" xfId="5" applyNumberFormat="1" applyFont="1" applyBorder="1" applyAlignment="1">
      <alignment horizontal="center"/>
    </xf>
    <xf numFmtId="189" fontId="33" fillId="0" borderId="12" xfId="5" applyNumberFormat="1" applyFont="1" applyBorder="1" applyAlignment="1">
      <alignment horizontal="center"/>
    </xf>
    <xf numFmtId="38" fontId="33" fillId="0" borderId="6" xfId="5" applyNumberFormat="1" applyFont="1" applyFill="1" applyBorder="1" applyAlignment="1"/>
    <xf numFmtId="38" fontId="33" fillId="0" borderId="2" xfId="5" applyNumberFormat="1" applyFont="1" applyFill="1" applyBorder="1" applyAlignment="1"/>
    <xf numFmtId="189" fontId="12" fillId="0" borderId="4" xfId="5" applyNumberFormat="1" applyFont="1" applyBorder="1" applyAlignment="1">
      <alignment horizontal="center"/>
    </xf>
    <xf numFmtId="189" fontId="12" fillId="0" borderId="18" xfId="5" applyNumberFormat="1" applyFont="1" applyBorder="1" applyAlignment="1">
      <alignment horizontal="center"/>
    </xf>
    <xf numFmtId="189" fontId="12" fillId="0" borderId="16" xfId="5" applyNumberFormat="1" applyFont="1" applyBorder="1" applyAlignment="1">
      <alignment horizontal="left" vertical="center"/>
    </xf>
    <xf numFmtId="189" fontId="12" fillId="0" borderId="16" xfId="5" applyNumberFormat="1" applyFont="1" applyFill="1" applyBorder="1" applyAlignment="1">
      <alignment horizontal="left" vertical="center"/>
    </xf>
    <xf numFmtId="189" fontId="12" fillId="0" borderId="0" xfId="5" applyNumberFormat="1" applyFont="1" applyBorder="1" applyAlignment="1">
      <alignment horizontal="center" vertical="center"/>
    </xf>
    <xf numFmtId="0" fontId="12" fillId="0" borderId="0" xfId="5" applyFont="1" applyBorder="1" applyAlignment="1">
      <alignment vertical="center"/>
    </xf>
    <xf numFmtId="189" fontId="12" fillId="0" borderId="22" xfId="5" applyNumberFormat="1" applyFont="1" applyBorder="1" applyAlignment="1">
      <alignment horizontal="center"/>
    </xf>
    <xf numFmtId="189" fontId="12" fillId="0" borderId="20" xfId="5" applyNumberFormat="1" applyFont="1" applyBorder="1" applyAlignment="1">
      <alignment horizontal="center"/>
    </xf>
    <xf numFmtId="0" fontId="18" fillId="0" borderId="21" xfId="5" applyFont="1" applyBorder="1" applyAlignment="1">
      <alignment horizontal="center" wrapText="1"/>
    </xf>
    <xf numFmtId="189" fontId="12" fillId="0" borderId="18" xfId="5" applyNumberFormat="1" applyFont="1" applyBorder="1" applyAlignment="1">
      <alignment horizontal="center" vertical="top"/>
    </xf>
    <xf numFmtId="0" fontId="12" fillId="0" borderId="18" xfId="5" applyFont="1" applyBorder="1" applyAlignment="1">
      <alignment horizontal="center" vertical="top"/>
    </xf>
    <xf numFmtId="189" fontId="12" fillId="0" borderId="3" xfId="5" applyNumberFormat="1" applyFont="1" applyBorder="1" applyAlignment="1">
      <alignment horizontal="center" vertical="center"/>
    </xf>
    <xf numFmtId="0" fontId="18" fillId="0" borderId="16" xfId="5" applyFont="1" applyBorder="1" applyAlignment="1">
      <alignment vertical="center"/>
    </xf>
    <xf numFmtId="0" fontId="18" fillId="0" borderId="21" xfId="5" applyFont="1" applyBorder="1" applyAlignment="1">
      <alignment vertical="center"/>
    </xf>
    <xf numFmtId="0" fontId="12" fillId="0" borderId="4" xfId="5" applyFont="1" applyBorder="1" applyAlignment="1">
      <alignment horizontal="center"/>
    </xf>
    <xf numFmtId="0" fontId="12" fillId="0" borderId="18" xfId="5" applyFont="1" applyBorder="1" applyAlignment="1">
      <alignment horizontal="center"/>
    </xf>
    <xf numFmtId="0" fontId="12" fillId="0" borderId="18" xfId="5" applyFont="1" applyBorder="1" applyAlignment="1">
      <alignment horizontal="center" vertical="center"/>
    </xf>
    <xf numFmtId="0" fontId="18" fillId="0" borderId="18" xfId="5" applyFont="1" applyBorder="1" applyAlignment="1">
      <alignment horizontal="center" vertical="center"/>
    </xf>
    <xf numFmtId="189" fontId="33" fillId="0" borderId="4" xfId="5" applyNumberFormat="1" applyFont="1" applyBorder="1" applyAlignment="1">
      <alignment horizontal="center"/>
    </xf>
    <xf numFmtId="189" fontId="33" fillId="0" borderId="18" xfId="5" applyNumberFormat="1" applyFont="1" applyBorder="1" applyAlignment="1">
      <alignment horizontal="center"/>
    </xf>
    <xf numFmtId="0" fontId="18" fillId="0" borderId="16" xfId="5" applyFont="1" applyBorder="1" applyAlignment="1"/>
    <xf numFmtId="0" fontId="18" fillId="0" borderId="21" xfId="5" applyFont="1" applyBorder="1" applyAlignment="1"/>
    <xf numFmtId="0" fontId="12" fillId="0" borderId="22" xfId="5" applyFont="1" applyBorder="1" applyAlignment="1">
      <alignment horizontal="center"/>
    </xf>
    <xf numFmtId="0" fontId="12" fillId="0" borderId="20" xfId="5" applyFont="1" applyBorder="1" applyAlignment="1">
      <alignment horizontal="center"/>
    </xf>
    <xf numFmtId="0" fontId="12" fillId="0" borderId="6" xfId="5" quotePrefix="1" applyFont="1" applyFill="1" applyBorder="1" applyAlignment="1">
      <alignment horizontal="center" vertical="center" wrapText="1"/>
    </xf>
    <xf numFmtId="0" fontId="12" fillId="0" borderId="4" xfId="5" applyFont="1" applyFill="1" applyBorder="1" applyAlignment="1">
      <alignment vertical="center" wrapText="1"/>
    </xf>
    <xf numFmtId="0" fontId="12" fillId="0" borderId="22" xfId="5" applyFont="1" applyFill="1" applyBorder="1" applyAlignment="1">
      <alignment vertical="center" wrapText="1"/>
    </xf>
    <xf numFmtId="0" fontId="12" fillId="0" borderId="3" xfId="5" applyFont="1" applyFill="1" applyBorder="1" applyAlignment="1">
      <alignment horizontal="center" vertical="center" wrapText="1"/>
    </xf>
    <xf numFmtId="0" fontId="12" fillId="0" borderId="21" xfId="5" applyFont="1" applyFill="1" applyBorder="1" applyAlignment="1">
      <alignment vertical="center"/>
    </xf>
    <xf numFmtId="0" fontId="12" fillId="0" borderId="4" xfId="5" applyFont="1" applyFill="1" applyBorder="1" applyAlignment="1">
      <alignment horizontal="center" vertical="center" wrapText="1"/>
    </xf>
    <xf numFmtId="0" fontId="12" fillId="0" borderId="22" xfId="5" applyFont="1" applyFill="1" applyBorder="1" applyAlignment="1">
      <alignment vertical="center"/>
    </xf>
    <xf numFmtId="0" fontId="12" fillId="0" borderId="3" xfId="5" quotePrefix="1" applyFont="1" applyFill="1" applyBorder="1" applyAlignment="1">
      <alignment horizontal="center" vertical="center" wrapText="1"/>
    </xf>
    <xf numFmtId="0" fontId="12" fillId="0" borderId="21" xfId="5" quotePrefix="1" applyFont="1" applyFill="1" applyBorder="1" applyAlignment="1">
      <alignment horizontal="center" vertical="center" wrapText="1"/>
    </xf>
    <xf numFmtId="0" fontId="12" fillId="0" borderId="21" xfId="5" applyFont="1" applyFill="1" applyBorder="1" applyAlignment="1">
      <alignment vertical="center" wrapText="1"/>
    </xf>
    <xf numFmtId="0" fontId="12" fillId="0" borderId="6" xfId="5" applyFont="1" applyFill="1" applyBorder="1" applyAlignment="1">
      <alignment horizontal="center" vertical="center"/>
    </xf>
    <xf numFmtId="0" fontId="12" fillId="0" borderId="8" xfId="5" quotePrefix="1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2" fillId="0" borderId="22" xfId="5" applyFont="1" applyFill="1" applyBorder="1" applyAlignment="1">
      <alignment horizontal="center" vertical="center" wrapText="1"/>
    </xf>
    <xf numFmtId="0" fontId="12" fillId="0" borderId="12" xfId="5" quotePrefix="1" applyFont="1" applyFill="1" applyBorder="1" applyAlignment="1">
      <alignment horizontal="center" vertical="center" justifyLastLine="1"/>
    </xf>
    <xf numFmtId="0" fontId="12" fillId="0" borderId="18" xfId="5" applyFont="1" applyFill="1" applyBorder="1" applyAlignment="1">
      <alignment horizontal="center" vertical="center" justifyLastLine="1"/>
    </xf>
    <xf numFmtId="0" fontId="12" fillId="0" borderId="20" xfId="5" applyFont="1" applyFill="1" applyBorder="1" applyAlignment="1">
      <alignment horizontal="center" vertical="center" justifyLastLine="1"/>
    </xf>
    <xf numFmtId="0" fontId="12" fillId="0" borderId="8" xfId="5" applyFont="1" applyFill="1" applyBorder="1" applyAlignment="1">
      <alignment horizontal="center" vertical="center"/>
    </xf>
    <xf numFmtId="0" fontId="12" fillId="0" borderId="22" xfId="5" applyFont="1" applyFill="1" applyBorder="1" applyAlignment="1">
      <alignment horizontal="center"/>
    </xf>
    <xf numFmtId="185" fontId="12" fillId="0" borderId="6" xfId="2" quotePrefix="1" applyNumberFormat="1" applyFont="1" applyFill="1" applyBorder="1" applyAlignment="1">
      <alignment horizontal="center" vertical="center" wrapText="1"/>
    </xf>
    <xf numFmtId="185" fontId="12" fillId="0" borderId="2" xfId="2" applyNumberFormat="1" applyFont="1" applyFill="1" applyBorder="1" applyAlignment="1">
      <alignment horizontal="center" vertical="center" wrapText="1"/>
    </xf>
    <xf numFmtId="185" fontId="12" fillId="0" borderId="12" xfId="2" applyNumberFormat="1" applyFont="1" applyFill="1" applyBorder="1" applyAlignment="1">
      <alignment horizontal="center" vertical="center" wrapText="1"/>
    </xf>
    <xf numFmtId="38" fontId="12" fillId="0" borderId="6" xfId="17" applyNumberFormat="1" applyFont="1" applyFill="1" applyBorder="1" applyAlignment="1">
      <alignment horizontal="center" vertical="center" wrapText="1"/>
    </xf>
    <xf numFmtId="38" fontId="12" fillId="0" borderId="2" xfId="17" applyNumberFormat="1" applyFont="1" applyFill="1" applyBorder="1" applyAlignment="1">
      <alignment horizontal="center" vertical="center" wrapText="1"/>
    </xf>
    <xf numFmtId="38" fontId="12" fillId="0" borderId="12" xfId="17" applyNumberFormat="1" applyFont="1" applyFill="1" applyBorder="1" applyAlignment="1">
      <alignment horizontal="center" vertical="center" wrapText="1"/>
    </xf>
    <xf numFmtId="192" fontId="12" fillId="0" borderId="3" xfId="5" quotePrefix="1" applyNumberFormat="1" applyFont="1" applyFill="1" applyBorder="1" applyAlignment="1">
      <alignment horizontal="center" vertical="center" wrapText="1"/>
    </xf>
    <xf numFmtId="0" fontId="12" fillId="0" borderId="6" xfId="17" quotePrefix="1" applyFont="1" applyFill="1" applyBorder="1" applyAlignment="1">
      <alignment horizontal="center" vertical="center" wrapText="1"/>
    </xf>
    <xf numFmtId="0" fontId="2" fillId="0" borderId="4" xfId="17" applyFont="1" applyFill="1" applyBorder="1"/>
    <xf numFmtId="0" fontId="2" fillId="0" borderId="22" xfId="17" applyFont="1" applyFill="1" applyBorder="1"/>
    <xf numFmtId="0" fontId="12" fillId="0" borderId="0" xfId="5" applyFont="1" applyFill="1" applyBorder="1" applyAlignment="1">
      <alignment horizontal="left" vertical="center"/>
    </xf>
    <xf numFmtId="0" fontId="12" fillId="0" borderId="18" xfId="5" applyFont="1" applyFill="1" applyBorder="1" applyAlignment="1">
      <alignment horizontal="left" vertical="center"/>
    </xf>
    <xf numFmtId="185" fontId="12" fillId="0" borderId="6" xfId="2" applyNumberFormat="1" applyFont="1" applyFill="1" applyBorder="1" applyAlignment="1">
      <alignment horizontal="center" vertical="center"/>
    </xf>
    <xf numFmtId="185" fontId="12" fillId="0" borderId="2" xfId="2" applyNumberFormat="1" applyFont="1" applyFill="1" applyBorder="1" applyAlignment="1">
      <alignment horizontal="center" vertical="center"/>
    </xf>
    <xf numFmtId="185" fontId="12" fillId="0" borderId="12" xfId="2" applyNumberFormat="1" applyFont="1" applyFill="1" applyBorder="1" applyAlignment="1">
      <alignment horizontal="center" vertical="center"/>
    </xf>
    <xf numFmtId="0" fontId="12" fillId="0" borderId="6" xfId="17" applyFont="1" applyFill="1" applyBorder="1" applyAlignment="1">
      <alignment horizontal="center" vertical="center"/>
    </xf>
    <xf numFmtId="0" fontId="12" fillId="0" borderId="2" xfId="17" applyFont="1" applyFill="1" applyBorder="1" applyAlignment="1">
      <alignment horizontal="center" vertical="center"/>
    </xf>
    <xf numFmtId="0" fontId="12" fillId="0" borderId="4" xfId="17" applyFont="1" applyFill="1" applyBorder="1" applyAlignment="1">
      <alignment horizontal="center" vertical="center"/>
    </xf>
    <xf numFmtId="0" fontId="12" fillId="0" borderId="0" xfId="17" applyFont="1" applyFill="1" applyAlignment="1">
      <alignment horizontal="center" vertical="center"/>
    </xf>
    <xf numFmtId="0" fontId="12" fillId="0" borderId="22" xfId="17" applyFont="1" applyFill="1" applyBorder="1" applyAlignment="1">
      <alignment horizontal="center" vertical="center"/>
    </xf>
    <xf numFmtId="0" fontId="12" fillId="0" borderId="1" xfId="17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/>
    </xf>
    <xf numFmtId="0" fontId="12" fillId="0" borderId="18" xfId="5" applyFont="1" applyFill="1" applyBorder="1" applyAlignment="1">
      <alignment horizontal="left"/>
    </xf>
    <xf numFmtId="0" fontId="12" fillId="0" borderId="1" xfId="5" applyFont="1" applyFill="1" applyBorder="1" applyAlignment="1">
      <alignment horizontal="left"/>
    </xf>
    <xf numFmtId="0" fontId="12" fillId="0" borderId="20" xfId="5" applyFont="1" applyFill="1" applyBorder="1" applyAlignment="1">
      <alignment horizontal="left"/>
    </xf>
    <xf numFmtId="38" fontId="12" fillId="0" borderId="6" xfId="5" quotePrefix="1" applyNumberFormat="1" applyFont="1" applyFill="1" applyBorder="1" applyAlignment="1">
      <alignment horizontal="center" vertical="center" wrapText="1"/>
    </xf>
    <xf numFmtId="38" fontId="12" fillId="0" borderId="2" xfId="5" applyNumberFormat="1" applyFont="1" applyFill="1" applyBorder="1" applyAlignment="1">
      <alignment horizontal="center" vertical="center" wrapText="1"/>
    </xf>
    <xf numFmtId="38" fontId="12" fillId="0" borderId="12" xfId="5" applyNumberFormat="1" applyFont="1" applyFill="1" applyBorder="1" applyAlignment="1">
      <alignment horizontal="center" vertical="center" wrapText="1"/>
    </xf>
    <xf numFmtId="0" fontId="12" fillId="0" borderId="6" xfId="5" quotePrefix="1" applyFont="1" applyFill="1" applyBorder="1" applyAlignment="1">
      <alignment horizontal="center" vertical="center"/>
    </xf>
    <xf numFmtId="0" fontId="12" fillId="0" borderId="4" xfId="5" applyFont="1" applyFill="1" applyBorder="1" applyAlignment="1">
      <alignment horizontal="center" vertical="center"/>
    </xf>
    <xf numFmtId="0" fontId="12" fillId="0" borderId="0" xfId="5" applyFont="1" applyFill="1" applyAlignment="1">
      <alignment horizontal="center" vertical="center"/>
    </xf>
    <xf numFmtId="0" fontId="12" fillId="0" borderId="22" xfId="5" applyFont="1" applyFill="1" applyBorder="1" applyAlignment="1">
      <alignment horizontal="center" vertical="center"/>
    </xf>
    <xf numFmtId="0" fontId="12" fillId="0" borderId="0" xfId="5" quotePrefix="1" applyFont="1" applyFill="1" applyAlignment="1">
      <alignment horizontal="left" wrapText="1"/>
    </xf>
    <xf numFmtId="0" fontId="2" fillId="0" borderId="2" xfId="5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22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12" fillId="0" borderId="0" xfId="5" quotePrefix="1" applyFont="1" applyFill="1" applyAlignment="1">
      <alignment horizontal="left"/>
    </xf>
    <xf numFmtId="185" fontId="9" fillId="0" borderId="6" xfId="0" applyNumberFormat="1" applyFont="1" applyFill="1" applyBorder="1" applyAlignment="1">
      <alignment horizontal="left" vertical="center" wrapText="1"/>
    </xf>
    <xf numFmtId="0" fontId="64" fillId="0" borderId="2" xfId="0" applyFont="1" applyFill="1" applyBorder="1" applyAlignment="1">
      <alignment horizontal="left" vertical="center" wrapText="1"/>
    </xf>
    <xf numFmtId="0" fontId="64" fillId="0" borderId="22" xfId="0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left" vertical="center" wrapText="1"/>
    </xf>
    <xf numFmtId="38" fontId="12" fillId="0" borderId="47" xfId="2" applyFont="1" applyFill="1" applyBorder="1" applyAlignment="1">
      <alignment horizontal="center" vertical="center"/>
    </xf>
    <xf numFmtId="38" fontId="12" fillId="0" borderId="46" xfId="2" applyFont="1" applyFill="1" applyBorder="1" applyAlignment="1">
      <alignment horizontal="center" vertical="center"/>
    </xf>
    <xf numFmtId="38" fontId="12" fillId="0" borderId="45" xfId="2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6" fontId="49" fillId="0" borderId="0" xfId="12" applyFont="1" applyFill="1" applyAlignment="1">
      <alignment horizontal="left" vertical="center"/>
    </xf>
    <xf numFmtId="0" fontId="9" fillId="0" borderId="28" xfId="0" applyFont="1" applyFill="1" applyBorder="1" applyAlignment="1" applyProtection="1">
      <alignment horizontal="center" vertical="center" wrapText="1"/>
    </xf>
    <xf numFmtId="185" fontId="9" fillId="0" borderId="8" xfId="0" applyNumberFormat="1" applyFont="1" applyFill="1" applyBorder="1" applyAlignment="1">
      <alignment horizontal="center" vertical="center"/>
    </xf>
    <xf numFmtId="0" fontId="64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4" fillId="0" borderId="2" xfId="0" applyFont="1" applyFill="1" applyBorder="1" applyAlignment="1">
      <alignment horizontal="center" vertical="center"/>
    </xf>
    <xf numFmtId="38" fontId="12" fillId="0" borderId="55" xfId="2" applyFont="1" applyFill="1" applyBorder="1" applyAlignment="1">
      <alignment horizontal="center" vertical="center" wrapText="1"/>
    </xf>
    <xf numFmtId="38" fontId="12" fillId="0" borderId="50" xfId="2" applyFont="1" applyFill="1" applyBorder="1" applyAlignment="1">
      <alignment horizontal="center" vertical="center" wrapText="1"/>
    </xf>
    <xf numFmtId="38" fontId="12" fillId="0" borderId="49" xfId="2" applyFont="1" applyFill="1" applyBorder="1" applyAlignment="1">
      <alignment horizontal="center" vertical="center" wrapText="1"/>
    </xf>
    <xf numFmtId="0" fontId="40" fillId="0" borderId="60" xfId="0" applyFont="1" applyFill="1" applyBorder="1" applyAlignment="1">
      <alignment vertical="center"/>
    </xf>
    <xf numFmtId="0" fontId="40" fillId="0" borderId="121" xfId="0" applyFont="1" applyFill="1" applyBorder="1" applyAlignment="1">
      <alignment vertical="center"/>
    </xf>
    <xf numFmtId="0" fontId="40" fillId="0" borderId="61" xfId="0" applyFont="1" applyFill="1" applyBorder="1" applyAlignment="1">
      <alignment vertical="center"/>
    </xf>
    <xf numFmtId="0" fontId="40" fillId="0" borderId="44" xfId="0" applyFont="1" applyFill="1" applyBorder="1" applyAlignment="1">
      <alignment horizontal="center" vertical="center"/>
    </xf>
    <xf numFmtId="0" fontId="40" fillId="0" borderId="48" xfId="0" applyFont="1" applyFill="1" applyBorder="1">
      <alignment vertical="center"/>
    </xf>
    <xf numFmtId="0" fontId="40" fillId="0" borderId="52" xfId="0" applyFont="1" applyFill="1" applyBorder="1">
      <alignment vertical="center"/>
    </xf>
    <xf numFmtId="185" fontId="40" fillId="0" borderId="45" xfId="0" applyNumberFormat="1" applyFont="1" applyFill="1" applyBorder="1" applyAlignment="1">
      <alignment horizontal="center" vertical="center" wrapText="1"/>
    </xf>
    <xf numFmtId="185" fontId="40" fillId="0" borderId="46" xfId="0" applyNumberFormat="1" applyFont="1" applyFill="1" applyBorder="1" applyAlignment="1">
      <alignment horizontal="center" vertical="center" wrapText="1"/>
    </xf>
    <xf numFmtId="185" fontId="40" fillId="0" borderId="45" xfId="0" applyNumberFormat="1" applyFont="1" applyFill="1" applyBorder="1" applyAlignment="1">
      <alignment horizontal="center" vertical="center"/>
    </xf>
    <xf numFmtId="185" fontId="40" fillId="0" borderId="4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64" fillId="0" borderId="12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0" xfId="0" applyFont="1" applyFill="1" applyBorder="1" applyAlignment="1">
      <alignment horizontal="center" vertical="center" wrapText="1"/>
    </xf>
    <xf numFmtId="185" fontId="40" fillId="0" borderId="49" xfId="0" applyNumberFormat="1" applyFont="1" applyFill="1" applyBorder="1" applyAlignment="1">
      <alignment horizontal="center" vertical="center"/>
    </xf>
    <xf numFmtId="185" fontId="40" fillId="0" borderId="50" xfId="0" applyNumberFormat="1" applyFont="1" applyFill="1" applyBorder="1" applyAlignment="1">
      <alignment horizontal="center" vertical="center"/>
    </xf>
    <xf numFmtId="185" fontId="40" fillId="0" borderId="49" xfId="0" applyNumberFormat="1" applyFont="1" applyFill="1" applyBorder="1" applyAlignment="1">
      <alignment horizontal="center" vertical="center" wrapText="1"/>
    </xf>
    <xf numFmtId="185" fontId="40" fillId="0" borderId="50" xfId="0" applyNumberFormat="1" applyFont="1" applyFill="1" applyBorder="1" applyAlignment="1">
      <alignment horizontal="center" vertical="center" wrapText="1"/>
    </xf>
    <xf numFmtId="185" fontId="17" fillId="0" borderId="5" xfId="0" applyNumberFormat="1" applyFont="1" applyFill="1" applyBorder="1" applyAlignment="1">
      <alignment horizontal="left" vertical="center" wrapText="1"/>
    </xf>
    <xf numFmtId="185" fontId="17" fillId="0" borderId="71" xfId="0" applyNumberFormat="1" applyFont="1" applyFill="1" applyBorder="1" applyAlignment="1">
      <alignment horizontal="left" vertical="center" wrapText="1"/>
    </xf>
    <xf numFmtId="185" fontId="17" fillId="0" borderId="5" xfId="0" applyNumberFormat="1" applyFont="1" applyFill="1" applyBorder="1" applyAlignment="1">
      <alignment vertical="center" wrapText="1" shrinkToFit="1"/>
    </xf>
    <xf numFmtId="0" fontId="64" fillId="0" borderId="5" xfId="0" applyFont="1" applyFill="1" applyBorder="1" applyAlignment="1">
      <alignment vertical="center" wrapText="1" shrinkToFit="1"/>
    </xf>
    <xf numFmtId="0" fontId="64" fillId="0" borderId="71" xfId="0" applyFont="1" applyFill="1" applyBorder="1" applyAlignment="1">
      <alignment vertical="center" wrapText="1" shrinkToFit="1"/>
    </xf>
    <xf numFmtId="185" fontId="17" fillId="0" borderId="5" xfId="0" applyNumberFormat="1" applyFont="1" applyFill="1" applyBorder="1" applyAlignment="1">
      <alignment horizontal="left" vertical="center" shrinkToFit="1"/>
    </xf>
    <xf numFmtId="185" fontId="17" fillId="0" borderId="71" xfId="0" applyNumberFormat="1" applyFont="1" applyFill="1" applyBorder="1" applyAlignment="1">
      <alignment horizontal="left" vertical="center" shrinkToFit="1"/>
    </xf>
    <xf numFmtId="185" fontId="17" fillId="0" borderId="5" xfId="0" applyNumberFormat="1" applyFont="1" applyFill="1" applyBorder="1" applyAlignment="1">
      <alignment horizontal="left" vertical="center" wrapText="1" shrinkToFit="1"/>
    </xf>
    <xf numFmtId="185" fontId="17" fillId="0" borderId="71" xfId="0" applyNumberFormat="1" applyFont="1" applyFill="1" applyBorder="1" applyAlignment="1">
      <alignment horizontal="left" vertical="center" wrapText="1" shrinkToFit="1"/>
    </xf>
    <xf numFmtId="185" fontId="17" fillId="0" borderId="75" xfId="0" applyNumberFormat="1" applyFont="1" applyFill="1" applyBorder="1" applyAlignment="1">
      <alignment horizontal="left" vertical="center" shrinkToFit="1"/>
    </xf>
    <xf numFmtId="185" fontId="17" fillId="0" borderId="80" xfId="0" applyNumberFormat="1" applyFont="1" applyFill="1" applyBorder="1" applyAlignment="1">
      <alignment horizontal="left" vertical="center" shrinkToFit="1"/>
    </xf>
    <xf numFmtId="0" fontId="40" fillId="0" borderId="45" xfId="0" applyFont="1" applyFill="1" applyBorder="1" applyAlignment="1">
      <alignment vertical="center"/>
    </xf>
    <xf numFmtId="0" fontId="40" fillId="0" borderId="58" xfId="0" applyFont="1" applyFill="1" applyBorder="1" applyAlignment="1">
      <alignment vertical="center"/>
    </xf>
    <xf numFmtId="0" fontId="64" fillId="0" borderId="49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0" fontId="64" fillId="0" borderId="55" xfId="0" applyFont="1" applyFill="1" applyBorder="1" applyAlignment="1">
      <alignment horizontal="center" vertical="center"/>
    </xf>
    <xf numFmtId="185" fontId="40" fillId="0" borderId="47" xfId="0" applyNumberFormat="1" applyFont="1" applyFill="1" applyBorder="1" applyAlignment="1">
      <alignment horizontal="center" vertical="center" wrapText="1"/>
    </xf>
    <xf numFmtId="185" fontId="4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85" fontId="40" fillId="0" borderId="55" xfId="0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0" fontId="40" fillId="0" borderId="72" xfId="0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center" vertical="center"/>
    </xf>
    <xf numFmtId="0" fontId="64" fillId="0" borderId="79" xfId="0" applyFont="1" applyFill="1" applyBorder="1" applyAlignment="1">
      <alignment horizontal="center" vertical="center"/>
    </xf>
    <xf numFmtId="185" fontId="40" fillId="0" borderId="60" xfId="0" applyNumberFormat="1" applyFont="1" applyFill="1" applyBorder="1" applyAlignment="1">
      <alignment horizontal="center" vertical="center" wrapText="1"/>
    </xf>
    <xf numFmtId="185" fontId="40" fillId="0" borderId="81" xfId="0" applyNumberFormat="1" applyFont="1" applyFill="1" applyBorder="1" applyAlignment="1">
      <alignment horizontal="center" vertical="center" wrapText="1"/>
    </xf>
    <xf numFmtId="185" fontId="40" fillId="0" borderId="44" xfId="0" applyNumberFormat="1" applyFont="1" applyFill="1" applyBorder="1" applyAlignment="1">
      <alignment horizontal="center" vertical="center" wrapText="1"/>
    </xf>
    <xf numFmtId="185" fontId="40" fillId="0" borderId="82" xfId="0" applyNumberFormat="1" applyFont="1" applyFill="1" applyBorder="1" applyAlignment="1">
      <alignment horizontal="center" vertical="center" wrapText="1"/>
    </xf>
    <xf numFmtId="38" fontId="12" fillId="0" borderId="72" xfId="14" applyFont="1" applyFill="1" applyBorder="1" applyAlignment="1">
      <alignment horizontal="center" vertical="center" wrapText="1"/>
    </xf>
    <xf numFmtId="38" fontId="12" fillId="0" borderId="68" xfId="14" applyFont="1" applyFill="1" applyBorder="1" applyAlignment="1">
      <alignment horizontal="center" vertical="center" wrapText="1"/>
    </xf>
    <xf numFmtId="38" fontId="12" fillId="0" borderId="64" xfId="14" quotePrefix="1" applyFont="1" applyFill="1" applyBorder="1" applyAlignment="1">
      <alignment horizontal="center" vertical="center" wrapText="1"/>
    </xf>
    <xf numFmtId="38" fontId="12" fillId="0" borderId="66" xfId="14" quotePrefix="1" applyFont="1" applyFill="1" applyBorder="1" applyAlignment="1">
      <alignment horizontal="center" vertical="center" wrapText="1"/>
    </xf>
    <xf numFmtId="38" fontId="12" fillId="0" borderId="74" xfId="14" quotePrefix="1" applyFont="1" applyFill="1" applyBorder="1" applyAlignment="1">
      <alignment horizontal="center" vertical="center" wrapText="1"/>
    </xf>
    <xf numFmtId="38" fontId="12" fillId="0" borderId="65" xfId="14" quotePrefix="1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64" fillId="0" borderId="50" xfId="0" applyFont="1" applyFill="1" applyBorder="1" applyAlignment="1">
      <alignment horizontal="center" vertical="center"/>
    </xf>
    <xf numFmtId="185" fontId="40" fillId="0" borderId="47" xfId="0" applyNumberFormat="1" applyFont="1" applyFill="1" applyBorder="1" applyAlignment="1">
      <alignment horizontal="left" vertical="center" wrapText="1"/>
    </xf>
    <xf numFmtId="185" fontId="40" fillId="0" borderId="0" xfId="0" applyNumberFormat="1" applyFont="1" applyFill="1" applyBorder="1" applyAlignment="1">
      <alignment horizontal="left" vertical="center"/>
    </xf>
    <xf numFmtId="185" fontId="40" fillId="0" borderId="58" xfId="0" applyNumberFormat="1" applyFont="1" applyFill="1" applyBorder="1" applyAlignment="1">
      <alignment horizontal="center" vertical="center" wrapText="1"/>
    </xf>
    <xf numFmtId="185" fontId="40" fillId="0" borderId="55" xfId="0" applyNumberFormat="1" applyFont="1" applyFill="1" applyBorder="1" applyAlignment="1">
      <alignment horizontal="center" vertical="center" wrapText="1"/>
    </xf>
    <xf numFmtId="185" fontId="40" fillId="0" borderId="47" xfId="0" applyNumberFormat="1" applyFont="1" applyFill="1" applyBorder="1" applyAlignment="1">
      <alignment horizontal="center" vertical="center"/>
    </xf>
    <xf numFmtId="185" fontId="40" fillId="0" borderId="58" xfId="0" applyNumberFormat="1" applyFont="1" applyFill="1" applyBorder="1" applyAlignment="1">
      <alignment horizontal="center" vertical="center"/>
    </xf>
    <xf numFmtId="185" fontId="40" fillId="0" borderId="0" xfId="0" applyNumberFormat="1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185" fontId="40" fillId="0" borderId="51" xfId="0" applyNumberFormat="1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64" fillId="0" borderId="51" xfId="0" applyFont="1" applyFill="1" applyBorder="1" applyAlignment="1">
      <alignment horizontal="center" vertical="center" wrapText="1"/>
    </xf>
  </cellXfs>
  <cellStyles count="18">
    <cellStyle name="パーセント 2" xfId="11"/>
    <cellStyle name="ハイパーリンク" xfId="1" builtinId="8"/>
    <cellStyle name="桁区切り" xfId="14" builtinId="6"/>
    <cellStyle name="桁区切り 2" xfId="2"/>
    <cellStyle name="桁区切り 2 2" xfId="3"/>
    <cellStyle name="桁区切り 3" xfId="4"/>
    <cellStyle name="通貨 2" xfId="10"/>
    <cellStyle name="通貨 3" xfId="12"/>
    <cellStyle name="標準" xfId="0" builtinId="0"/>
    <cellStyle name="標準 2" xfId="5"/>
    <cellStyle name="標準 2 2" xfId="6"/>
    <cellStyle name="標準 2 2 2" xfId="17"/>
    <cellStyle name="標準 2 3" xfId="13"/>
    <cellStyle name="標準 3" xfId="7"/>
    <cellStyle name="標準 3 2" xfId="15"/>
    <cellStyle name="標準_改正調票集計" xfId="8"/>
    <cellStyle name="標準_原稿ｼｰﾄ" xfId="9"/>
    <cellStyle name="未定義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9530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49530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0</xdr:rowOff>
    </xdr:from>
    <xdr:to>
      <xdr:col>2</xdr:col>
      <xdr:colOff>9525</xdr:colOff>
      <xdr:row>39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86296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0</xdr:rowOff>
    </xdr:from>
    <xdr:to>
      <xdr:col>2</xdr:col>
      <xdr:colOff>9525</xdr:colOff>
      <xdr:row>39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" y="86296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0</xdr:rowOff>
    </xdr:from>
    <xdr:to>
      <xdr:col>2</xdr:col>
      <xdr:colOff>9525</xdr:colOff>
      <xdr:row>39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" y="86296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00025"/>
          <a:ext cx="15335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1</xdr:col>
      <xdr:colOff>0</xdr:colOff>
      <xdr:row>37</xdr:row>
      <xdr:rowOff>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9525" y="5543550"/>
          <a:ext cx="1533525" cy="476250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3" name="Freeform 4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6" name="Freeform 7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9" name="Freeform 10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12" name="Freeform 13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15" name="Freeform 16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16" name="Line 17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18" name="Freeform 19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19" name="Line 20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0" name="Line 21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21" name="Freeform 22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3" name="Line 24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24" name="Freeform 25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25" name="Line 26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6" name="Line 27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27" name="Freeform 28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28" name="Line 29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30" name="Freeform 31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31" name="Line 32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32" name="Line 33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33" name="Freeform 34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34" name="Line 35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0"/>
  <sheetViews>
    <sheetView tabSelected="1" view="pageBreakPreview" topLeftCell="A2" zoomScaleNormal="80" zoomScaleSheetLayoutView="100" workbookViewId="0">
      <selection activeCell="O3" sqref="O3"/>
    </sheetView>
  </sheetViews>
  <sheetFormatPr defaultRowHeight="13.5"/>
  <cols>
    <col min="1" max="1" width="2" style="1" customWidth="1"/>
    <col min="2" max="5" width="3" style="1" customWidth="1"/>
    <col min="6" max="10" width="3.875" style="1" customWidth="1"/>
    <col min="11" max="16384" width="9" style="1"/>
  </cols>
  <sheetData>
    <row r="1" spans="2:24" ht="31.5" customHeight="1">
      <c r="B1" s="8" t="s">
        <v>275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  <c r="R1" s="2"/>
      <c r="S1" s="2"/>
      <c r="T1" s="2"/>
      <c r="U1" s="2"/>
      <c r="V1" s="2"/>
      <c r="W1" s="2"/>
      <c r="X1" s="2"/>
    </row>
    <row r="2" spans="2:24" ht="14.25">
      <c r="B2" s="10" t="s">
        <v>11</v>
      </c>
    </row>
    <row r="3" spans="2:24" ht="22.5" customHeight="1">
      <c r="B3" s="3" t="s">
        <v>13</v>
      </c>
    </row>
    <row r="4" spans="2:24" s="4" customFormat="1" ht="14.25">
      <c r="C4" s="4" t="s">
        <v>14</v>
      </c>
    </row>
    <row r="5" spans="2:24" s="4" customFormat="1" ht="14.25">
      <c r="D5" s="5" t="s">
        <v>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24" s="4" customFormat="1" ht="14.25">
      <c r="D6" s="5" t="s">
        <v>10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24" s="4" customFormat="1" ht="14.25">
      <c r="D7" s="5" t="s">
        <v>255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24" s="4" customFormat="1" ht="14.25">
      <c r="D8" s="5" t="s">
        <v>15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2:24" s="4" customFormat="1" ht="14.25">
      <c r="C9" s="4" t="s">
        <v>17</v>
      </c>
    </row>
    <row r="10" spans="2:24" s="4" customFormat="1" ht="14.25">
      <c r="D10" s="4" t="s">
        <v>0</v>
      </c>
    </row>
    <row r="11" spans="2:24" s="4" customFormat="1" ht="14.25">
      <c r="E11" s="200" t="s">
        <v>276</v>
      </c>
      <c r="F11" s="5"/>
      <c r="G11" s="5"/>
      <c r="H11" s="5"/>
      <c r="I11" s="5"/>
      <c r="J11" s="5"/>
      <c r="K11" s="5"/>
    </row>
    <row r="12" spans="2:24" s="4" customFormat="1" ht="14.25">
      <c r="E12" s="200" t="s">
        <v>277</v>
      </c>
      <c r="F12" s="5"/>
      <c r="G12" s="5"/>
      <c r="H12" s="5"/>
      <c r="I12" s="5"/>
      <c r="J12" s="5"/>
      <c r="K12" s="5"/>
    </row>
    <row r="13" spans="2:24" s="4" customFormat="1" ht="14.25">
      <c r="D13" s="4" t="s">
        <v>8</v>
      </c>
    </row>
    <row r="14" spans="2:24" s="4" customFormat="1" ht="14.25">
      <c r="E14" s="5" t="s">
        <v>276</v>
      </c>
      <c r="F14" s="5"/>
      <c r="G14" s="5"/>
      <c r="H14" s="5"/>
      <c r="I14" s="5"/>
      <c r="J14" s="5"/>
      <c r="K14" s="5"/>
    </row>
    <row r="15" spans="2:24" s="4" customFormat="1" ht="14.25">
      <c r="E15" s="5" t="s">
        <v>277</v>
      </c>
      <c r="F15" s="5"/>
      <c r="G15" s="5"/>
      <c r="H15" s="5"/>
      <c r="I15" s="5"/>
      <c r="J15" s="5"/>
      <c r="K15" s="5"/>
    </row>
    <row r="16" spans="2:24" s="4" customFormat="1" ht="14.25">
      <c r="D16" s="5" t="s">
        <v>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25" s="4" customFormat="1" ht="14.25">
      <c r="D17" s="4" t="s">
        <v>4</v>
      </c>
    </row>
    <row r="18" spans="2:25" s="4" customFormat="1" ht="14.25">
      <c r="D18" s="6"/>
      <c r="E18" s="5" t="s">
        <v>2</v>
      </c>
      <c r="F18" s="5"/>
      <c r="G18" s="5"/>
      <c r="H18" s="5"/>
      <c r="I18" s="5"/>
      <c r="J18" s="5"/>
      <c r="K18" s="5"/>
    </row>
    <row r="19" spans="2:25" s="4" customFormat="1" ht="14.25">
      <c r="D19" s="6"/>
      <c r="E19" s="1022" t="s">
        <v>1032</v>
      </c>
      <c r="F19" s="1023"/>
      <c r="G19" s="1023"/>
      <c r="H19" s="1023"/>
      <c r="I19" s="1023"/>
      <c r="J19" s="1023"/>
      <c r="K19" s="1023"/>
      <c r="L19" s="1023"/>
      <c r="M19" s="1023"/>
      <c r="N19" s="1023"/>
    </row>
    <row r="20" spans="2:25" s="4" customFormat="1" ht="14.25">
      <c r="D20" s="6"/>
      <c r="E20" s="5" t="s">
        <v>3</v>
      </c>
      <c r="F20" s="5"/>
      <c r="G20" s="5"/>
      <c r="H20" s="5"/>
      <c r="I20" s="5"/>
      <c r="J20" s="5"/>
      <c r="K20" s="5"/>
    </row>
    <row r="21" spans="2:25" s="4" customFormat="1" ht="14.25">
      <c r="D21" s="6"/>
      <c r="E21" s="1023" t="s">
        <v>998</v>
      </c>
      <c r="F21" s="1023"/>
      <c r="G21" s="1023"/>
      <c r="H21" s="1023"/>
      <c r="I21" s="1023"/>
      <c r="J21" s="1023"/>
      <c r="K21" s="1023"/>
      <c r="L21" s="1023"/>
      <c r="M21" s="1023"/>
      <c r="N21" s="1023"/>
    </row>
    <row r="22" spans="2:25" s="4" customFormat="1" ht="14.25">
      <c r="D22" s="5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25" s="4" customFormat="1" ht="14.25">
      <c r="D23" s="5" t="s">
        <v>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1"/>
      <c r="X23" s="11"/>
      <c r="Y23" s="11"/>
    </row>
    <row r="24" spans="2:25" s="4" customFormat="1" ht="14.25">
      <c r="D24" s="5" t="s">
        <v>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1"/>
      <c r="X24" s="11"/>
      <c r="Y24" s="11"/>
    </row>
    <row r="26" spans="2:25" ht="14.25">
      <c r="B26" s="7" t="s">
        <v>7</v>
      </c>
    </row>
    <row r="27" spans="2:25" ht="14.25">
      <c r="B27" s="4"/>
      <c r="C27" s="201" t="s">
        <v>262</v>
      </c>
      <c r="D27" s="5"/>
      <c r="E27" s="5"/>
      <c r="F27" s="5"/>
      <c r="G27" s="5"/>
      <c r="H27" s="5"/>
      <c r="I27" s="5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5" ht="14.25">
      <c r="B28" s="4"/>
      <c r="C28" s="5" t="s">
        <v>18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</row>
    <row r="29" spans="2:25" ht="14.25">
      <c r="B29" s="4"/>
      <c r="C29" s="4" t="s">
        <v>19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5" ht="14.25">
      <c r="B30" s="4"/>
      <c r="C30" s="4"/>
      <c r="D30" s="5" t="s">
        <v>425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2:25" ht="14.25">
      <c r="B31" s="4"/>
      <c r="C31" s="4"/>
      <c r="D31" s="5" t="s">
        <v>12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"/>
      <c r="Q31" s="4"/>
      <c r="R31" s="4"/>
      <c r="S31" s="4"/>
      <c r="T31" s="4"/>
      <c r="U31" s="4"/>
    </row>
    <row r="32" spans="2:25" ht="14.25">
      <c r="B32" s="4"/>
      <c r="C32" s="4"/>
      <c r="D32" s="5" t="s">
        <v>426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11"/>
    </row>
    <row r="33" spans="2:22" ht="14.25">
      <c r="B33" s="4"/>
      <c r="C33" s="4"/>
      <c r="D33" s="5" t="s">
        <v>428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11"/>
    </row>
    <row r="34" spans="2:22" ht="14.25">
      <c r="B34" s="4"/>
      <c r="C34" s="4"/>
      <c r="D34" s="5" t="s">
        <v>278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2:22" ht="14.25">
      <c r="B35" s="4"/>
      <c r="C35" s="4"/>
      <c r="D35" s="5" t="s">
        <v>427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4"/>
      <c r="T35" s="4"/>
      <c r="U35" s="4"/>
    </row>
    <row r="36" spans="2:22" ht="14.25">
      <c r="B36" s="4"/>
      <c r="C36" s="4"/>
      <c r="D36" s="5" t="s">
        <v>279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4"/>
      <c r="U36" s="4"/>
    </row>
    <row r="37" spans="2:22" ht="14.25">
      <c r="B37" s="4"/>
      <c r="C37" s="4"/>
      <c r="D37" s="5" t="s">
        <v>280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4"/>
      <c r="U37" s="4"/>
    </row>
    <row r="38" spans="2:22" ht="14.25"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4"/>
      <c r="U38" s="4"/>
    </row>
    <row r="39" spans="2:22" ht="14.25">
      <c r="B39" s="7" t="s">
        <v>254</v>
      </c>
    </row>
    <row r="40" spans="2:22" ht="14.25">
      <c r="B40" s="7"/>
      <c r="C40" s="5" t="s">
        <v>1031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</sheetData>
  <phoneticPr fontId="5"/>
  <hyperlinks>
    <hyperlink ref="D5:O5" location="'１（１）原油地域別、国別輸入'!A1" display="（１）原油地域別、国別輸入 / Import of Crude Oil by Area and Country"/>
    <hyperlink ref="D6:N6" location="'Ⅱ－２(2)原油油種別輸入'!A1" display="（２）原油油種別輸入 / Import by Kind of Crude Oil"/>
    <hyperlink ref="D7:O7" location="'Ⅱ－２(3)非精製用出荷内訳'!A1" display="（３）非精製用出荷内訳 / Shipment of Crude Oil for non-Refining"/>
    <hyperlink ref="E11:K11" location="'２（１）①石油製品需給総括暦年'!A1" display="　①平成25年 / (C.Y.2013)"/>
    <hyperlink ref="E12:K12" location="'２（１）②石油製品需給総括年度'!A1" display="　②平成25年度 / (F.Y.2013)"/>
    <hyperlink ref="E14:K14" location="'２（２）①製造業者・輸入業者受払暦年'!A1" display="　①平成25年 / (C.Y.2013)"/>
    <hyperlink ref="E15:K15" location="'２（２）②製造業者・輸入業者受払年度'!A1" display="　②平成25年度 / (F.Y.2013)"/>
    <hyperlink ref="D16:P16" location="'２（３）石油製品国内向月別販売'!A1" display="（３）石油製品国内向月別販売 / Domestic Sales of Petroleum Products by Month "/>
    <hyperlink ref="E18:K18" location="'２（４）①石油製品月別輸入'!A1" display="①月別輸入 / Import by Month"/>
    <hyperlink ref="E20:K20" location="'２（４）③石油製品月別輸出'!A1" display="③月別輸出 / Export by Month"/>
    <hyperlink ref="D22:Q22" location="'２（５）石油製品月別業態別在庫'!Print_Area" display="（５）石油製品月別業態別在庫 / Monthly Inventory of Petroleum Products by Type of Business"/>
    <hyperlink ref="D23:Y23" location="'２（６）製造業者・輸入業者月別消費者、販売業者向販売'!Print_Area" display="（６）石油製品製造業者・輸入業者月別消費者･販売業者向販売 / Monthly Sales to Consumers, Wholesalers and Retailers of Petroleum Products by Manufacturers and Importers    "/>
    <hyperlink ref="D24:Y24" location="'２（７）品種別、月別消費者・販売業者向販売及び在庫内訳'!Print_Area" display="（７）製造業者・輸入業者品種別、月別消費者・販売業者向販売及び在庫内訳 /Monthly Inventory and Sales to Consumers, Wholesalers and Retailers by Manufacturers and Importers "/>
    <hyperlink ref="C28:P28" location="'参考資料１、２備蓄量推移、輸入価格推移'!A25" display="２．石油輸入価格推移 / Customs Clearance Prices of Crude Oil and Petroleum Products(CIF)"/>
    <hyperlink ref="D30:U30" location="'参考資料３（１）（２）'!A1" display="（１）契約期間別原油月別輸入、ＣＩＦ総額、平均ＡＰＩ及び平均硫黄分 /Crude Oil Import, Value（C.I.F）,Average API and Average Sulfur by Month and Contract"/>
    <hyperlink ref="D31:N31" location="'参考資料３（１）（２）'!L42" display="（２）供給者区分別原油月別輸入 / Crude Oil Import by Month and Supplier"/>
    <hyperlink ref="D32:V32" location="'参考資料３（３）（４）'!A1" display="（３）国別、契約期間別原油輸入、平均ＡＰＩ及び平均硫黄分（平成25年） / Crude Oil Import, Average API and Average Sulfur by Country and Contract(C.Y.2013)"/>
    <hyperlink ref="D33:V33" location="'参考資料３（３）（４）'!A37" display="（４）国別、契約期間別原油輸入、平均ＡＰＩ及び平均硫黄分（平成25年度） / Crude Oil Import, Average API and Average Sulfur by Country and Contract(F.Y.2013)"/>
    <hyperlink ref="D34:Q34" location="'参考資料３（５）（６）'!A1" display="（５）国別、契約期間別ＣＩＦ総額（平成25年） / Imported Crude Oil Value(CIF) by Country and Contract(C.Y.2013)"/>
    <hyperlink ref="D35:R35" location="'参考資料３（５）（６）'!A1" display="（６）国別、契約期間別ＣＩＦ総額（平成25年度） / Imported Crude Oil value(CIF) by Country and Contract(Ｆ.Y.2013)"/>
    <hyperlink ref="D36:S36" location="'参考資料３（７）（８）'!A1" display="（７）国別船積数量、FOB、運賃総額及び保険料総額（平成25年） / Shipped Quantity,FOB,Freight and Insurance by Country (C.Y.2013)"/>
    <hyperlink ref="D37:S37" location="'参考資料３（７）（８）'!A1" display="（８）国別船積数量、FOB、運賃総額及び保険料総額（平成25年度） /Shipped Quantity,FOB,Freight and Insurance by Country (F.Y.2013)"/>
    <hyperlink ref="D5" location="'１（１）原油地域別、国別輸入'!A1" display="（１）原油地域別、国別輸入 / Import of Crude Oil by Area and Country"/>
    <hyperlink ref="D6:O6" location="'１（２）原油油種別輸入'!A1" display="（２）原油油種別輸入 / Import by Kind of Crude Oil"/>
    <hyperlink ref="D7:P7" location="'１（３）非精製用出荷内訳'!A1" display="（３）非精製用出荷内訳 / Shipment of Crude Oil for non-Refining"/>
    <hyperlink ref="D8:N8" location="'１（４）原油処理及び原油在庫'!A1" display="（４）原油処理及び原油在庫 / Crude Oil Processing and Inventory "/>
    <hyperlink ref="C27:K27" location="'参考資料１、２備蓄量推移、輸入価格推移'!A1" display="１．石油備蓄量推移 / Changes in Oil Stock"/>
    <hyperlink ref="C40" location="平成２６年年報正誤情報!Print_Area" display="平成２６年資源・エネルギー統計年報の公表値の修正について / Revision of the past annual report"/>
    <hyperlink ref="C40:P40" location="平成２６年年報正誤情報!A1" display="平成２６年資源・エネルギー統計年報の公表値の修正について / Revision of the past annual report"/>
    <hyperlink ref="E19:N19" location="'２（４）②石油製品国、地域別月別輸入'!Print_Area" display="②国・地域別月別輸入 / Monthly Import by Area and Country"/>
    <hyperlink ref="E21:N21" location="'２（４）④石油製品国、地域別月別輸出'!Print_Area" display="④国・地域別月別輸出 / Monthly Export by Area and Country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24"/>
  <cols>
    <col min="1" max="1" width="16" style="269" customWidth="1"/>
    <col min="2" max="5" width="9.5" style="269" customWidth="1"/>
    <col min="6" max="6" width="9.625" style="269" customWidth="1"/>
    <col min="7" max="18" width="9.5" style="269" customWidth="1"/>
    <col min="19" max="16384" width="9" style="269"/>
  </cols>
  <sheetData>
    <row r="1" spans="1:18" ht="9" customHeight="1">
      <c r="A1" s="268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</row>
    <row r="2" spans="1:18" ht="15.75" customHeight="1">
      <c r="A2" s="235" t="s">
        <v>876</v>
      </c>
      <c r="B2" s="270"/>
      <c r="C2" s="271"/>
      <c r="D2" s="271"/>
      <c r="E2" s="271"/>
      <c r="F2" s="271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</row>
    <row r="3" spans="1:18" ht="16.5" customHeight="1">
      <c r="A3" s="272" t="s">
        <v>877</v>
      </c>
      <c r="B3" s="273"/>
      <c r="C3" s="273"/>
      <c r="D3" s="273"/>
      <c r="E3" s="273"/>
      <c r="F3" s="273"/>
      <c r="G3" s="274"/>
      <c r="H3" s="274"/>
      <c r="I3" s="275" t="s">
        <v>878</v>
      </c>
      <c r="J3" s="274"/>
      <c r="K3" s="274"/>
      <c r="L3" s="274"/>
      <c r="M3" s="274"/>
      <c r="N3" s="274"/>
      <c r="O3" s="274"/>
      <c r="P3" s="274"/>
      <c r="Q3" s="228" t="s">
        <v>879</v>
      </c>
      <c r="R3" s="228"/>
    </row>
    <row r="4" spans="1:18" s="802" customFormat="1" ht="15" customHeight="1">
      <c r="A4" s="798"/>
      <c r="B4" s="799"/>
      <c r="C4" s="800"/>
      <c r="D4" s="801"/>
      <c r="E4" s="801"/>
      <c r="F4" s="798"/>
      <c r="G4" s="800"/>
      <c r="H4" s="801"/>
      <c r="I4" s="801"/>
      <c r="J4" s="801"/>
      <c r="K4" s="801"/>
      <c r="L4" s="801"/>
      <c r="M4" s="801"/>
      <c r="N4" s="798"/>
      <c r="O4" s="800"/>
      <c r="P4" s="801"/>
      <c r="Q4" s="801"/>
      <c r="R4" s="1284" t="s">
        <v>429</v>
      </c>
    </row>
    <row r="5" spans="1:18" s="805" customFormat="1" ht="22.5" customHeight="1">
      <c r="A5" s="803" t="s">
        <v>880</v>
      </c>
      <c r="B5" s="317" t="s">
        <v>226</v>
      </c>
      <c r="C5" s="804" t="s">
        <v>430</v>
      </c>
      <c r="D5" s="309" t="s">
        <v>431</v>
      </c>
      <c r="E5" s="309" t="s">
        <v>432</v>
      </c>
      <c r="F5" s="309" t="s">
        <v>323</v>
      </c>
      <c r="G5" s="317" t="s">
        <v>433</v>
      </c>
      <c r="H5" s="309" t="s">
        <v>21</v>
      </c>
      <c r="I5" s="309" t="s">
        <v>434</v>
      </c>
      <c r="J5" s="309" t="s">
        <v>236</v>
      </c>
      <c r="K5" s="309" t="s">
        <v>22</v>
      </c>
      <c r="L5" s="309" t="s">
        <v>230</v>
      </c>
      <c r="M5" s="309" t="s">
        <v>435</v>
      </c>
      <c r="N5" s="309" t="s">
        <v>436</v>
      </c>
      <c r="O5" s="317" t="s">
        <v>437</v>
      </c>
      <c r="P5" s="309" t="s">
        <v>23</v>
      </c>
      <c r="Q5" s="1024" t="s">
        <v>24</v>
      </c>
      <c r="R5" s="1285"/>
    </row>
    <row r="6" spans="1:18" s="805" customFormat="1" ht="30" customHeight="1">
      <c r="A6" s="803"/>
      <c r="B6" s="290" t="s">
        <v>105</v>
      </c>
      <c r="C6" s="290" t="s">
        <v>438</v>
      </c>
      <c r="D6" s="290" t="s">
        <v>439</v>
      </c>
      <c r="E6" s="290" t="s">
        <v>440</v>
      </c>
      <c r="F6" s="290" t="s">
        <v>324</v>
      </c>
      <c r="G6" s="290" t="s">
        <v>441</v>
      </c>
      <c r="H6" s="290" t="s">
        <v>60</v>
      </c>
      <c r="I6" s="290" t="s">
        <v>31</v>
      </c>
      <c r="J6" s="290" t="s">
        <v>32</v>
      </c>
      <c r="K6" s="290" t="s">
        <v>33</v>
      </c>
      <c r="L6" s="290" t="s">
        <v>34</v>
      </c>
      <c r="M6" s="290" t="s">
        <v>442</v>
      </c>
      <c r="N6" s="290" t="s">
        <v>263</v>
      </c>
      <c r="O6" s="290" t="s">
        <v>75</v>
      </c>
      <c r="P6" s="290" t="s">
        <v>35</v>
      </c>
      <c r="Q6" s="806" t="s">
        <v>36</v>
      </c>
      <c r="R6" s="1286"/>
    </row>
    <row r="7" spans="1:18" s="811" customFormat="1" ht="10.5" customHeight="1">
      <c r="A7" s="807" t="s">
        <v>300</v>
      </c>
      <c r="B7" s="808">
        <v>206979303</v>
      </c>
      <c r="C7" s="809">
        <v>404243</v>
      </c>
      <c r="D7" s="809">
        <v>337898</v>
      </c>
      <c r="E7" s="809">
        <v>66345</v>
      </c>
      <c r="F7" s="809" t="s">
        <v>43</v>
      </c>
      <c r="G7" s="809">
        <v>11308189</v>
      </c>
      <c r="H7" s="809">
        <v>2518939</v>
      </c>
      <c r="I7" s="809" t="s">
        <v>43</v>
      </c>
      <c r="J7" s="809">
        <v>1463452</v>
      </c>
      <c r="K7" s="809">
        <v>688268</v>
      </c>
      <c r="L7" s="809">
        <v>6632240</v>
      </c>
      <c r="M7" s="809">
        <v>5290</v>
      </c>
      <c r="N7" s="809" t="s">
        <v>43</v>
      </c>
      <c r="O7" s="809">
        <v>179788807</v>
      </c>
      <c r="P7" s="809">
        <v>18191375</v>
      </c>
      <c r="Q7" s="809">
        <v>5716074</v>
      </c>
      <c r="R7" s="810" t="s">
        <v>443</v>
      </c>
    </row>
    <row r="8" spans="1:18" s="811" customFormat="1" ht="10.5" customHeight="1">
      <c r="A8" s="812" t="s">
        <v>444</v>
      </c>
      <c r="B8" s="813">
        <v>212538026</v>
      </c>
      <c r="C8" s="811">
        <v>66280</v>
      </c>
      <c r="D8" s="811" t="s">
        <v>43</v>
      </c>
      <c r="E8" s="811">
        <v>66280</v>
      </c>
      <c r="F8" s="811" t="s">
        <v>43</v>
      </c>
      <c r="G8" s="811">
        <v>15024968</v>
      </c>
      <c r="H8" s="811">
        <v>4821581</v>
      </c>
      <c r="I8" s="811">
        <v>9130</v>
      </c>
      <c r="J8" s="811">
        <v>1546993</v>
      </c>
      <c r="K8" s="811">
        <v>760670</v>
      </c>
      <c r="L8" s="811">
        <v>7886594</v>
      </c>
      <c r="M8" s="811" t="s">
        <v>43</v>
      </c>
      <c r="N8" s="811" t="s">
        <v>43</v>
      </c>
      <c r="O8" s="811">
        <v>177176919</v>
      </c>
      <c r="P8" s="811">
        <v>11002218</v>
      </c>
      <c r="Q8" s="811">
        <v>4403909</v>
      </c>
      <c r="R8" s="814" t="s">
        <v>445</v>
      </c>
    </row>
    <row r="9" spans="1:18" s="811" customFormat="1" ht="10.5" customHeight="1">
      <c r="A9" s="812" t="s">
        <v>446</v>
      </c>
      <c r="B9" s="813">
        <v>210582995</v>
      </c>
      <c r="C9" s="811">
        <v>166643</v>
      </c>
      <c r="D9" s="811" t="s">
        <v>43</v>
      </c>
      <c r="E9" s="811" t="s">
        <v>43</v>
      </c>
      <c r="F9" s="811">
        <v>166643</v>
      </c>
      <c r="G9" s="811">
        <v>11964005</v>
      </c>
      <c r="H9" s="811">
        <v>2872922</v>
      </c>
      <c r="I9" s="811" t="s">
        <v>43</v>
      </c>
      <c r="J9" s="811">
        <v>1365321</v>
      </c>
      <c r="K9" s="811">
        <v>523921</v>
      </c>
      <c r="L9" s="811">
        <v>7201841</v>
      </c>
      <c r="M9" s="811" t="s">
        <v>43</v>
      </c>
      <c r="N9" s="811" t="s">
        <v>43</v>
      </c>
      <c r="O9" s="811">
        <v>175054245</v>
      </c>
      <c r="P9" s="811">
        <v>10295438</v>
      </c>
      <c r="Q9" s="811">
        <v>3677469</v>
      </c>
      <c r="R9" s="814" t="s">
        <v>447</v>
      </c>
    </row>
    <row r="10" spans="1:18" s="811" customFormat="1" ht="10.5" customHeight="1">
      <c r="A10" s="812" t="s">
        <v>448</v>
      </c>
      <c r="B10" s="813">
        <v>199697197</v>
      </c>
      <c r="C10" s="811">
        <v>337970</v>
      </c>
      <c r="D10" s="811" t="s">
        <v>43</v>
      </c>
      <c r="E10" s="811" t="s">
        <v>43</v>
      </c>
      <c r="F10" s="811">
        <v>337970</v>
      </c>
      <c r="G10" s="811">
        <v>9003708</v>
      </c>
      <c r="H10" s="811">
        <v>2443112</v>
      </c>
      <c r="I10" s="811" t="s">
        <v>43</v>
      </c>
      <c r="J10" s="811">
        <v>888375</v>
      </c>
      <c r="K10" s="811">
        <v>233055</v>
      </c>
      <c r="L10" s="811">
        <v>5439166</v>
      </c>
      <c r="M10" s="811" t="s">
        <v>43</v>
      </c>
      <c r="N10" s="811" t="s">
        <v>43</v>
      </c>
      <c r="O10" s="811">
        <v>165674273</v>
      </c>
      <c r="P10" s="811">
        <v>9794182</v>
      </c>
      <c r="Q10" s="811">
        <v>2322872</v>
      </c>
      <c r="R10" s="814" t="s">
        <v>449</v>
      </c>
    </row>
    <row r="11" spans="1:18" s="811" customFormat="1" ht="10.5" customHeight="1">
      <c r="A11" s="812" t="s">
        <v>450</v>
      </c>
      <c r="B11" s="813">
        <v>195873223</v>
      </c>
      <c r="C11" s="811">
        <v>1186454</v>
      </c>
      <c r="D11" s="811" t="s">
        <v>43</v>
      </c>
      <c r="E11" s="811" t="s">
        <v>43</v>
      </c>
      <c r="F11" s="811">
        <v>1186454</v>
      </c>
      <c r="G11" s="811">
        <v>7293483</v>
      </c>
      <c r="H11" s="811">
        <v>1725330</v>
      </c>
      <c r="I11" s="811" t="s">
        <v>43</v>
      </c>
      <c r="J11" s="811">
        <v>1062675</v>
      </c>
      <c r="K11" s="811">
        <v>140912</v>
      </c>
      <c r="L11" s="811">
        <v>4348760</v>
      </c>
      <c r="M11" s="811" t="s">
        <v>43</v>
      </c>
      <c r="N11" s="811">
        <v>15806</v>
      </c>
      <c r="O11" s="811">
        <v>160317956</v>
      </c>
      <c r="P11" s="811">
        <v>9886088</v>
      </c>
      <c r="Q11" s="811">
        <v>3217614</v>
      </c>
      <c r="R11" s="814" t="s">
        <v>451</v>
      </c>
    </row>
    <row r="12" spans="1:18" s="811" customFormat="1" ht="10.5" customHeight="1">
      <c r="A12" s="812"/>
      <c r="B12" s="813"/>
      <c r="R12" s="814"/>
    </row>
    <row r="13" spans="1:18" s="811" customFormat="1" ht="10.5" customHeight="1">
      <c r="A13" s="812" t="s">
        <v>305</v>
      </c>
      <c r="B13" s="813">
        <v>195169069</v>
      </c>
      <c r="C13" s="811">
        <v>506818</v>
      </c>
      <c r="D13" s="811" t="s">
        <v>43</v>
      </c>
      <c r="E13" s="811" t="s">
        <v>43</v>
      </c>
      <c r="F13" s="811">
        <v>506818</v>
      </c>
      <c r="G13" s="811">
        <v>8050383</v>
      </c>
      <c r="H13" s="811">
        <v>1968867</v>
      </c>
      <c r="I13" s="811" t="s">
        <v>43</v>
      </c>
      <c r="J13" s="811">
        <v>862938</v>
      </c>
      <c r="K13" s="811">
        <v>188311</v>
      </c>
      <c r="L13" s="811">
        <v>5014461</v>
      </c>
      <c r="M13" s="811" t="s">
        <v>43</v>
      </c>
      <c r="N13" s="811">
        <v>15806</v>
      </c>
      <c r="O13" s="811">
        <v>161478270</v>
      </c>
      <c r="P13" s="811">
        <v>10170405</v>
      </c>
      <c r="Q13" s="811">
        <v>2555207</v>
      </c>
      <c r="R13" s="814" t="s">
        <v>452</v>
      </c>
    </row>
    <row r="14" spans="1:18" s="811" customFormat="1" ht="10.5" customHeight="1">
      <c r="A14" s="812" t="s">
        <v>453</v>
      </c>
      <c r="B14" s="813">
        <v>194514751</v>
      </c>
      <c r="C14" s="811">
        <v>1530957</v>
      </c>
      <c r="D14" s="811" t="s">
        <v>43</v>
      </c>
      <c r="E14" s="811" t="s">
        <v>43</v>
      </c>
      <c r="F14" s="811">
        <v>1530957</v>
      </c>
      <c r="G14" s="811">
        <v>7079247</v>
      </c>
      <c r="H14" s="811">
        <v>1409834</v>
      </c>
      <c r="I14" s="811" t="s">
        <v>43</v>
      </c>
      <c r="J14" s="811">
        <v>1146467</v>
      </c>
      <c r="K14" s="811">
        <v>270299</v>
      </c>
      <c r="L14" s="811">
        <v>4252647</v>
      </c>
      <c r="M14" s="811" t="s">
        <v>43</v>
      </c>
      <c r="N14" s="811" t="s">
        <v>43</v>
      </c>
      <c r="O14" s="811">
        <v>160399006</v>
      </c>
      <c r="P14" s="811">
        <v>9660192</v>
      </c>
      <c r="Q14" s="811">
        <v>3118550</v>
      </c>
      <c r="R14" s="814" t="s">
        <v>454</v>
      </c>
    </row>
    <row r="15" spans="1:18" s="811" customFormat="1" ht="10.5" customHeight="1">
      <c r="A15" s="812"/>
      <c r="B15" s="813"/>
      <c r="R15" s="814"/>
    </row>
    <row r="16" spans="1:18" s="811" customFormat="1" ht="10.5" customHeight="1">
      <c r="A16" s="812" t="s">
        <v>307</v>
      </c>
      <c r="B16" s="813">
        <v>51637151</v>
      </c>
      <c r="C16" s="811">
        <v>168848</v>
      </c>
      <c r="D16" s="811" t="s">
        <v>43</v>
      </c>
      <c r="E16" s="811" t="s">
        <v>43</v>
      </c>
      <c r="F16" s="811">
        <v>168848</v>
      </c>
      <c r="G16" s="811">
        <v>1825217</v>
      </c>
      <c r="H16" s="811">
        <v>408915</v>
      </c>
      <c r="I16" s="811" t="s">
        <v>43</v>
      </c>
      <c r="J16" s="811">
        <v>199020</v>
      </c>
      <c r="K16" s="811">
        <v>77560</v>
      </c>
      <c r="L16" s="811">
        <v>1123916</v>
      </c>
      <c r="M16" s="811" t="s">
        <v>43</v>
      </c>
      <c r="N16" s="811">
        <v>15806</v>
      </c>
      <c r="O16" s="811">
        <v>42752109</v>
      </c>
      <c r="P16" s="811">
        <v>3262284</v>
      </c>
      <c r="Q16" s="811">
        <v>908258</v>
      </c>
      <c r="R16" s="814" t="s">
        <v>455</v>
      </c>
    </row>
    <row r="17" spans="1:18" s="811" customFormat="1" ht="10.5" customHeight="1">
      <c r="A17" s="812" t="s">
        <v>456</v>
      </c>
      <c r="B17" s="813">
        <v>46286397</v>
      </c>
      <c r="C17" s="811" t="s">
        <v>43</v>
      </c>
      <c r="D17" s="811" t="s">
        <v>43</v>
      </c>
      <c r="E17" s="811" t="s">
        <v>43</v>
      </c>
      <c r="F17" s="811" t="s">
        <v>43</v>
      </c>
      <c r="G17" s="811">
        <v>2002778</v>
      </c>
      <c r="H17" s="811">
        <v>599339</v>
      </c>
      <c r="I17" s="811" t="s">
        <v>43</v>
      </c>
      <c r="J17" s="811">
        <v>181785</v>
      </c>
      <c r="K17" s="811" t="s">
        <v>43</v>
      </c>
      <c r="L17" s="811">
        <v>1221654</v>
      </c>
      <c r="M17" s="811" t="s">
        <v>43</v>
      </c>
      <c r="N17" s="811" t="s">
        <v>43</v>
      </c>
      <c r="O17" s="811">
        <v>37777933</v>
      </c>
      <c r="P17" s="811">
        <v>1710431</v>
      </c>
      <c r="Q17" s="811">
        <v>242611</v>
      </c>
      <c r="R17" s="814" t="s">
        <v>457</v>
      </c>
    </row>
    <row r="18" spans="1:18" s="811" customFormat="1" ht="10.5" customHeight="1">
      <c r="A18" s="812" t="s">
        <v>458</v>
      </c>
      <c r="B18" s="813">
        <v>49717690</v>
      </c>
      <c r="C18" s="811">
        <v>677600</v>
      </c>
      <c r="D18" s="811" t="s">
        <v>43</v>
      </c>
      <c r="E18" s="811" t="s">
        <v>43</v>
      </c>
      <c r="F18" s="811">
        <v>677600</v>
      </c>
      <c r="G18" s="811">
        <v>1657192</v>
      </c>
      <c r="H18" s="811">
        <v>362412</v>
      </c>
      <c r="I18" s="811" t="s">
        <v>43</v>
      </c>
      <c r="J18" s="811">
        <v>356756</v>
      </c>
      <c r="K18" s="811" t="s">
        <v>43</v>
      </c>
      <c r="L18" s="811">
        <v>938024</v>
      </c>
      <c r="M18" s="811" t="s">
        <v>43</v>
      </c>
      <c r="N18" s="811" t="s">
        <v>43</v>
      </c>
      <c r="O18" s="811">
        <v>41385016</v>
      </c>
      <c r="P18" s="811">
        <v>2494916</v>
      </c>
      <c r="Q18" s="811">
        <v>1128729</v>
      </c>
      <c r="R18" s="814" t="s">
        <v>459</v>
      </c>
    </row>
    <row r="19" spans="1:18" s="811" customFormat="1" ht="10.5" customHeight="1">
      <c r="A19" s="812" t="s">
        <v>460</v>
      </c>
      <c r="B19" s="813">
        <v>48231985</v>
      </c>
      <c r="C19" s="811">
        <v>340006</v>
      </c>
      <c r="D19" s="811" t="s">
        <v>43</v>
      </c>
      <c r="E19" s="811" t="s">
        <v>43</v>
      </c>
      <c r="F19" s="811">
        <v>340006</v>
      </c>
      <c r="G19" s="811">
        <v>1808296</v>
      </c>
      <c r="H19" s="811">
        <v>354664</v>
      </c>
      <c r="I19" s="811" t="s">
        <v>43</v>
      </c>
      <c r="J19" s="811">
        <v>325114</v>
      </c>
      <c r="K19" s="811">
        <v>63352</v>
      </c>
      <c r="L19" s="811">
        <v>1065166</v>
      </c>
      <c r="M19" s="811" t="s">
        <v>43</v>
      </c>
      <c r="N19" s="811" t="s">
        <v>43</v>
      </c>
      <c r="O19" s="811">
        <v>38402898</v>
      </c>
      <c r="P19" s="811">
        <v>2418457</v>
      </c>
      <c r="Q19" s="811">
        <v>938016</v>
      </c>
      <c r="R19" s="814" t="s">
        <v>461</v>
      </c>
    </row>
    <row r="20" spans="1:18" s="811" customFormat="1" ht="10.5" customHeight="1">
      <c r="A20" s="812" t="s">
        <v>311</v>
      </c>
      <c r="B20" s="813">
        <v>50278679</v>
      </c>
      <c r="C20" s="811">
        <v>513351</v>
      </c>
      <c r="D20" s="811" t="s">
        <v>43</v>
      </c>
      <c r="E20" s="811" t="s">
        <v>43</v>
      </c>
      <c r="F20" s="811">
        <v>513351</v>
      </c>
      <c r="G20" s="811">
        <v>1610981</v>
      </c>
      <c r="H20" s="811">
        <v>93419</v>
      </c>
      <c r="I20" s="811" t="s">
        <v>43</v>
      </c>
      <c r="J20" s="811">
        <v>282812</v>
      </c>
      <c r="K20" s="811">
        <v>206947</v>
      </c>
      <c r="L20" s="811">
        <v>1027803</v>
      </c>
      <c r="M20" s="811" t="s">
        <v>43</v>
      </c>
      <c r="N20" s="811" t="s">
        <v>43</v>
      </c>
      <c r="O20" s="811">
        <v>42833159</v>
      </c>
      <c r="P20" s="811">
        <v>3036388</v>
      </c>
      <c r="Q20" s="811">
        <v>809194</v>
      </c>
      <c r="R20" s="814" t="s">
        <v>462</v>
      </c>
    </row>
    <row r="21" spans="1:18" s="811" customFormat="1" ht="10.5" customHeight="1">
      <c r="A21" s="812"/>
      <c r="B21" s="813"/>
      <c r="R21" s="814"/>
    </row>
    <row r="22" spans="1:18" s="811" customFormat="1" ht="10.5" customHeight="1">
      <c r="A22" s="812" t="s">
        <v>463</v>
      </c>
      <c r="B22" s="813">
        <v>17197671</v>
      </c>
      <c r="C22" s="811" t="s">
        <v>43</v>
      </c>
      <c r="D22" s="811" t="s">
        <v>43</v>
      </c>
      <c r="E22" s="811" t="s">
        <v>43</v>
      </c>
      <c r="F22" s="811" t="s">
        <v>43</v>
      </c>
      <c r="G22" s="811">
        <v>624247</v>
      </c>
      <c r="H22" s="811">
        <v>195364</v>
      </c>
      <c r="I22" s="811" t="s">
        <v>43</v>
      </c>
      <c r="J22" s="811">
        <v>39447</v>
      </c>
      <c r="K22" s="811">
        <v>32360</v>
      </c>
      <c r="L22" s="811">
        <v>357076</v>
      </c>
      <c r="M22" s="811" t="s">
        <v>43</v>
      </c>
      <c r="N22" s="811" t="s">
        <v>43</v>
      </c>
      <c r="O22" s="811">
        <v>13809192</v>
      </c>
      <c r="P22" s="811">
        <v>864113</v>
      </c>
      <c r="Q22" s="811">
        <v>305246</v>
      </c>
      <c r="R22" s="814" t="s">
        <v>464</v>
      </c>
    </row>
    <row r="23" spans="1:18" s="811" customFormat="1" ht="10.5" customHeight="1">
      <c r="A23" s="812" t="s">
        <v>465</v>
      </c>
      <c r="B23" s="813">
        <v>16269102</v>
      </c>
      <c r="C23" s="811" t="s">
        <v>43</v>
      </c>
      <c r="D23" s="811" t="s">
        <v>43</v>
      </c>
      <c r="E23" s="811" t="s">
        <v>43</v>
      </c>
      <c r="F23" s="811" t="s">
        <v>43</v>
      </c>
      <c r="G23" s="811">
        <v>537939</v>
      </c>
      <c r="H23" s="811">
        <v>136571</v>
      </c>
      <c r="I23" s="811" t="s">
        <v>43</v>
      </c>
      <c r="J23" s="811">
        <v>104347</v>
      </c>
      <c r="K23" s="811" t="s">
        <v>43</v>
      </c>
      <c r="L23" s="811">
        <v>281215</v>
      </c>
      <c r="M23" s="811" t="s">
        <v>43</v>
      </c>
      <c r="N23" s="811">
        <v>15806</v>
      </c>
      <c r="O23" s="811">
        <v>13403440</v>
      </c>
      <c r="P23" s="811">
        <v>1086449</v>
      </c>
      <c r="Q23" s="811">
        <v>362116</v>
      </c>
      <c r="R23" s="814" t="s">
        <v>410</v>
      </c>
    </row>
    <row r="24" spans="1:18" s="811" customFormat="1" ht="10.5" customHeight="1">
      <c r="A24" s="812" t="s">
        <v>466</v>
      </c>
      <c r="B24" s="813">
        <v>18170378</v>
      </c>
      <c r="C24" s="811">
        <v>168848</v>
      </c>
      <c r="D24" s="811" t="s">
        <v>43</v>
      </c>
      <c r="E24" s="811" t="s">
        <v>43</v>
      </c>
      <c r="F24" s="811">
        <v>168848</v>
      </c>
      <c r="G24" s="811">
        <v>663031</v>
      </c>
      <c r="H24" s="811">
        <v>76980</v>
      </c>
      <c r="I24" s="811" t="s">
        <v>43</v>
      </c>
      <c r="J24" s="811">
        <v>55226</v>
      </c>
      <c r="K24" s="811">
        <v>45200</v>
      </c>
      <c r="L24" s="811">
        <v>485625</v>
      </c>
      <c r="M24" s="811" t="s">
        <v>43</v>
      </c>
      <c r="N24" s="811" t="s">
        <v>43</v>
      </c>
      <c r="O24" s="811">
        <v>15539477</v>
      </c>
      <c r="P24" s="811">
        <v>1311722</v>
      </c>
      <c r="Q24" s="811">
        <v>240896</v>
      </c>
      <c r="R24" s="814" t="s">
        <v>411</v>
      </c>
    </row>
    <row r="25" spans="1:18" s="811" customFormat="1" ht="10.5" customHeight="1">
      <c r="A25" s="812" t="s">
        <v>467</v>
      </c>
      <c r="B25" s="813">
        <v>15987309</v>
      </c>
      <c r="C25" s="811" t="s">
        <v>43</v>
      </c>
      <c r="D25" s="811" t="s">
        <v>43</v>
      </c>
      <c r="E25" s="811" t="s">
        <v>43</v>
      </c>
      <c r="F25" s="811" t="s">
        <v>43</v>
      </c>
      <c r="G25" s="811">
        <v>830099</v>
      </c>
      <c r="H25" s="811">
        <v>316770</v>
      </c>
      <c r="I25" s="811" t="s">
        <v>43</v>
      </c>
      <c r="J25" s="811">
        <v>38299</v>
      </c>
      <c r="K25" s="811" t="s">
        <v>43</v>
      </c>
      <c r="L25" s="811">
        <v>475030</v>
      </c>
      <c r="M25" s="811" t="s">
        <v>43</v>
      </c>
      <c r="N25" s="811" t="s">
        <v>43</v>
      </c>
      <c r="O25" s="811">
        <v>12402333</v>
      </c>
      <c r="P25" s="811">
        <v>325646</v>
      </c>
      <c r="Q25" s="811">
        <v>126382</v>
      </c>
      <c r="R25" s="814" t="s">
        <v>412</v>
      </c>
    </row>
    <row r="26" spans="1:18" s="811" customFormat="1" ht="10.5" customHeight="1">
      <c r="A26" s="812" t="s">
        <v>468</v>
      </c>
      <c r="B26" s="813">
        <v>16291910</v>
      </c>
      <c r="C26" s="811" t="s">
        <v>43</v>
      </c>
      <c r="D26" s="811" t="s">
        <v>43</v>
      </c>
      <c r="E26" s="811" t="s">
        <v>43</v>
      </c>
      <c r="F26" s="811" t="s">
        <v>43</v>
      </c>
      <c r="G26" s="811">
        <v>758674</v>
      </c>
      <c r="H26" s="811">
        <v>238779</v>
      </c>
      <c r="I26" s="811" t="s">
        <v>43</v>
      </c>
      <c r="J26" s="811">
        <v>111972</v>
      </c>
      <c r="K26" s="811" t="s">
        <v>43</v>
      </c>
      <c r="L26" s="811">
        <v>407923</v>
      </c>
      <c r="M26" s="811" t="s">
        <v>43</v>
      </c>
      <c r="N26" s="811" t="s">
        <v>43</v>
      </c>
      <c r="O26" s="811">
        <v>13844614</v>
      </c>
      <c r="P26" s="811">
        <v>940992</v>
      </c>
      <c r="Q26" s="811">
        <v>116229</v>
      </c>
      <c r="R26" s="815" t="s">
        <v>469</v>
      </c>
    </row>
    <row r="27" spans="1:18" s="811" customFormat="1" ht="10.5" customHeight="1">
      <c r="A27" s="812" t="s">
        <v>470</v>
      </c>
      <c r="B27" s="813">
        <v>14007178</v>
      </c>
      <c r="C27" s="811" t="s">
        <v>43</v>
      </c>
      <c r="D27" s="811" t="s">
        <v>43</v>
      </c>
      <c r="E27" s="811" t="s">
        <v>43</v>
      </c>
      <c r="F27" s="811" t="s">
        <v>43</v>
      </c>
      <c r="G27" s="811">
        <v>414005</v>
      </c>
      <c r="H27" s="811">
        <v>43790</v>
      </c>
      <c r="I27" s="811" t="s">
        <v>43</v>
      </c>
      <c r="J27" s="811">
        <v>31514</v>
      </c>
      <c r="K27" s="811" t="s">
        <v>43</v>
      </c>
      <c r="L27" s="811">
        <v>338701</v>
      </c>
      <c r="M27" s="811" t="s">
        <v>43</v>
      </c>
      <c r="N27" s="811" t="s">
        <v>43</v>
      </c>
      <c r="O27" s="811">
        <v>11530986</v>
      </c>
      <c r="P27" s="811">
        <v>443793</v>
      </c>
      <c r="Q27" s="811" t="s">
        <v>43</v>
      </c>
      <c r="R27" s="814" t="s">
        <v>471</v>
      </c>
    </row>
    <row r="28" spans="1:18" s="811" customFormat="1" ht="10.5" customHeight="1">
      <c r="A28" s="812" t="s">
        <v>472</v>
      </c>
      <c r="B28" s="813">
        <v>16927977</v>
      </c>
      <c r="C28" s="811">
        <v>268657</v>
      </c>
      <c r="D28" s="811" t="s">
        <v>43</v>
      </c>
      <c r="E28" s="811" t="s">
        <v>43</v>
      </c>
      <c r="F28" s="811">
        <v>268657</v>
      </c>
      <c r="G28" s="811">
        <v>705673</v>
      </c>
      <c r="H28" s="811">
        <v>139806</v>
      </c>
      <c r="I28" s="811" t="s">
        <v>43</v>
      </c>
      <c r="J28" s="811">
        <v>148346</v>
      </c>
      <c r="K28" s="811" t="s">
        <v>43</v>
      </c>
      <c r="L28" s="811">
        <v>417521</v>
      </c>
      <c r="M28" s="811" t="s">
        <v>43</v>
      </c>
      <c r="N28" s="811" t="s">
        <v>43</v>
      </c>
      <c r="O28" s="811">
        <v>14210367</v>
      </c>
      <c r="P28" s="811">
        <v>781716</v>
      </c>
      <c r="Q28" s="811">
        <v>332954</v>
      </c>
      <c r="R28" s="814" t="s">
        <v>473</v>
      </c>
    </row>
    <row r="29" spans="1:18" s="811" customFormat="1" ht="10.5" customHeight="1">
      <c r="A29" s="812" t="s">
        <v>474</v>
      </c>
      <c r="B29" s="813">
        <v>17224622</v>
      </c>
      <c r="C29" s="811">
        <v>298080</v>
      </c>
      <c r="D29" s="811" t="s">
        <v>43</v>
      </c>
      <c r="E29" s="811" t="s">
        <v>43</v>
      </c>
      <c r="F29" s="811">
        <v>298080</v>
      </c>
      <c r="G29" s="811">
        <v>591091</v>
      </c>
      <c r="H29" s="811">
        <v>113749</v>
      </c>
      <c r="I29" s="811" t="s">
        <v>43</v>
      </c>
      <c r="J29" s="811">
        <v>105180</v>
      </c>
      <c r="K29" s="811" t="s">
        <v>43</v>
      </c>
      <c r="L29" s="811">
        <v>372162</v>
      </c>
      <c r="M29" s="811" t="s">
        <v>43</v>
      </c>
      <c r="N29" s="811" t="s">
        <v>43</v>
      </c>
      <c r="O29" s="811">
        <v>14139673</v>
      </c>
      <c r="P29" s="811">
        <v>883422</v>
      </c>
      <c r="Q29" s="811">
        <v>151994</v>
      </c>
      <c r="R29" s="814" t="s">
        <v>475</v>
      </c>
    </row>
    <row r="30" spans="1:18" s="811" customFormat="1" ht="10.5" customHeight="1">
      <c r="A30" s="812" t="s">
        <v>476</v>
      </c>
      <c r="B30" s="813">
        <v>15565091</v>
      </c>
      <c r="C30" s="811">
        <v>110863</v>
      </c>
      <c r="D30" s="811" t="s">
        <v>43</v>
      </c>
      <c r="E30" s="811" t="s">
        <v>43</v>
      </c>
      <c r="F30" s="811">
        <v>110863</v>
      </c>
      <c r="G30" s="811">
        <v>360428</v>
      </c>
      <c r="H30" s="811">
        <v>108857</v>
      </c>
      <c r="I30" s="811" t="s">
        <v>43</v>
      </c>
      <c r="J30" s="811">
        <v>103230</v>
      </c>
      <c r="K30" s="811" t="s">
        <v>43</v>
      </c>
      <c r="L30" s="811">
        <v>148341</v>
      </c>
      <c r="M30" s="811" t="s">
        <v>43</v>
      </c>
      <c r="N30" s="811" t="s">
        <v>43</v>
      </c>
      <c r="O30" s="811">
        <v>13034976</v>
      </c>
      <c r="P30" s="811">
        <v>829778</v>
      </c>
      <c r="Q30" s="811">
        <v>643781</v>
      </c>
      <c r="R30" s="814" t="s">
        <v>477</v>
      </c>
    </row>
    <row r="31" spans="1:18" s="811" customFormat="1" ht="10.5" customHeight="1">
      <c r="A31" s="812" t="s">
        <v>478</v>
      </c>
      <c r="B31" s="813">
        <v>15387220</v>
      </c>
      <c r="C31" s="811">
        <v>169766</v>
      </c>
      <c r="D31" s="811" t="s">
        <v>43</v>
      </c>
      <c r="E31" s="811" t="s">
        <v>43</v>
      </c>
      <c r="F31" s="811">
        <v>169766</v>
      </c>
      <c r="G31" s="811">
        <v>686683</v>
      </c>
      <c r="H31" s="811">
        <v>151116</v>
      </c>
      <c r="I31" s="811" t="s">
        <v>43</v>
      </c>
      <c r="J31" s="811">
        <v>145731</v>
      </c>
      <c r="K31" s="811">
        <v>31611</v>
      </c>
      <c r="L31" s="811">
        <v>358225</v>
      </c>
      <c r="M31" s="811" t="s">
        <v>43</v>
      </c>
      <c r="N31" s="811" t="s">
        <v>43</v>
      </c>
      <c r="O31" s="811">
        <v>11843528</v>
      </c>
      <c r="P31" s="811">
        <v>753343</v>
      </c>
      <c r="Q31" s="811">
        <v>321553</v>
      </c>
      <c r="R31" s="814" t="s">
        <v>422</v>
      </c>
    </row>
    <row r="32" spans="1:18" s="811" customFormat="1" ht="10.5" customHeight="1">
      <c r="A32" s="812" t="s">
        <v>479</v>
      </c>
      <c r="B32" s="813">
        <v>15552745</v>
      </c>
      <c r="C32" s="811" t="s">
        <v>43</v>
      </c>
      <c r="D32" s="811" t="s">
        <v>43</v>
      </c>
      <c r="E32" s="811" t="s">
        <v>43</v>
      </c>
      <c r="F32" s="811" t="s">
        <v>43</v>
      </c>
      <c r="G32" s="811">
        <v>540414</v>
      </c>
      <c r="H32" s="811">
        <v>31715</v>
      </c>
      <c r="I32" s="811" t="s">
        <v>43</v>
      </c>
      <c r="J32" s="811">
        <v>119189</v>
      </c>
      <c r="K32" s="811">
        <v>31741</v>
      </c>
      <c r="L32" s="811">
        <v>357769</v>
      </c>
      <c r="M32" s="811" t="s">
        <v>43</v>
      </c>
      <c r="N32" s="811" t="s">
        <v>43</v>
      </c>
      <c r="O32" s="811">
        <v>12768860</v>
      </c>
      <c r="P32" s="811">
        <v>802656</v>
      </c>
      <c r="Q32" s="811">
        <v>462268</v>
      </c>
      <c r="R32" s="814" t="s">
        <v>423</v>
      </c>
    </row>
    <row r="33" spans="1:18" s="811" customFormat="1" ht="10.5" customHeight="1">
      <c r="A33" s="812" t="s">
        <v>480</v>
      </c>
      <c r="B33" s="813">
        <v>17292020</v>
      </c>
      <c r="C33" s="811">
        <v>170240</v>
      </c>
      <c r="D33" s="811" t="s">
        <v>43</v>
      </c>
      <c r="E33" s="811" t="s">
        <v>43</v>
      </c>
      <c r="F33" s="811">
        <v>170240</v>
      </c>
      <c r="G33" s="811">
        <v>581199</v>
      </c>
      <c r="H33" s="811">
        <v>171833</v>
      </c>
      <c r="I33" s="811" t="s">
        <v>43</v>
      </c>
      <c r="J33" s="811">
        <v>60194</v>
      </c>
      <c r="K33" s="811" t="s">
        <v>43</v>
      </c>
      <c r="L33" s="811">
        <v>349172</v>
      </c>
      <c r="M33" s="811" t="s">
        <v>43</v>
      </c>
      <c r="N33" s="811" t="s">
        <v>43</v>
      </c>
      <c r="O33" s="811">
        <v>13790510</v>
      </c>
      <c r="P33" s="811">
        <v>862458</v>
      </c>
      <c r="Q33" s="811">
        <v>154195</v>
      </c>
      <c r="R33" s="814" t="s">
        <v>424</v>
      </c>
    </row>
    <row r="34" spans="1:18" s="811" customFormat="1" ht="10.5" customHeight="1">
      <c r="A34" s="812" t="s">
        <v>481</v>
      </c>
      <c r="B34" s="813">
        <v>16768987</v>
      </c>
      <c r="C34" s="811" t="s">
        <v>43</v>
      </c>
      <c r="D34" s="811" t="s">
        <v>43</v>
      </c>
      <c r="E34" s="811" t="s">
        <v>43</v>
      </c>
      <c r="F34" s="811" t="s">
        <v>43</v>
      </c>
      <c r="G34" s="811">
        <v>416058</v>
      </c>
      <c r="H34" s="811" t="s">
        <v>43</v>
      </c>
      <c r="I34" s="811" t="s">
        <v>43</v>
      </c>
      <c r="J34" s="811">
        <v>109535</v>
      </c>
      <c r="K34" s="811">
        <v>54661</v>
      </c>
      <c r="L34" s="811">
        <v>251862</v>
      </c>
      <c r="M34" s="811" t="s">
        <v>43</v>
      </c>
      <c r="N34" s="811" t="s">
        <v>43</v>
      </c>
      <c r="O34" s="811">
        <v>14601399</v>
      </c>
      <c r="P34" s="811">
        <v>956427</v>
      </c>
      <c r="Q34" s="811">
        <v>161165</v>
      </c>
      <c r="R34" s="814" t="s">
        <v>482</v>
      </c>
    </row>
    <row r="35" spans="1:18" s="811" customFormat="1" ht="10.5" customHeight="1">
      <c r="A35" s="812" t="s">
        <v>465</v>
      </c>
      <c r="B35" s="813">
        <v>15964555</v>
      </c>
      <c r="C35" s="811">
        <v>212423</v>
      </c>
      <c r="D35" s="811" t="s">
        <v>43</v>
      </c>
      <c r="E35" s="811" t="s">
        <v>43</v>
      </c>
      <c r="F35" s="811">
        <v>212423</v>
      </c>
      <c r="G35" s="811">
        <v>817158</v>
      </c>
      <c r="H35" s="811">
        <v>93419</v>
      </c>
      <c r="I35" s="811" t="s">
        <v>43</v>
      </c>
      <c r="J35" s="811">
        <v>66336</v>
      </c>
      <c r="K35" s="811">
        <v>104949</v>
      </c>
      <c r="L35" s="811">
        <v>552454</v>
      </c>
      <c r="M35" s="811" t="s">
        <v>43</v>
      </c>
      <c r="N35" s="811" t="s">
        <v>43</v>
      </c>
      <c r="O35" s="811">
        <v>13164236</v>
      </c>
      <c r="P35" s="811">
        <v>1102348</v>
      </c>
      <c r="Q35" s="811">
        <v>322758</v>
      </c>
      <c r="R35" s="814" t="s">
        <v>410</v>
      </c>
    </row>
    <row r="36" spans="1:18" s="811" customFormat="1" ht="10.5" customHeight="1">
      <c r="A36" s="816" t="s">
        <v>466</v>
      </c>
      <c r="B36" s="817">
        <v>17545137</v>
      </c>
      <c r="C36" s="818">
        <v>300928</v>
      </c>
      <c r="D36" s="818" t="s">
        <v>43</v>
      </c>
      <c r="E36" s="818" t="s">
        <v>43</v>
      </c>
      <c r="F36" s="818">
        <v>300928</v>
      </c>
      <c r="G36" s="818">
        <v>377765</v>
      </c>
      <c r="H36" s="818" t="s">
        <v>43</v>
      </c>
      <c r="I36" s="818" t="s">
        <v>43</v>
      </c>
      <c r="J36" s="818">
        <v>106941</v>
      </c>
      <c r="K36" s="818">
        <v>47337</v>
      </c>
      <c r="L36" s="818">
        <v>223487</v>
      </c>
      <c r="M36" s="818" t="s">
        <v>43</v>
      </c>
      <c r="N36" s="818" t="s">
        <v>43</v>
      </c>
      <c r="O36" s="818">
        <v>15067524</v>
      </c>
      <c r="P36" s="818">
        <v>977613</v>
      </c>
      <c r="Q36" s="818">
        <v>325271</v>
      </c>
      <c r="R36" s="819" t="s">
        <v>411</v>
      </c>
    </row>
    <row r="37" spans="1:18" ht="9" customHeight="1"/>
    <row r="38" spans="1:18" ht="13.5" customHeight="1">
      <c r="I38" s="820" t="s">
        <v>483</v>
      </c>
    </row>
    <row r="39" spans="1:18" s="802" customFormat="1" ht="15" customHeight="1">
      <c r="A39" s="798"/>
      <c r="B39" s="821" t="s">
        <v>484</v>
      </c>
      <c r="C39" s="801"/>
      <c r="D39" s="801"/>
      <c r="E39" s="801"/>
      <c r="F39" s="801"/>
      <c r="G39" s="801"/>
      <c r="H39" s="798"/>
      <c r="I39" s="800"/>
      <c r="J39" s="801"/>
      <c r="K39" s="801"/>
      <c r="L39" s="801"/>
      <c r="M39" s="798"/>
      <c r="N39" s="800"/>
      <c r="O39" s="801"/>
      <c r="P39" s="798"/>
      <c r="Q39" s="800"/>
      <c r="R39" s="1284" t="s">
        <v>429</v>
      </c>
    </row>
    <row r="40" spans="1:18" s="805" customFormat="1" ht="22.5" customHeight="1">
      <c r="A40" s="803" t="s">
        <v>880</v>
      </c>
      <c r="B40" s="309" t="s">
        <v>46</v>
      </c>
      <c r="C40" s="309" t="s">
        <v>47</v>
      </c>
      <c r="D40" s="309" t="s">
        <v>485</v>
      </c>
      <c r="E40" s="309" t="s">
        <v>48</v>
      </c>
      <c r="F40" s="309" t="s">
        <v>49</v>
      </c>
      <c r="G40" s="309" t="s">
        <v>231</v>
      </c>
      <c r="H40" s="309" t="s">
        <v>50</v>
      </c>
      <c r="I40" s="317" t="s">
        <v>486</v>
      </c>
      <c r="J40" s="309" t="s">
        <v>487</v>
      </c>
      <c r="K40" s="309" t="s">
        <v>51</v>
      </c>
      <c r="L40" s="309" t="s">
        <v>488</v>
      </c>
      <c r="M40" s="309" t="s">
        <v>52</v>
      </c>
      <c r="N40" s="317" t="s">
        <v>489</v>
      </c>
      <c r="O40" s="309" t="s">
        <v>490</v>
      </c>
      <c r="P40" s="309" t="s">
        <v>325</v>
      </c>
      <c r="Q40" s="307" t="s">
        <v>491</v>
      </c>
      <c r="R40" s="1285"/>
    </row>
    <row r="41" spans="1:18" s="805" customFormat="1" ht="30" customHeight="1">
      <c r="A41" s="314"/>
      <c r="B41" s="290" t="s">
        <v>53</v>
      </c>
      <c r="C41" s="290" t="s">
        <v>54</v>
      </c>
      <c r="D41" s="290" t="s">
        <v>492</v>
      </c>
      <c r="E41" s="290" t="s">
        <v>55</v>
      </c>
      <c r="F41" s="290" t="s">
        <v>56</v>
      </c>
      <c r="G41" s="290" t="s">
        <v>314</v>
      </c>
      <c r="H41" s="290" t="s">
        <v>493</v>
      </c>
      <c r="I41" s="290" t="s">
        <v>494</v>
      </c>
      <c r="J41" s="290" t="s">
        <v>84</v>
      </c>
      <c r="K41" s="290" t="s">
        <v>57</v>
      </c>
      <c r="L41" s="290" t="s">
        <v>495</v>
      </c>
      <c r="M41" s="290" t="s">
        <v>315</v>
      </c>
      <c r="N41" s="290" t="s">
        <v>496</v>
      </c>
      <c r="O41" s="290" t="s">
        <v>497</v>
      </c>
      <c r="P41" s="290" t="s">
        <v>264</v>
      </c>
      <c r="Q41" s="806" t="s">
        <v>498</v>
      </c>
      <c r="R41" s="1286"/>
    </row>
    <row r="42" spans="1:18" s="811" customFormat="1" ht="10.5" customHeight="1">
      <c r="A42" s="807" t="s">
        <v>300</v>
      </c>
      <c r="B42" s="808">
        <v>63075576</v>
      </c>
      <c r="C42" s="809">
        <v>13840774</v>
      </c>
      <c r="D42" s="809">
        <v>3993671</v>
      </c>
      <c r="E42" s="809">
        <v>21964618</v>
      </c>
      <c r="F42" s="809">
        <v>4540971</v>
      </c>
      <c r="G42" s="809">
        <v>48089733</v>
      </c>
      <c r="H42" s="809">
        <v>376015</v>
      </c>
      <c r="I42" s="809">
        <v>8801839</v>
      </c>
      <c r="J42" s="809" t="s">
        <v>43</v>
      </c>
      <c r="K42" s="809" t="s">
        <v>43</v>
      </c>
      <c r="L42" s="809">
        <v>95137</v>
      </c>
      <c r="M42" s="809">
        <v>8706702</v>
      </c>
      <c r="N42" s="809">
        <v>32320</v>
      </c>
      <c r="O42" s="809">
        <v>32320</v>
      </c>
      <c r="P42" s="809" t="s">
        <v>43</v>
      </c>
      <c r="Q42" s="809">
        <v>700222</v>
      </c>
      <c r="R42" s="810" t="s">
        <v>443</v>
      </c>
    </row>
    <row r="43" spans="1:18" s="811" customFormat="1" ht="10.5" customHeight="1">
      <c r="A43" s="812" t="s">
        <v>444</v>
      </c>
      <c r="B43" s="811">
        <v>66243774</v>
      </c>
      <c r="C43" s="811">
        <v>15592461</v>
      </c>
      <c r="D43" s="811">
        <v>4617147</v>
      </c>
      <c r="E43" s="811">
        <v>22839510</v>
      </c>
      <c r="F43" s="811">
        <v>6223594</v>
      </c>
      <c r="G43" s="811">
        <v>46122421</v>
      </c>
      <c r="H43" s="811">
        <v>131885</v>
      </c>
      <c r="I43" s="811">
        <v>9932119</v>
      </c>
      <c r="J43" s="811">
        <v>31665</v>
      </c>
      <c r="K43" s="811" t="s">
        <v>43</v>
      </c>
      <c r="L43" s="811">
        <v>162430</v>
      </c>
      <c r="M43" s="811">
        <v>9738024</v>
      </c>
      <c r="N43" s="811" t="s">
        <v>43</v>
      </c>
      <c r="O43" s="811" t="s">
        <v>43</v>
      </c>
      <c r="P43" s="811" t="s">
        <v>43</v>
      </c>
      <c r="Q43" s="811">
        <v>1775189</v>
      </c>
      <c r="R43" s="814" t="s">
        <v>445</v>
      </c>
    </row>
    <row r="44" spans="1:18" s="811" customFormat="1" ht="10.5" customHeight="1">
      <c r="A44" s="812" t="s">
        <v>446</v>
      </c>
      <c r="B44" s="811">
        <v>64112316</v>
      </c>
      <c r="C44" s="811">
        <v>14701442</v>
      </c>
      <c r="D44" s="811">
        <v>3351241</v>
      </c>
      <c r="E44" s="811">
        <v>26903157</v>
      </c>
      <c r="F44" s="811">
        <v>4560743</v>
      </c>
      <c r="G44" s="811">
        <v>47319175</v>
      </c>
      <c r="H44" s="811">
        <v>133264</v>
      </c>
      <c r="I44" s="811">
        <v>14704175</v>
      </c>
      <c r="J44" s="811" t="s">
        <v>43</v>
      </c>
      <c r="K44" s="811">
        <v>72963</v>
      </c>
      <c r="L44" s="811" t="s">
        <v>43</v>
      </c>
      <c r="M44" s="811">
        <v>14631212</v>
      </c>
      <c r="N44" s="811" t="s">
        <v>43</v>
      </c>
      <c r="O44" s="811" t="s">
        <v>43</v>
      </c>
      <c r="P44" s="811" t="s">
        <v>43</v>
      </c>
      <c r="Q44" s="811">
        <v>2210251</v>
      </c>
      <c r="R44" s="814" t="s">
        <v>447</v>
      </c>
    </row>
    <row r="45" spans="1:18" s="811" customFormat="1" ht="10.5" customHeight="1">
      <c r="A45" s="812" t="s">
        <v>448</v>
      </c>
      <c r="B45" s="811">
        <v>63007481</v>
      </c>
      <c r="C45" s="811">
        <v>14192309</v>
      </c>
      <c r="D45" s="811">
        <v>3329068</v>
      </c>
      <c r="E45" s="811">
        <v>21617426</v>
      </c>
      <c r="F45" s="811">
        <v>2637372</v>
      </c>
      <c r="G45" s="811">
        <v>48704116</v>
      </c>
      <c r="H45" s="811">
        <v>69447</v>
      </c>
      <c r="I45" s="811">
        <v>16432678</v>
      </c>
      <c r="J45" s="811" t="s">
        <v>43</v>
      </c>
      <c r="K45" s="811">
        <v>58684</v>
      </c>
      <c r="L45" s="811" t="s">
        <v>43</v>
      </c>
      <c r="M45" s="811">
        <v>16373994</v>
      </c>
      <c r="N45" s="811">
        <v>47157</v>
      </c>
      <c r="O45" s="811" t="s">
        <v>43</v>
      </c>
      <c r="P45" s="811">
        <v>47157</v>
      </c>
      <c r="Q45" s="811">
        <v>3043427</v>
      </c>
      <c r="R45" s="814" t="s">
        <v>449</v>
      </c>
    </row>
    <row r="46" spans="1:18" s="811" customFormat="1" ht="10.5" customHeight="1">
      <c r="A46" s="812" t="s">
        <v>450</v>
      </c>
      <c r="B46" s="811">
        <v>65580322</v>
      </c>
      <c r="C46" s="811">
        <v>14516794</v>
      </c>
      <c r="D46" s="811">
        <v>367712</v>
      </c>
      <c r="E46" s="811">
        <v>16044537</v>
      </c>
      <c r="F46" s="811">
        <v>1317526</v>
      </c>
      <c r="G46" s="811">
        <v>49350204</v>
      </c>
      <c r="H46" s="811">
        <v>37159</v>
      </c>
      <c r="I46" s="811">
        <v>16604381</v>
      </c>
      <c r="J46" s="811" t="s">
        <v>43</v>
      </c>
      <c r="K46" s="811" t="s">
        <v>43</v>
      </c>
      <c r="L46" s="811" t="s">
        <v>43</v>
      </c>
      <c r="M46" s="811">
        <v>16604381</v>
      </c>
      <c r="N46" s="811">
        <v>155040</v>
      </c>
      <c r="O46" s="811" t="s">
        <v>43</v>
      </c>
      <c r="P46" s="811">
        <v>155040</v>
      </c>
      <c r="Q46" s="811">
        <v>6282634</v>
      </c>
      <c r="R46" s="814" t="s">
        <v>451</v>
      </c>
    </row>
    <row r="47" spans="1:18" s="811" customFormat="1" ht="10.5" customHeight="1">
      <c r="A47" s="812"/>
      <c r="R47" s="814"/>
    </row>
    <row r="48" spans="1:18" s="811" customFormat="1" ht="10.5" customHeight="1">
      <c r="A48" s="812" t="s">
        <v>305</v>
      </c>
      <c r="B48" s="811">
        <v>63522795</v>
      </c>
      <c r="C48" s="811">
        <v>13409562</v>
      </c>
      <c r="D48" s="811">
        <v>2356776</v>
      </c>
      <c r="E48" s="811">
        <v>18643788</v>
      </c>
      <c r="F48" s="811">
        <v>2038551</v>
      </c>
      <c r="G48" s="811">
        <v>48690481</v>
      </c>
      <c r="H48" s="811">
        <v>90705</v>
      </c>
      <c r="I48" s="811">
        <v>16315781</v>
      </c>
      <c r="J48" s="811" t="s">
        <v>43</v>
      </c>
      <c r="K48" s="811" t="s">
        <v>43</v>
      </c>
      <c r="L48" s="811" t="s">
        <v>43</v>
      </c>
      <c r="M48" s="811">
        <v>16315781</v>
      </c>
      <c r="N48" s="811">
        <v>47157</v>
      </c>
      <c r="O48" s="811" t="s">
        <v>43</v>
      </c>
      <c r="P48" s="811">
        <v>47157</v>
      </c>
      <c r="Q48" s="811">
        <v>3912213</v>
      </c>
      <c r="R48" s="814" t="s">
        <v>452</v>
      </c>
    </row>
    <row r="49" spans="1:18" s="811" customFormat="1" ht="10.5" customHeight="1">
      <c r="A49" s="812" t="s">
        <v>453</v>
      </c>
      <c r="B49" s="811">
        <v>65732233</v>
      </c>
      <c r="C49" s="811">
        <v>15126759</v>
      </c>
      <c r="D49" s="811">
        <v>212959</v>
      </c>
      <c r="E49" s="811">
        <v>16404073</v>
      </c>
      <c r="F49" s="811">
        <v>972209</v>
      </c>
      <c r="G49" s="811">
        <v>49172031</v>
      </c>
      <c r="H49" s="811" t="s">
        <v>43</v>
      </c>
      <c r="I49" s="811">
        <v>15672287</v>
      </c>
      <c r="J49" s="811" t="s">
        <v>43</v>
      </c>
      <c r="K49" s="811" t="s">
        <v>43</v>
      </c>
      <c r="L49" s="811" t="s">
        <v>43</v>
      </c>
      <c r="M49" s="811">
        <v>15672287</v>
      </c>
      <c r="N49" s="811">
        <v>204848</v>
      </c>
      <c r="O49" s="811" t="s">
        <v>43</v>
      </c>
      <c r="P49" s="811">
        <v>204848</v>
      </c>
      <c r="Q49" s="811">
        <v>6386656</v>
      </c>
      <c r="R49" s="814" t="s">
        <v>454</v>
      </c>
    </row>
    <row r="50" spans="1:18" s="811" customFormat="1" ht="10.5" customHeight="1">
      <c r="A50" s="812"/>
      <c r="R50" s="814"/>
    </row>
    <row r="51" spans="1:18" s="811" customFormat="1" ht="10.5" customHeight="1">
      <c r="A51" s="812" t="s">
        <v>307</v>
      </c>
      <c r="B51" s="811">
        <v>17412202</v>
      </c>
      <c r="C51" s="811">
        <v>3642106</v>
      </c>
      <c r="D51" s="811">
        <v>154753</v>
      </c>
      <c r="E51" s="811">
        <v>4439365</v>
      </c>
      <c r="F51" s="811">
        <v>412584</v>
      </c>
      <c r="G51" s="811">
        <v>12483398</v>
      </c>
      <c r="H51" s="811">
        <v>37159</v>
      </c>
      <c r="I51" s="811">
        <v>4413920</v>
      </c>
      <c r="J51" s="811" t="s">
        <v>43</v>
      </c>
      <c r="K51" s="811" t="s">
        <v>43</v>
      </c>
      <c r="L51" s="811" t="s">
        <v>43</v>
      </c>
      <c r="M51" s="811">
        <v>4413920</v>
      </c>
      <c r="N51" s="811" t="s">
        <v>43</v>
      </c>
      <c r="O51" s="811" t="s">
        <v>43</v>
      </c>
      <c r="P51" s="811" t="s">
        <v>43</v>
      </c>
      <c r="Q51" s="811">
        <v>1385692</v>
      </c>
      <c r="R51" s="814" t="s">
        <v>455</v>
      </c>
    </row>
    <row r="52" spans="1:18" s="811" customFormat="1" ht="10.5" customHeight="1">
      <c r="A52" s="812" t="s">
        <v>456</v>
      </c>
      <c r="B52" s="811">
        <v>14722685</v>
      </c>
      <c r="C52" s="811">
        <v>4134700</v>
      </c>
      <c r="D52" s="811">
        <v>212959</v>
      </c>
      <c r="E52" s="811">
        <v>3704358</v>
      </c>
      <c r="F52" s="811">
        <v>269491</v>
      </c>
      <c r="G52" s="811">
        <v>12780698</v>
      </c>
      <c r="H52" s="811" t="s">
        <v>43</v>
      </c>
      <c r="I52" s="811">
        <v>4214663</v>
      </c>
      <c r="J52" s="811" t="s">
        <v>43</v>
      </c>
      <c r="K52" s="811" t="s">
        <v>43</v>
      </c>
      <c r="L52" s="811" t="s">
        <v>43</v>
      </c>
      <c r="M52" s="811">
        <v>4214663</v>
      </c>
      <c r="N52" s="811" t="s">
        <v>43</v>
      </c>
      <c r="O52" s="811" t="s">
        <v>43</v>
      </c>
      <c r="P52" s="811" t="s">
        <v>43</v>
      </c>
      <c r="Q52" s="811">
        <v>1638651</v>
      </c>
      <c r="R52" s="814" t="s">
        <v>457</v>
      </c>
    </row>
    <row r="53" spans="1:18" s="811" customFormat="1" ht="10.5" customHeight="1">
      <c r="A53" s="812" t="s">
        <v>458</v>
      </c>
      <c r="B53" s="811">
        <v>16847603</v>
      </c>
      <c r="C53" s="811">
        <v>2780818</v>
      </c>
      <c r="D53" s="811" t="s">
        <v>43</v>
      </c>
      <c r="E53" s="811">
        <v>4336969</v>
      </c>
      <c r="F53" s="811">
        <v>357587</v>
      </c>
      <c r="G53" s="811">
        <v>13438394</v>
      </c>
      <c r="H53" s="811" t="s">
        <v>43</v>
      </c>
      <c r="I53" s="811">
        <v>3608299</v>
      </c>
      <c r="J53" s="811" t="s">
        <v>43</v>
      </c>
      <c r="K53" s="811" t="s">
        <v>43</v>
      </c>
      <c r="L53" s="811" t="s">
        <v>43</v>
      </c>
      <c r="M53" s="811">
        <v>3608299</v>
      </c>
      <c r="N53" s="811">
        <v>50681</v>
      </c>
      <c r="O53" s="811" t="s">
        <v>43</v>
      </c>
      <c r="P53" s="811">
        <v>50681</v>
      </c>
      <c r="Q53" s="811">
        <v>1171529</v>
      </c>
      <c r="R53" s="814" t="s">
        <v>459</v>
      </c>
    </row>
    <row r="54" spans="1:18" s="811" customFormat="1" ht="10.5" customHeight="1">
      <c r="A54" s="812" t="s">
        <v>460</v>
      </c>
      <c r="B54" s="811">
        <v>16597832</v>
      </c>
      <c r="C54" s="811">
        <v>3959170</v>
      </c>
      <c r="D54" s="811" t="s">
        <v>43</v>
      </c>
      <c r="E54" s="811">
        <v>3563845</v>
      </c>
      <c r="F54" s="811">
        <v>277864</v>
      </c>
      <c r="G54" s="811">
        <v>10647714</v>
      </c>
      <c r="H54" s="811" t="s">
        <v>43</v>
      </c>
      <c r="I54" s="811">
        <v>4367499</v>
      </c>
      <c r="J54" s="811" t="s">
        <v>43</v>
      </c>
      <c r="K54" s="811" t="s">
        <v>43</v>
      </c>
      <c r="L54" s="811" t="s">
        <v>43</v>
      </c>
      <c r="M54" s="811">
        <v>4367499</v>
      </c>
      <c r="N54" s="811">
        <v>104359</v>
      </c>
      <c r="O54" s="811" t="s">
        <v>43</v>
      </c>
      <c r="P54" s="811">
        <v>104359</v>
      </c>
      <c r="Q54" s="811">
        <v>2086762</v>
      </c>
      <c r="R54" s="814" t="s">
        <v>461</v>
      </c>
    </row>
    <row r="55" spans="1:18" s="811" customFormat="1" ht="10.5" customHeight="1">
      <c r="A55" s="812" t="s">
        <v>311</v>
      </c>
      <c r="B55" s="811">
        <v>17564113</v>
      </c>
      <c r="C55" s="811">
        <v>4252071</v>
      </c>
      <c r="D55" s="811" t="s">
        <v>43</v>
      </c>
      <c r="E55" s="811">
        <v>4798901</v>
      </c>
      <c r="F55" s="811">
        <v>67267</v>
      </c>
      <c r="G55" s="811">
        <v>12305225</v>
      </c>
      <c r="H55" s="811" t="s">
        <v>43</v>
      </c>
      <c r="I55" s="811">
        <v>3481826</v>
      </c>
      <c r="J55" s="811" t="s">
        <v>43</v>
      </c>
      <c r="K55" s="811" t="s">
        <v>43</v>
      </c>
      <c r="L55" s="811" t="s">
        <v>43</v>
      </c>
      <c r="M55" s="811">
        <v>3481826</v>
      </c>
      <c r="N55" s="811">
        <v>49808</v>
      </c>
      <c r="O55" s="811" t="s">
        <v>43</v>
      </c>
      <c r="P55" s="811">
        <v>49808</v>
      </c>
      <c r="Q55" s="811">
        <v>1489714</v>
      </c>
      <c r="R55" s="814" t="s">
        <v>462</v>
      </c>
    </row>
    <row r="56" spans="1:18" s="811" customFormat="1" ht="10.5" customHeight="1">
      <c r="A56" s="812"/>
      <c r="R56" s="814"/>
    </row>
    <row r="57" spans="1:18" s="811" customFormat="1" ht="10.5" customHeight="1">
      <c r="A57" s="812" t="s">
        <v>463</v>
      </c>
      <c r="B57" s="811">
        <v>5225320</v>
      </c>
      <c r="C57" s="811">
        <v>1257871</v>
      </c>
      <c r="D57" s="811">
        <v>79524</v>
      </c>
      <c r="E57" s="811">
        <v>1709052</v>
      </c>
      <c r="F57" s="811">
        <v>67114</v>
      </c>
      <c r="G57" s="811">
        <v>4300952</v>
      </c>
      <c r="H57" s="811" t="s">
        <v>43</v>
      </c>
      <c r="I57" s="811">
        <v>1798635</v>
      </c>
      <c r="J57" s="811" t="s">
        <v>43</v>
      </c>
      <c r="K57" s="811" t="s">
        <v>43</v>
      </c>
      <c r="L57" s="811" t="s">
        <v>43</v>
      </c>
      <c r="M57" s="811">
        <v>1798635</v>
      </c>
      <c r="N57" s="811" t="s">
        <v>43</v>
      </c>
      <c r="O57" s="811" t="s">
        <v>43</v>
      </c>
      <c r="P57" s="811" t="s">
        <v>43</v>
      </c>
      <c r="Q57" s="811">
        <v>555947</v>
      </c>
      <c r="R57" s="814" t="s">
        <v>464</v>
      </c>
    </row>
    <row r="58" spans="1:18" s="811" customFormat="1" ht="10.5" customHeight="1">
      <c r="A58" s="812" t="s">
        <v>465</v>
      </c>
      <c r="B58" s="811">
        <v>5355964</v>
      </c>
      <c r="C58" s="811">
        <v>1152515</v>
      </c>
      <c r="D58" s="811">
        <v>75229</v>
      </c>
      <c r="E58" s="811">
        <v>1411826</v>
      </c>
      <c r="F58" s="811">
        <v>217793</v>
      </c>
      <c r="G58" s="811">
        <v>3704389</v>
      </c>
      <c r="H58" s="811">
        <v>37159</v>
      </c>
      <c r="I58" s="811">
        <v>1424078</v>
      </c>
      <c r="J58" s="811" t="s">
        <v>43</v>
      </c>
      <c r="K58" s="811" t="s">
        <v>43</v>
      </c>
      <c r="L58" s="811" t="s">
        <v>43</v>
      </c>
      <c r="M58" s="811">
        <v>1424078</v>
      </c>
      <c r="N58" s="811" t="s">
        <v>43</v>
      </c>
      <c r="O58" s="811" t="s">
        <v>43</v>
      </c>
      <c r="P58" s="811" t="s">
        <v>43</v>
      </c>
      <c r="Q58" s="811">
        <v>437869</v>
      </c>
      <c r="R58" s="814" t="s">
        <v>410</v>
      </c>
    </row>
    <row r="59" spans="1:18" s="811" customFormat="1" ht="10.5" customHeight="1">
      <c r="A59" s="812" t="s">
        <v>466</v>
      </c>
      <c r="B59" s="811">
        <v>6830918</v>
      </c>
      <c r="C59" s="811">
        <v>1231720</v>
      </c>
      <c r="D59" s="811" t="s">
        <v>43</v>
      </c>
      <c r="E59" s="811">
        <v>1318487</v>
      </c>
      <c r="F59" s="811">
        <v>127677</v>
      </c>
      <c r="G59" s="811">
        <v>4478057</v>
      </c>
      <c r="H59" s="811" t="s">
        <v>43</v>
      </c>
      <c r="I59" s="811">
        <v>1191207</v>
      </c>
      <c r="J59" s="811" t="s">
        <v>43</v>
      </c>
      <c r="K59" s="811" t="s">
        <v>43</v>
      </c>
      <c r="L59" s="811" t="s">
        <v>43</v>
      </c>
      <c r="M59" s="811">
        <v>1191207</v>
      </c>
      <c r="N59" s="811" t="s">
        <v>43</v>
      </c>
      <c r="O59" s="811" t="s">
        <v>43</v>
      </c>
      <c r="P59" s="811" t="s">
        <v>43</v>
      </c>
      <c r="Q59" s="811">
        <v>391876</v>
      </c>
      <c r="R59" s="814" t="s">
        <v>411</v>
      </c>
    </row>
    <row r="60" spans="1:18" s="811" customFormat="1" ht="10.5" customHeight="1">
      <c r="A60" s="812" t="s">
        <v>467</v>
      </c>
      <c r="B60" s="811">
        <v>4904674</v>
      </c>
      <c r="C60" s="811">
        <v>1330879</v>
      </c>
      <c r="D60" s="811">
        <v>82965</v>
      </c>
      <c r="E60" s="811">
        <v>1449228</v>
      </c>
      <c r="F60" s="811">
        <v>201888</v>
      </c>
      <c r="G60" s="811">
        <v>3980671</v>
      </c>
      <c r="H60" s="811" t="s">
        <v>43</v>
      </c>
      <c r="I60" s="811">
        <v>1997485</v>
      </c>
      <c r="J60" s="811" t="s">
        <v>43</v>
      </c>
      <c r="K60" s="811" t="s">
        <v>43</v>
      </c>
      <c r="L60" s="811" t="s">
        <v>43</v>
      </c>
      <c r="M60" s="811">
        <v>1997485</v>
      </c>
      <c r="N60" s="811" t="s">
        <v>43</v>
      </c>
      <c r="O60" s="811" t="s">
        <v>43</v>
      </c>
      <c r="P60" s="811" t="s">
        <v>43</v>
      </c>
      <c r="Q60" s="811">
        <v>555071</v>
      </c>
      <c r="R60" s="814" t="s">
        <v>412</v>
      </c>
    </row>
    <row r="61" spans="1:18" s="811" customFormat="1" ht="10.5" customHeight="1">
      <c r="A61" s="812" t="s">
        <v>468</v>
      </c>
      <c r="B61" s="811">
        <v>5717014</v>
      </c>
      <c r="C61" s="811">
        <v>1732831</v>
      </c>
      <c r="D61" s="811">
        <v>83140</v>
      </c>
      <c r="E61" s="811">
        <v>997890</v>
      </c>
      <c r="F61" s="811" t="s">
        <v>43</v>
      </c>
      <c r="G61" s="811">
        <v>4256518</v>
      </c>
      <c r="H61" s="811" t="s">
        <v>43</v>
      </c>
      <c r="I61" s="811">
        <v>925360</v>
      </c>
      <c r="J61" s="811" t="s">
        <v>43</v>
      </c>
      <c r="K61" s="811" t="s">
        <v>43</v>
      </c>
      <c r="L61" s="811" t="s">
        <v>43</v>
      </c>
      <c r="M61" s="811">
        <v>925360</v>
      </c>
      <c r="N61" s="811" t="s">
        <v>43</v>
      </c>
      <c r="O61" s="811" t="s">
        <v>43</v>
      </c>
      <c r="P61" s="811" t="s">
        <v>43</v>
      </c>
      <c r="Q61" s="811">
        <v>489644</v>
      </c>
      <c r="R61" s="815" t="s">
        <v>469</v>
      </c>
    </row>
    <row r="62" spans="1:18" s="811" customFormat="1" ht="10.5" customHeight="1">
      <c r="A62" s="812" t="s">
        <v>470</v>
      </c>
      <c r="B62" s="811">
        <v>4100997</v>
      </c>
      <c r="C62" s="811">
        <v>1070990</v>
      </c>
      <c r="D62" s="811">
        <v>46854</v>
      </c>
      <c r="E62" s="811">
        <v>1257240</v>
      </c>
      <c r="F62" s="811">
        <v>67603</v>
      </c>
      <c r="G62" s="811">
        <v>4543509</v>
      </c>
      <c r="H62" s="811" t="s">
        <v>43</v>
      </c>
      <c r="I62" s="811">
        <v>1291818</v>
      </c>
      <c r="J62" s="811" t="s">
        <v>43</v>
      </c>
      <c r="K62" s="811" t="s">
        <v>43</v>
      </c>
      <c r="L62" s="811" t="s">
        <v>43</v>
      </c>
      <c r="M62" s="811">
        <v>1291818</v>
      </c>
      <c r="N62" s="811" t="s">
        <v>43</v>
      </c>
      <c r="O62" s="811" t="s">
        <v>43</v>
      </c>
      <c r="P62" s="811" t="s">
        <v>43</v>
      </c>
      <c r="Q62" s="811">
        <v>593936</v>
      </c>
      <c r="R62" s="814" t="s">
        <v>471</v>
      </c>
    </row>
    <row r="63" spans="1:18" s="811" customFormat="1" ht="10.5" customHeight="1">
      <c r="A63" s="812" t="s">
        <v>472</v>
      </c>
      <c r="B63" s="811">
        <v>5568953</v>
      </c>
      <c r="C63" s="811">
        <v>1025642</v>
      </c>
      <c r="D63" s="811" t="s">
        <v>43</v>
      </c>
      <c r="E63" s="811">
        <v>1164541</v>
      </c>
      <c r="F63" s="811">
        <v>108097</v>
      </c>
      <c r="G63" s="811">
        <v>5228464</v>
      </c>
      <c r="H63" s="811" t="s">
        <v>43</v>
      </c>
      <c r="I63" s="811">
        <v>1177166</v>
      </c>
      <c r="J63" s="811" t="s">
        <v>43</v>
      </c>
      <c r="K63" s="811" t="s">
        <v>43</v>
      </c>
      <c r="L63" s="811" t="s">
        <v>43</v>
      </c>
      <c r="M63" s="811">
        <v>1177166</v>
      </c>
      <c r="N63" s="811" t="s">
        <v>43</v>
      </c>
      <c r="O63" s="811" t="s">
        <v>43</v>
      </c>
      <c r="P63" s="811" t="s">
        <v>43</v>
      </c>
      <c r="Q63" s="811">
        <v>251885</v>
      </c>
      <c r="R63" s="814" t="s">
        <v>473</v>
      </c>
    </row>
    <row r="64" spans="1:18" s="811" customFormat="1" ht="10.5" customHeight="1">
      <c r="A64" s="812" t="s">
        <v>474</v>
      </c>
      <c r="B64" s="811">
        <v>5923598</v>
      </c>
      <c r="C64" s="811">
        <v>942418</v>
      </c>
      <c r="D64" s="811" t="s">
        <v>43</v>
      </c>
      <c r="E64" s="811">
        <v>1767306</v>
      </c>
      <c r="F64" s="811">
        <v>180907</v>
      </c>
      <c r="G64" s="811">
        <v>4290028</v>
      </c>
      <c r="H64" s="811" t="s">
        <v>43</v>
      </c>
      <c r="I64" s="811">
        <v>1195718</v>
      </c>
      <c r="J64" s="811" t="s">
        <v>43</v>
      </c>
      <c r="K64" s="811" t="s">
        <v>43</v>
      </c>
      <c r="L64" s="811" t="s">
        <v>43</v>
      </c>
      <c r="M64" s="811">
        <v>1195718</v>
      </c>
      <c r="N64" s="811" t="s">
        <v>43</v>
      </c>
      <c r="O64" s="811" t="s">
        <v>43</v>
      </c>
      <c r="P64" s="811" t="s">
        <v>43</v>
      </c>
      <c r="Q64" s="811">
        <v>465346</v>
      </c>
      <c r="R64" s="814" t="s">
        <v>475</v>
      </c>
    </row>
    <row r="65" spans="1:18" s="811" customFormat="1" ht="10.5" customHeight="1">
      <c r="A65" s="812" t="s">
        <v>476</v>
      </c>
      <c r="B65" s="811">
        <v>5355052</v>
      </c>
      <c r="C65" s="811">
        <v>812758</v>
      </c>
      <c r="D65" s="811" t="s">
        <v>43</v>
      </c>
      <c r="E65" s="811">
        <v>1405122</v>
      </c>
      <c r="F65" s="811">
        <v>68583</v>
      </c>
      <c r="G65" s="811">
        <v>3919902</v>
      </c>
      <c r="H65" s="811" t="s">
        <v>43</v>
      </c>
      <c r="I65" s="811">
        <v>1235415</v>
      </c>
      <c r="J65" s="811" t="s">
        <v>43</v>
      </c>
      <c r="K65" s="811" t="s">
        <v>43</v>
      </c>
      <c r="L65" s="811" t="s">
        <v>43</v>
      </c>
      <c r="M65" s="811">
        <v>1235415</v>
      </c>
      <c r="N65" s="811">
        <v>50681</v>
      </c>
      <c r="O65" s="811" t="s">
        <v>43</v>
      </c>
      <c r="P65" s="811">
        <v>50681</v>
      </c>
      <c r="Q65" s="811">
        <v>454298</v>
      </c>
      <c r="R65" s="814" t="s">
        <v>477</v>
      </c>
    </row>
    <row r="66" spans="1:18" s="811" customFormat="1" ht="10.5" customHeight="1">
      <c r="A66" s="812" t="s">
        <v>478</v>
      </c>
      <c r="B66" s="811">
        <v>5211723</v>
      </c>
      <c r="C66" s="811">
        <v>943666</v>
      </c>
      <c r="D66" s="811" t="s">
        <v>43</v>
      </c>
      <c r="E66" s="811">
        <v>1044083</v>
      </c>
      <c r="F66" s="811">
        <v>133765</v>
      </c>
      <c r="G66" s="811">
        <v>3435395</v>
      </c>
      <c r="H66" s="811" t="s">
        <v>43</v>
      </c>
      <c r="I66" s="811">
        <v>1693579</v>
      </c>
      <c r="J66" s="811" t="s">
        <v>43</v>
      </c>
      <c r="K66" s="811" t="s">
        <v>43</v>
      </c>
      <c r="L66" s="811" t="s">
        <v>43</v>
      </c>
      <c r="M66" s="811">
        <v>1693579</v>
      </c>
      <c r="N66" s="811" t="s">
        <v>43</v>
      </c>
      <c r="O66" s="811" t="s">
        <v>43</v>
      </c>
      <c r="P66" s="811" t="s">
        <v>43</v>
      </c>
      <c r="Q66" s="811">
        <v>755312</v>
      </c>
      <c r="R66" s="814" t="s">
        <v>422</v>
      </c>
    </row>
    <row r="67" spans="1:18" s="811" customFormat="1" ht="10.5" customHeight="1">
      <c r="A67" s="812" t="s">
        <v>479</v>
      </c>
      <c r="B67" s="811">
        <v>5659392</v>
      </c>
      <c r="C67" s="811">
        <v>1436248</v>
      </c>
      <c r="D67" s="811" t="s">
        <v>43</v>
      </c>
      <c r="E67" s="811">
        <v>1068372</v>
      </c>
      <c r="F67" s="811" t="s">
        <v>43</v>
      </c>
      <c r="G67" s="811">
        <v>3339924</v>
      </c>
      <c r="H67" s="811" t="s">
        <v>43</v>
      </c>
      <c r="I67" s="811">
        <v>1286432</v>
      </c>
      <c r="J67" s="811" t="s">
        <v>43</v>
      </c>
      <c r="K67" s="811" t="s">
        <v>43</v>
      </c>
      <c r="L67" s="811" t="s">
        <v>43</v>
      </c>
      <c r="M67" s="811">
        <v>1286432</v>
      </c>
      <c r="N67" s="811" t="s">
        <v>43</v>
      </c>
      <c r="O67" s="811" t="s">
        <v>43</v>
      </c>
      <c r="P67" s="811" t="s">
        <v>43</v>
      </c>
      <c r="Q67" s="811">
        <v>431506</v>
      </c>
      <c r="R67" s="814" t="s">
        <v>423</v>
      </c>
    </row>
    <row r="68" spans="1:18" s="811" customFormat="1" ht="10.5" customHeight="1">
      <c r="A68" s="812" t="s">
        <v>480</v>
      </c>
      <c r="B68" s="811">
        <v>5726717</v>
      </c>
      <c r="C68" s="811">
        <v>1579256</v>
      </c>
      <c r="D68" s="811" t="s">
        <v>43</v>
      </c>
      <c r="E68" s="811">
        <v>1451390</v>
      </c>
      <c r="F68" s="811">
        <v>144099</v>
      </c>
      <c r="G68" s="811">
        <v>3872395</v>
      </c>
      <c r="H68" s="811" t="s">
        <v>43</v>
      </c>
      <c r="I68" s="811">
        <v>1387488</v>
      </c>
      <c r="J68" s="811" t="s">
        <v>43</v>
      </c>
      <c r="K68" s="811" t="s">
        <v>43</v>
      </c>
      <c r="L68" s="811" t="s">
        <v>43</v>
      </c>
      <c r="M68" s="811">
        <v>1387488</v>
      </c>
      <c r="N68" s="811">
        <v>104359</v>
      </c>
      <c r="O68" s="811" t="s">
        <v>43</v>
      </c>
      <c r="P68" s="811">
        <v>104359</v>
      </c>
      <c r="Q68" s="811">
        <v>899944</v>
      </c>
      <c r="R68" s="814" t="s">
        <v>424</v>
      </c>
    </row>
    <row r="69" spans="1:18" s="811" customFormat="1" ht="10.5" customHeight="1">
      <c r="A69" s="812" t="s">
        <v>481</v>
      </c>
      <c r="B69" s="811">
        <v>6523391</v>
      </c>
      <c r="C69" s="811">
        <v>1313142</v>
      </c>
      <c r="D69" s="811" t="s">
        <v>43</v>
      </c>
      <c r="E69" s="811">
        <v>1368621</v>
      </c>
      <c r="F69" s="811">
        <v>67267</v>
      </c>
      <c r="G69" s="811">
        <v>4211386</v>
      </c>
      <c r="H69" s="811" t="s">
        <v>43</v>
      </c>
      <c r="I69" s="811">
        <v>1038019</v>
      </c>
      <c r="J69" s="811" t="s">
        <v>43</v>
      </c>
      <c r="K69" s="811" t="s">
        <v>43</v>
      </c>
      <c r="L69" s="811" t="s">
        <v>43</v>
      </c>
      <c r="M69" s="811">
        <v>1038019</v>
      </c>
      <c r="N69" s="811" t="s">
        <v>43</v>
      </c>
      <c r="O69" s="811" t="s">
        <v>43</v>
      </c>
      <c r="P69" s="811" t="s">
        <v>43</v>
      </c>
      <c r="Q69" s="811">
        <v>588537</v>
      </c>
      <c r="R69" s="814" t="s">
        <v>482</v>
      </c>
    </row>
    <row r="70" spans="1:18" s="811" customFormat="1" ht="10.5" customHeight="1">
      <c r="A70" s="812" t="s">
        <v>465</v>
      </c>
      <c r="B70" s="811">
        <v>5122683</v>
      </c>
      <c r="C70" s="811">
        <v>1293091</v>
      </c>
      <c r="D70" s="811" t="s">
        <v>43</v>
      </c>
      <c r="E70" s="811">
        <v>1845176</v>
      </c>
      <c r="F70" s="811" t="s">
        <v>43</v>
      </c>
      <c r="G70" s="811">
        <v>3478180</v>
      </c>
      <c r="H70" s="811" t="s">
        <v>43</v>
      </c>
      <c r="I70" s="811">
        <v>1105310</v>
      </c>
      <c r="J70" s="811" t="s">
        <v>43</v>
      </c>
      <c r="K70" s="811" t="s">
        <v>43</v>
      </c>
      <c r="L70" s="811" t="s">
        <v>43</v>
      </c>
      <c r="M70" s="811">
        <v>1105310</v>
      </c>
      <c r="N70" s="811" t="s">
        <v>43</v>
      </c>
      <c r="O70" s="811" t="s">
        <v>43</v>
      </c>
      <c r="P70" s="811" t="s">
        <v>43</v>
      </c>
      <c r="Q70" s="811">
        <v>556669</v>
      </c>
      <c r="R70" s="814" t="s">
        <v>410</v>
      </c>
    </row>
    <row r="71" spans="1:18" s="811" customFormat="1" ht="10.5" customHeight="1">
      <c r="A71" s="816" t="s">
        <v>466</v>
      </c>
      <c r="B71" s="817">
        <v>5918039</v>
      </c>
      <c r="C71" s="818">
        <v>1645838</v>
      </c>
      <c r="D71" s="818" t="s">
        <v>43</v>
      </c>
      <c r="E71" s="818">
        <v>1585104</v>
      </c>
      <c r="F71" s="818" t="s">
        <v>43</v>
      </c>
      <c r="G71" s="818">
        <v>4615659</v>
      </c>
      <c r="H71" s="818" t="s">
        <v>43</v>
      </c>
      <c r="I71" s="818">
        <v>1338497</v>
      </c>
      <c r="J71" s="818" t="s">
        <v>43</v>
      </c>
      <c r="K71" s="818" t="s">
        <v>43</v>
      </c>
      <c r="L71" s="818" t="s">
        <v>43</v>
      </c>
      <c r="M71" s="818">
        <v>1338497</v>
      </c>
      <c r="N71" s="818">
        <v>49808</v>
      </c>
      <c r="O71" s="818" t="s">
        <v>43</v>
      </c>
      <c r="P71" s="818">
        <v>49808</v>
      </c>
      <c r="Q71" s="818">
        <v>344508</v>
      </c>
      <c r="R71" s="819" t="s">
        <v>411</v>
      </c>
    </row>
    <row r="72" spans="1:18" ht="9" customHeight="1"/>
    <row r="73" spans="1:18" ht="13.5" customHeight="1">
      <c r="I73" s="820" t="s">
        <v>483</v>
      </c>
      <c r="Q73" s="822" t="s">
        <v>338</v>
      </c>
    </row>
    <row r="74" spans="1:18" s="802" customFormat="1" ht="15" customHeight="1">
      <c r="A74" s="798"/>
      <c r="B74" s="821" t="s">
        <v>499</v>
      </c>
      <c r="C74" s="801"/>
      <c r="D74" s="801"/>
      <c r="E74" s="801"/>
      <c r="F74" s="798"/>
      <c r="G74" s="800"/>
      <c r="H74" s="801"/>
      <c r="I74" s="801"/>
      <c r="J74" s="801"/>
      <c r="K74" s="801"/>
      <c r="L74" s="801"/>
      <c r="M74" s="801"/>
      <c r="N74" s="801"/>
      <c r="O74" s="801"/>
      <c r="P74" s="798"/>
      <c r="Q74" s="800"/>
      <c r="R74" s="1284" t="s">
        <v>429</v>
      </c>
    </row>
    <row r="75" spans="1:18" s="805" customFormat="1" ht="22.5" customHeight="1">
      <c r="A75" s="803" t="s">
        <v>880</v>
      </c>
      <c r="B75" s="309" t="s">
        <v>316</v>
      </c>
      <c r="C75" s="309" t="s">
        <v>318</v>
      </c>
      <c r="D75" s="309" t="s">
        <v>320</v>
      </c>
      <c r="E75" s="309" t="s">
        <v>25</v>
      </c>
      <c r="F75" s="309" t="s">
        <v>500</v>
      </c>
      <c r="G75" s="317" t="s">
        <v>501</v>
      </c>
      <c r="H75" s="309" t="s">
        <v>502</v>
      </c>
      <c r="I75" s="309" t="s">
        <v>503</v>
      </c>
      <c r="J75" s="309" t="s">
        <v>26</v>
      </c>
      <c r="K75" s="309" t="s">
        <v>504</v>
      </c>
      <c r="L75" s="309" t="s">
        <v>505</v>
      </c>
      <c r="M75" s="309" t="s">
        <v>506</v>
      </c>
      <c r="N75" s="309" t="s">
        <v>27</v>
      </c>
      <c r="O75" s="309" t="s">
        <v>28</v>
      </c>
      <c r="P75" s="309" t="s">
        <v>507</v>
      </c>
      <c r="Q75" s="307" t="s">
        <v>508</v>
      </c>
      <c r="R75" s="1285"/>
    </row>
    <row r="76" spans="1:18" s="805" customFormat="1" ht="30" customHeight="1">
      <c r="A76" s="314"/>
      <c r="B76" s="290" t="s">
        <v>317</v>
      </c>
      <c r="C76" s="290" t="s">
        <v>319</v>
      </c>
      <c r="D76" s="290" t="s">
        <v>321</v>
      </c>
      <c r="E76" s="290" t="s">
        <v>37</v>
      </c>
      <c r="F76" s="290" t="s">
        <v>509</v>
      </c>
      <c r="G76" s="290" t="s">
        <v>38</v>
      </c>
      <c r="H76" s="290" t="s">
        <v>510</v>
      </c>
      <c r="I76" s="290" t="s">
        <v>511</v>
      </c>
      <c r="J76" s="290" t="s">
        <v>39</v>
      </c>
      <c r="K76" s="290" t="s">
        <v>40</v>
      </c>
      <c r="L76" s="290" t="s">
        <v>512</v>
      </c>
      <c r="M76" s="290" t="s">
        <v>513</v>
      </c>
      <c r="N76" s="290" t="s">
        <v>41</v>
      </c>
      <c r="O76" s="290" t="s">
        <v>42</v>
      </c>
      <c r="P76" s="290" t="s">
        <v>514</v>
      </c>
      <c r="Q76" s="806" t="s">
        <v>89</v>
      </c>
      <c r="R76" s="1286"/>
    </row>
    <row r="77" spans="1:18" s="811" customFormat="1" ht="10.5" customHeight="1">
      <c r="A77" s="807" t="s">
        <v>300</v>
      </c>
      <c r="B77" s="808" t="s">
        <v>43</v>
      </c>
      <c r="C77" s="809">
        <v>76295</v>
      </c>
      <c r="D77" s="809" t="s">
        <v>43</v>
      </c>
      <c r="E77" s="809">
        <v>623927</v>
      </c>
      <c r="F77" s="809" t="s">
        <v>43</v>
      </c>
      <c r="G77" s="809">
        <v>4368786</v>
      </c>
      <c r="H77" s="809">
        <v>141131</v>
      </c>
      <c r="I77" s="809" t="s">
        <v>43</v>
      </c>
      <c r="J77" s="809">
        <v>2461798</v>
      </c>
      <c r="K77" s="809">
        <v>408618</v>
      </c>
      <c r="L77" s="809" t="s">
        <v>43</v>
      </c>
      <c r="M77" s="809" t="s">
        <v>43</v>
      </c>
      <c r="N77" s="809">
        <v>955556</v>
      </c>
      <c r="O77" s="809">
        <v>34954</v>
      </c>
      <c r="P77" s="809">
        <v>366729</v>
      </c>
      <c r="Q77" s="809">
        <v>1574897</v>
      </c>
      <c r="R77" s="810" t="s">
        <v>443</v>
      </c>
    </row>
    <row r="78" spans="1:18" s="811" customFormat="1" ht="10.5" customHeight="1">
      <c r="A78" s="812" t="s">
        <v>444</v>
      </c>
      <c r="B78" s="811" t="s">
        <v>43</v>
      </c>
      <c r="C78" s="811" t="s">
        <v>43</v>
      </c>
      <c r="D78" s="811">
        <v>323569</v>
      </c>
      <c r="E78" s="811">
        <v>1427945</v>
      </c>
      <c r="F78" s="811">
        <v>23675</v>
      </c>
      <c r="G78" s="811">
        <v>6298840</v>
      </c>
      <c r="H78" s="811" t="s">
        <v>43</v>
      </c>
      <c r="I78" s="811">
        <v>434529</v>
      </c>
      <c r="J78" s="811">
        <v>533946</v>
      </c>
      <c r="K78" s="811">
        <v>613562</v>
      </c>
      <c r="L78" s="811">
        <v>51174</v>
      </c>
      <c r="M78" s="811">
        <v>342271</v>
      </c>
      <c r="N78" s="811">
        <v>3693184</v>
      </c>
      <c r="O78" s="811">
        <v>448085</v>
      </c>
      <c r="P78" s="811">
        <v>182089</v>
      </c>
      <c r="Q78" s="811">
        <v>2263711</v>
      </c>
      <c r="R78" s="814" t="s">
        <v>445</v>
      </c>
    </row>
    <row r="79" spans="1:18" s="811" customFormat="1" ht="10.5" customHeight="1">
      <c r="A79" s="812" t="s">
        <v>446</v>
      </c>
      <c r="B79" s="811" t="s">
        <v>43</v>
      </c>
      <c r="C79" s="811" t="s">
        <v>43</v>
      </c>
      <c r="D79" s="811">
        <v>778851</v>
      </c>
      <c r="E79" s="811">
        <v>1431400</v>
      </c>
      <c r="F79" s="811" t="s">
        <v>43</v>
      </c>
      <c r="G79" s="811">
        <v>5032041</v>
      </c>
      <c r="H79" s="811">
        <v>166531</v>
      </c>
      <c r="I79" s="811">
        <v>348901</v>
      </c>
      <c r="J79" s="811">
        <v>612169</v>
      </c>
      <c r="K79" s="811">
        <v>151172</v>
      </c>
      <c r="L79" s="811">
        <v>304682</v>
      </c>
      <c r="M79" s="811" t="s">
        <v>43</v>
      </c>
      <c r="N79" s="811">
        <v>3104957</v>
      </c>
      <c r="O79" s="811">
        <v>343629</v>
      </c>
      <c r="P79" s="811" t="s">
        <v>43</v>
      </c>
      <c r="Q79" s="811">
        <v>1451635</v>
      </c>
      <c r="R79" s="814" t="s">
        <v>447</v>
      </c>
    </row>
    <row r="80" spans="1:18" s="811" customFormat="1" ht="10.5" customHeight="1">
      <c r="A80" s="812" t="s">
        <v>448</v>
      </c>
      <c r="B80" s="811">
        <v>326564</v>
      </c>
      <c r="C80" s="811">
        <v>590143</v>
      </c>
      <c r="D80" s="811">
        <v>453008</v>
      </c>
      <c r="E80" s="811">
        <v>1673712</v>
      </c>
      <c r="F80" s="811" t="s">
        <v>43</v>
      </c>
      <c r="G80" s="811">
        <v>3568284</v>
      </c>
      <c r="H80" s="811" t="s">
        <v>43</v>
      </c>
      <c r="I80" s="811">
        <v>56896</v>
      </c>
      <c r="J80" s="811">
        <v>199147</v>
      </c>
      <c r="K80" s="811">
        <v>228473</v>
      </c>
      <c r="L80" s="811">
        <v>493315</v>
      </c>
      <c r="M80" s="811" t="s">
        <v>43</v>
      </c>
      <c r="N80" s="811">
        <v>1988237</v>
      </c>
      <c r="O80" s="811">
        <v>602216</v>
      </c>
      <c r="P80" s="811" t="s">
        <v>43</v>
      </c>
      <c r="Q80" s="811">
        <v>1589700</v>
      </c>
      <c r="R80" s="814" t="s">
        <v>449</v>
      </c>
    </row>
    <row r="81" spans="1:18" s="811" customFormat="1" ht="10.5" customHeight="1">
      <c r="A81" s="812" t="s">
        <v>450</v>
      </c>
      <c r="B81" s="811">
        <v>2575949</v>
      </c>
      <c r="C81" s="811">
        <v>1622209</v>
      </c>
      <c r="D81" s="811">
        <v>469102</v>
      </c>
      <c r="E81" s="811">
        <v>1615374</v>
      </c>
      <c r="F81" s="811" t="s">
        <v>43</v>
      </c>
      <c r="G81" s="811">
        <v>2250413</v>
      </c>
      <c r="H81" s="811" t="s">
        <v>43</v>
      </c>
      <c r="I81" s="811" t="s">
        <v>43</v>
      </c>
      <c r="J81" s="811">
        <v>369052</v>
      </c>
      <c r="K81" s="811" t="s">
        <v>43</v>
      </c>
      <c r="L81" s="811">
        <v>656273</v>
      </c>
      <c r="M81" s="811" t="s">
        <v>43</v>
      </c>
      <c r="N81" s="811">
        <v>630510</v>
      </c>
      <c r="O81" s="811">
        <v>594578</v>
      </c>
      <c r="P81" s="811" t="s">
        <v>43</v>
      </c>
      <c r="Q81" s="811">
        <v>1782862</v>
      </c>
      <c r="R81" s="814" t="s">
        <v>451</v>
      </c>
    </row>
    <row r="82" spans="1:18" s="811" customFormat="1" ht="10.5" customHeight="1">
      <c r="A82" s="812"/>
      <c r="R82" s="814"/>
    </row>
    <row r="83" spans="1:18" s="811" customFormat="1" ht="10.5" customHeight="1">
      <c r="A83" s="812" t="s">
        <v>305</v>
      </c>
      <c r="B83" s="811">
        <v>562588</v>
      </c>
      <c r="C83" s="811">
        <v>897357</v>
      </c>
      <c r="D83" s="811">
        <v>619666</v>
      </c>
      <c r="E83" s="811">
        <v>1832602</v>
      </c>
      <c r="F83" s="811" t="s">
        <v>43</v>
      </c>
      <c r="G83" s="811">
        <v>3005592</v>
      </c>
      <c r="H83" s="811" t="s">
        <v>43</v>
      </c>
      <c r="I83" s="811">
        <v>56896</v>
      </c>
      <c r="J83" s="811">
        <v>236751</v>
      </c>
      <c r="K83" s="811">
        <v>65916</v>
      </c>
      <c r="L83" s="811">
        <v>554590</v>
      </c>
      <c r="M83" s="811" t="s">
        <v>43</v>
      </c>
      <c r="N83" s="811">
        <v>1646750</v>
      </c>
      <c r="O83" s="811">
        <v>444689</v>
      </c>
      <c r="P83" s="811" t="s">
        <v>43</v>
      </c>
      <c r="Q83" s="811">
        <v>1852855</v>
      </c>
      <c r="R83" s="814" t="s">
        <v>452</v>
      </c>
    </row>
    <row r="84" spans="1:18" s="811" customFormat="1" ht="10.5" customHeight="1">
      <c r="A84" s="812" t="s">
        <v>453</v>
      </c>
      <c r="B84" s="811">
        <v>2986740</v>
      </c>
      <c r="C84" s="811">
        <v>1578367</v>
      </c>
      <c r="D84" s="811">
        <v>462975</v>
      </c>
      <c r="E84" s="811">
        <v>1358574</v>
      </c>
      <c r="F84" s="811" t="s">
        <v>43</v>
      </c>
      <c r="G84" s="811">
        <v>1700161</v>
      </c>
      <c r="H84" s="811" t="s">
        <v>43</v>
      </c>
      <c r="I84" s="811" t="s">
        <v>43</v>
      </c>
      <c r="J84" s="811">
        <v>280379</v>
      </c>
      <c r="K84" s="811" t="s">
        <v>43</v>
      </c>
      <c r="L84" s="811">
        <v>511803</v>
      </c>
      <c r="M84" s="811" t="s">
        <v>43</v>
      </c>
      <c r="N84" s="811">
        <v>313401</v>
      </c>
      <c r="O84" s="811">
        <v>594578</v>
      </c>
      <c r="P84" s="811" t="s">
        <v>43</v>
      </c>
      <c r="Q84" s="811">
        <v>1541589</v>
      </c>
      <c r="R84" s="814" t="s">
        <v>454</v>
      </c>
    </row>
    <row r="85" spans="1:18" s="811" customFormat="1" ht="10.5" customHeight="1">
      <c r="A85" s="812"/>
      <c r="R85" s="814"/>
    </row>
    <row r="86" spans="1:18" s="811" customFormat="1" ht="10.5" customHeight="1">
      <c r="A86" s="812" t="s">
        <v>307</v>
      </c>
      <c r="B86" s="811">
        <v>323925</v>
      </c>
      <c r="C86" s="811">
        <v>307214</v>
      </c>
      <c r="D86" s="811">
        <v>166658</v>
      </c>
      <c r="E86" s="811">
        <v>587895</v>
      </c>
      <c r="F86" s="811" t="s">
        <v>43</v>
      </c>
      <c r="G86" s="811">
        <v>706331</v>
      </c>
      <c r="H86" s="811" t="s">
        <v>43</v>
      </c>
      <c r="I86" s="811" t="s">
        <v>43</v>
      </c>
      <c r="J86" s="811">
        <v>135993</v>
      </c>
      <c r="K86" s="811" t="s">
        <v>43</v>
      </c>
      <c r="L86" s="811">
        <v>253229</v>
      </c>
      <c r="M86" s="811" t="s">
        <v>43</v>
      </c>
      <c r="N86" s="811">
        <v>317109</v>
      </c>
      <c r="O86" s="811" t="s">
        <v>43</v>
      </c>
      <c r="P86" s="811" t="s">
        <v>43</v>
      </c>
      <c r="Q86" s="811">
        <v>385034</v>
      </c>
      <c r="R86" s="814" t="s">
        <v>455</v>
      </c>
    </row>
    <row r="87" spans="1:18" s="811" customFormat="1" ht="10.5" customHeight="1">
      <c r="A87" s="812" t="s">
        <v>456</v>
      </c>
      <c r="B87" s="811">
        <v>647241</v>
      </c>
      <c r="C87" s="811">
        <v>473814</v>
      </c>
      <c r="D87" s="811" t="s">
        <v>43</v>
      </c>
      <c r="E87" s="811">
        <v>517596</v>
      </c>
      <c r="F87" s="811" t="s">
        <v>43</v>
      </c>
      <c r="G87" s="811">
        <v>398171</v>
      </c>
      <c r="H87" s="811" t="s">
        <v>43</v>
      </c>
      <c r="I87" s="811" t="s">
        <v>43</v>
      </c>
      <c r="J87" s="811">
        <v>138807</v>
      </c>
      <c r="K87" s="811" t="s">
        <v>43</v>
      </c>
      <c r="L87" s="811">
        <v>151804</v>
      </c>
      <c r="M87" s="811" t="s">
        <v>43</v>
      </c>
      <c r="N87" s="811">
        <v>107560</v>
      </c>
      <c r="O87" s="811" t="s">
        <v>43</v>
      </c>
      <c r="P87" s="811" t="s">
        <v>43</v>
      </c>
      <c r="Q87" s="811">
        <v>254201</v>
      </c>
      <c r="R87" s="814" t="s">
        <v>457</v>
      </c>
    </row>
    <row r="88" spans="1:18" s="811" customFormat="1" ht="10.5" customHeight="1">
      <c r="A88" s="812" t="s">
        <v>458</v>
      </c>
      <c r="B88" s="811">
        <v>633888</v>
      </c>
      <c r="C88" s="811">
        <v>247623</v>
      </c>
      <c r="D88" s="811" t="s">
        <v>43</v>
      </c>
      <c r="E88" s="811">
        <v>290018</v>
      </c>
      <c r="F88" s="811" t="s">
        <v>43</v>
      </c>
      <c r="G88" s="811">
        <v>651852</v>
      </c>
      <c r="H88" s="811" t="s">
        <v>43</v>
      </c>
      <c r="I88" s="811" t="s">
        <v>43</v>
      </c>
      <c r="J88" s="811">
        <v>44253</v>
      </c>
      <c r="K88" s="811" t="s">
        <v>43</v>
      </c>
      <c r="L88" s="811">
        <v>54067</v>
      </c>
      <c r="M88" s="811" t="s">
        <v>43</v>
      </c>
      <c r="N88" s="811">
        <v>102506</v>
      </c>
      <c r="O88" s="811">
        <v>451026</v>
      </c>
      <c r="P88" s="811" t="s">
        <v>43</v>
      </c>
      <c r="Q88" s="811">
        <v>515521</v>
      </c>
      <c r="R88" s="814" t="s">
        <v>459</v>
      </c>
    </row>
    <row r="89" spans="1:18" s="811" customFormat="1" ht="10.5" customHeight="1">
      <c r="A89" s="812" t="s">
        <v>460</v>
      </c>
      <c r="B89" s="811">
        <v>970895</v>
      </c>
      <c r="C89" s="811">
        <v>593558</v>
      </c>
      <c r="D89" s="811">
        <v>302444</v>
      </c>
      <c r="E89" s="811">
        <v>219865</v>
      </c>
      <c r="F89" s="811" t="s">
        <v>43</v>
      </c>
      <c r="G89" s="811">
        <v>494059</v>
      </c>
      <c r="H89" s="811" t="s">
        <v>43</v>
      </c>
      <c r="I89" s="811" t="s">
        <v>43</v>
      </c>
      <c r="J89" s="811">
        <v>49999</v>
      </c>
      <c r="K89" s="811" t="s">
        <v>43</v>
      </c>
      <c r="L89" s="811">
        <v>197173</v>
      </c>
      <c r="M89" s="811" t="s">
        <v>43</v>
      </c>
      <c r="N89" s="811">
        <v>103335</v>
      </c>
      <c r="O89" s="811">
        <v>143552</v>
      </c>
      <c r="P89" s="811" t="s">
        <v>43</v>
      </c>
      <c r="Q89" s="811">
        <v>628106</v>
      </c>
      <c r="R89" s="814" t="s">
        <v>461</v>
      </c>
    </row>
    <row r="90" spans="1:18" s="811" customFormat="1" ht="10.5" customHeight="1">
      <c r="A90" s="812" t="s">
        <v>311</v>
      </c>
      <c r="B90" s="811">
        <v>734716</v>
      </c>
      <c r="C90" s="811">
        <v>263372</v>
      </c>
      <c r="D90" s="811">
        <v>160531</v>
      </c>
      <c r="E90" s="811">
        <v>331095</v>
      </c>
      <c r="F90" s="811" t="s">
        <v>43</v>
      </c>
      <c r="G90" s="811">
        <v>156079</v>
      </c>
      <c r="H90" s="811" t="s">
        <v>43</v>
      </c>
      <c r="I90" s="811" t="s">
        <v>43</v>
      </c>
      <c r="J90" s="811">
        <v>47320</v>
      </c>
      <c r="K90" s="811" t="s">
        <v>43</v>
      </c>
      <c r="L90" s="811">
        <v>108759</v>
      </c>
      <c r="M90" s="811" t="s">
        <v>43</v>
      </c>
      <c r="N90" s="811" t="s">
        <v>43</v>
      </c>
      <c r="O90" s="811" t="s">
        <v>43</v>
      </c>
      <c r="P90" s="811" t="s">
        <v>43</v>
      </c>
      <c r="Q90" s="811">
        <v>143761</v>
      </c>
      <c r="R90" s="814" t="s">
        <v>462</v>
      </c>
    </row>
    <row r="91" spans="1:18" s="811" customFormat="1" ht="10.5" customHeight="1">
      <c r="A91" s="812"/>
      <c r="R91" s="814"/>
    </row>
    <row r="92" spans="1:18" s="811" customFormat="1" ht="10.5" customHeight="1">
      <c r="A92" s="812" t="s">
        <v>463</v>
      </c>
      <c r="B92" s="811" t="s">
        <v>43</v>
      </c>
      <c r="C92" s="811">
        <v>151795</v>
      </c>
      <c r="D92" s="811">
        <v>166658</v>
      </c>
      <c r="E92" s="811">
        <v>237494</v>
      </c>
      <c r="F92" s="811" t="s">
        <v>43</v>
      </c>
      <c r="G92" s="811">
        <v>208704</v>
      </c>
      <c r="H92" s="811" t="s">
        <v>43</v>
      </c>
      <c r="I92" s="811" t="s">
        <v>43</v>
      </c>
      <c r="J92" s="811" t="s">
        <v>43</v>
      </c>
      <c r="K92" s="811" t="s">
        <v>43</v>
      </c>
      <c r="L92" s="811">
        <v>101661</v>
      </c>
      <c r="M92" s="811" t="s">
        <v>43</v>
      </c>
      <c r="N92" s="811">
        <v>107043</v>
      </c>
      <c r="O92" s="811" t="s">
        <v>43</v>
      </c>
      <c r="P92" s="811" t="s">
        <v>43</v>
      </c>
      <c r="Q92" s="811">
        <v>200946</v>
      </c>
      <c r="R92" s="814" t="s">
        <v>464</v>
      </c>
    </row>
    <row r="93" spans="1:18" s="811" customFormat="1" ht="10.5" customHeight="1">
      <c r="A93" s="812" t="s">
        <v>465</v>
      </c>
      <c r="B93" s="811">
        <v>165895</v>
      </c>
      <c r="C93" s="811">
        <v>155419</v>
      </c>
      <c r="D93" s="811" t="s">
        <v>43</v>
      </c>
      <c r="E93" s="811">
        <v>116555</v>
      </c>
      <c r="F93" s="811" t="s">
        <v>43</v>
      </c>
      <c r="G93" s="811">
        <v>317946</v>
      </c>
      <c r="H93" s="811" t="s">
        <v>43</v>
      </c>
      <c r="I93" s="811" t="s">
        <v>43</v>
      </c>
      <c r="J93" s="811">
        <v>63580</v>
      </c>
      <c r="K93" s="811" t="s">
        <v>43</v>
      </c>
      <c r="L93" s="811">
        <v>151568</v>
      </c>
      <c r="M93" s="811" t="s">
        <v>43</v>
      </c>
      <c r="N93" s="811">
        <v>102798</v>
      </c>
      <c r="O93" s="811" t="s">
        <v>43</v>
      </c>
      <c r="P93" s="811" t="s">
        <v>43</v>
      </c>
      <c r="Q93" s="811">
        <v>147830</v>
      </c>
      <c r="R93" s="814" t="s">
        <v>410</v>
      </c>
    </row>
    <row r="94" spans="1:18" s="811" customFormat="1" ht="10.5" customHeight="1">
      <c r="A94" s="812" t="s">
        <v>466</v>
      </c>
      <c r="B94" s="811">
        <v>158030</v>
      </c>
      <c r="C94" s="811" t="s">
        <v>43</v>
      </c>
      <c r="D94" s="811" t="s">
        <v>43</v>
      </c>
      <c r="E94" s="811">
        <v>233846</v>
      </c>
      <c r="F94" s="811" t="s">
        <v>43</v>
      </c>
      <c r="G94" s="811">
        <v>179681</v>
      </c>
      <c r="H94" s="811" t="s">
        <v>43</v>
      </c>
      <c r="I94" s="811" t="s">
        <v>43</v>
      </c>
      <c r="J94" s="811">
        <v>72413</v>
      </c>
      <c r="K94" s="811" t="s">
        <v>43</v>
      </c>
      <c r="L94" s="811" t="s">
        <v>43</v>
      </c>
      <c r="M94" s="811" t="s">
        <v>43</v>
      </c>
      <c r="N94" s="811">
        <v>107268</v>
      </c>
      <c r="O94" s="811" t="s">
        <v>43</v>
      </c>
      <c r="P94" s="811" t="s">
        <v>43</v>
      </c>
      <c r="Q94" s="811">
        <v>36258</v>
      </c>
      <c r="R94" s="814" t="s">
        <v>411</v>
      </c>
    </row>
    <row r="95" spans="1:18" s="811" customFormat="1" ht="10.5" customHeight="1">
      <c r="A95" s="812" t="s">
        <v>467</v>
      </c>
      <c r="B95" s="811">
        <v>158162</v>
      </c>
      <c r="C95" s="811">
        <v>163400</v>
      </c>
      <c r="D95" s="811" t="s">
        <v>43</v>
      </c>
      <c r="E95" s="811">
        <v>233509</v>
      </c>
      <c r="F95" s="811" t="s">
        <v>43</v>
      </c>
      <c r="G95" s="811">
        <v>91174</v>
      </c>
      <c r="H95" s="811" t="s">
        <v>43</v>
      </c>
      <c r="I95" s="811" t="s">
        <v>43</v>
      </c>
      <c r="J95" s="811">
        <v>91174</v>
      </c>
      <c r="K95" s="811" t="s">
        <v>43</v>
      </c>
      <c r="L95" s="811" t="s">
        <v>43</v>
      </c>
      <c r="M95" s="811" t="s">
        <v>43</v>
      </c>
      <c r="N95" s="811" t="s">
        <v>43</v>
      </c>
      <c r="O95" s="811" t="s">
        <v>43</v>
      </c>
      <c r="P95" s="811" t="s">
        <v>43</v>
      </c>
      <c r="Q95" s="811">
        <v>111147</v>
      </c>
      <c r="R95" s="814" t="s">
        <v>412</v>
      </c>
    </row>
    <row r="96" spans="1:18" s="811" customFormat="1" ht="10.5" customHeight="1">
      <c r="A96" s="812" t="s">
        <v>468</v>
      </c>
      <c r="B96" s="811">
        <v>166345</v>
      </c>
      <c r="C96" s="811">
        <v>158945</v>
      </c>
      <c r="D96" s="811" t="s">
        <v>43</v>
      </c>
      <c r="E96" s="811">
        <v>164354</v>
      </c>
      <c r="F96" s="811" t="s">
        <v>43</v>
      </c>
      <c r="G96" s="811">
        <v>259364</v>
      </c>
      <c r="H96" s="811" t="s">
        <v>43</v>
      </c>
      <c r="I96" s="811" t="s">
        <v>43</v>
      </c>
      <c r="J96" s="811" t="s">
        <v>43</v>
      </c>
      <c r="K96" s="811" t="s">
        <v>43</v>
      </c>
      <c r="L96" s="811">
        <v>151804</v>
      </c>
      <c r="M96" s="811" t="s">
        <v>43</v>
      </c>
      <c r="N96" s="811">
        <v>107560</v>
      </c>
      <c r="O96" s="811" t="s">
        <v>43</v>
      </c>
      <c r="P96" s="811" t="s">
        <v>43</v>
      </c>
      <c r="Q96" s="811">
        <v>14254</v>
      </c>
      <c r="R96" s="815" t="s">
        <v>469</v>
      </c>
    </row>
    <row r="97" spans="1:18" s="811" customFormat="1" ht="10.5" customHeight="1">
      <c r="A97" s="812" t="s">
        <v>470</v>
      </c>
      <c r="B97" s="811">
        <v>322734</v>
      </c>
      <c r="C97" s="811">
        <v>151469</v>
      </c>
      <c r="D97" s="811" t="s">
        <v>43</v>
      </c>
      <c r="E97" s="811">
        <v>119733</v>
      </c>
      <c r="F97" s="811" t="s">
        <v>43</v>
      </c>
      <c r="G97" s="811">
        <v>47633</v>
      </c>
      <c r="H97" s="811" t="s">
        <v>43</v>
      </c>
      <c r="I97" s="811" t="s">
        <v>43</v>
      </c>
      <c r="J97" s="811">
        <v>47633</v>
      </c>
      <c r="K97" s="811" t="s">
        <v>43</v>
      </c>
      <c r="L97" s="811" t="s">
        <v>43</v>
      </c>
      <c r="M97" s="811" t="s">
        <v>43</v>
      </c>
      <c r="N97" s="811" t="s">
        <v>43</v>
      </c>
      <c r="O97" s="811" t="s">
        <v>43</v>
      </c>
      <c r="P97" s="811" t="s">
        <v>43</v>
      </c>
      <c r="Q97" s="811">
        <v>128800</v>
      </c>
      <c r="R97" s="814" t="s">
        <v>471</v>
      </c>
    </row>
    <row r="98" spans="1:18" s="811" customFormat="1" ht="10.5" customHeight="1">
      <c r="A98" s="812" t="s">
        <v>472</v>
      </c>
      <c r="B98" s="811">
        <v>158130</v>
      </c>
      <c r="C98" s="811" t="s">
        <v>43</v>
      </c>
      <c r="D98" s="811" t="s">
        <v>43</v>
      </c>
      <c r="E98" s="811">
        <v>93755</v>
      </c>
      <c r="F98" s="811" t="s">
        <v>43</v>
      </c>
      <c r="G98" s="811">
        <v>150283</v>
      </c>
      <c r="H98" s="811" t="s">
        <v>43</v>
      </c>
      <c r="I98" s="811" t="s">
        <v>43</v>
      </c>
      <c r="J98" s="811" t="s">
        <v>43</v>
      </c>
      <c r="K98" s="811" t="s">
        <v>43</v>
      </c>
      <c r="L98" s="811" t="s">
        <v>43</v>
      </c>
      <c r="M98" s="811" t="s">
        <v>43</v>
      </c>
      <c r="N98" s="811" t="s">
        <v>43</v>
      </c>
      <c r="O98" s="811">
        <v>150283</v>
      </c>
      <c r="P98" s="811" t="s">
        <v>43</v>
      </c>
      <c r="Q98" s="811">
        <v>163946</v>
      </c>
      <c r="R98" s="814" t="s">
        <v>473</v>
      </c>
    </row>
    <row r="99" spans="1:18" s="811" customFormat="1" ht="10.5" customHeight="1">
      <c r="A99" s="812" t="s">
        <v>474</v>
      </c>
      <c r="B99" s="811">
        <v>218443</v>
      </c>
      <c r="C99" s="811">
        <v>150989</v>
      </c>
      <c r="D99" s="811" t="s">
        <v>43</v>
      </c>
      <c r="E99" s="811">
        <v>95914</v>
      </c>
      <c r="F99" s="811" t="s">
        <v>43</v>
      </c>
      <c r="G99" s="811">
        <v>343830</v>
      </c>
      <c r="H99" s="811" t="s">
        <v>43</v>
      </c>
      <c r="I99" s="811" t="s">
        <v>43</v>
      </c>
      <c r="J99" s="811">
        <v>44253</v>
      </c>
      <c r="K99" s="811" t="s">
        <v>43</v>
      </c>
      <c r="L99" s="811">
        <v>54067</v>
      </c>
      <c r="M99" s="811" t="s">
        <v>43</v>
      </c>
      <c r="N99" s="811">
        <v>102506</v>
      </c>
      <c r="O99" s="811">
        <v>143004</v>
      </c>
      <c r="P99" s="811" t="s">
        <v>43</v>
      </c>
      <c r="Q99" s="811">
        <v>190884</v>
      </c>
      <c r="R99" s="814" t="s">
        <v>475</v>
      </c>
    </row>
    <row r="100" spans="1:18" s="811" customFormat="1" ht="10.5" customHeight="1">
      <c r="A100" s="812" t="s">
        <v>476</v>
      </c>
      <c r="B100" s="811">
        <v>257315</v>
      </c>
      <c r="C100" s="811">
        <v>96634</v>
      </c>
      <c r="D100" s="811" t="s">
        <v>43</v>
      </c>
      <c r="E100" s="811">
        <v>100349</v>
      </c>
      <c r="F100" s="811" t="s">
        <v>43</v>
      </c>
      <c r="G100" s="811">
        <v>157739</v>
      </c>
      <c r="H100" s="811" t="s">
        <v>43</v>
      </c>
      <c r="I100" s="811" t="s">
        <v>43</v>
      </c>
      <c r="J100" s="811" t="s">
        <v>43</v>
      </c>
      <c r="K100" s="811" t="s">
        <v>43</v>
      </c>
      <c r="L100" s="811" t="s">
        <v>43</v>
      </c>
      <c r="M100" s="811" t="s">
        <v>43</v>
      </c>
      <c r="N100" s="811" t="s">
        <v>43</v>
      </c>
      <c r="O100" s="811">
        <v>157739</v>
      </c>
      <c r="P100" s="811" t="s">
        <v>43</v>
      </c>
      <c r="Q100" s="811">
        <v>160691</v>
      </c>
      <c r="R100" s="814" t="s">
        <v>477</v>
      </c>
    </row>
    <row r="101" spans="1:18" s="811" customFormat="1" ht="10.5" customHeight="1">
      <c r="A101" s="812" t="s">
        <v>478</v>
      </c>
      <c r="B101" s="811">
        <v>324983</v>
      </c>
      <c r="C101" s="811">
        <v>317456</v>
      </c>
      <c r="D101" s="811" t="s">
        <v>43</v>
      </c>
      <c r="E101" s="811">
        <v>112873</v>
      </c>
      <c r="F101" s="811" t="s">
        <v>43</v>
      </c>
      <c r="G101" s="811" t="s">
        <v>43</v>
      </c>
      <c r="H101" s="811" t="s">
        <v>43</v>
      </c>
      <c r="I101" s="811" t="s">
        <v>43</v>
      </c>
      <c r="J101" s="811" t="s">
        <v>43</v>
      </c>
      <c r="K101" s="811" t="s">
        <v>43</v>
      </c>
      <c r="L101" s="811" t="s">
        <v>43</v>
      </c>
      <c r="M101" s="811" t="s">
        <v>43</v>
      </c>
      <c r="N101" s="811" t="s">
        <v>43</v>
      </c>
      <c r="O101" s="811" t="s">
        <v>43</v>
      </c>
      <c r="P101" s="811" t="s">
        <v>43</v>
      </c>
      <c r="Q101" s="811">
        <v>238352</v>
      </c>
      <c r="R101" s="814" t="s">
        <v>422</v>
      </c>
    </row>
    <row r="102" spans="1:18" s="811" customFormat="1" ht="10.5" customHeight="1">
      <c r="A102" s="812" t="s">
        <v>479</v>
      </c>
      <c r="B102" s="811">
        <v>174016</v>
      </c>
      <c r="C102" s="811" t="s">
        <v>43</v>
      </c>
      <c r="D102" s="811">
        <v>150498</v>
      </c>
      <c r="E102" s="811">
        <v>106992</v>
      </c>
      <c r="F102" s="811" t="s">
        <v>43</v>
      </c>
      <c r="G102" s="811">
        <v>346924</v>
      </c>
      <c r="H102" s="811" t="s">
        <v>43</v>
      </c>
      <c r="I102" s="811" t="s">
        <v>43</v>
      </c>
      <c r="J102" s="811">
        <v>49999</v>
      </c>
      <c r="K102" s="811" t="s">
        <v>43</v>
      </c>
      <c r="L102" s="811">
        <v>50038</v>
      </c>
      <c r="M102" s="811" t="s">
        <v>43</v>
      </c>
      <c r="N102" s="811">
        <v>103335</v>
      </c>
      <c r="O102" s="811">
        <v>143552</v>
      </c>
      <c r="P102" s="811" t="s">
        <v>43</v>
      </c>
      <c r="Q102" s="811">
        <v>178609</v>
      </c>
      <c r="R102" s="814" t="s">
        <v>423</v>
      </c>
    </row>
    <row r="103" spans="1:18" s="811" customFormat="1" ht="10.5" customHeight="1">
      <c r="A103" s="812" t="s">
        <v>480</v>
      </c>
      <c r="B103" s="811">
        <v>471896</v>
      </c>
      <c r="C103" s="811">
        <v>276102</v>
      </c>
      <c r="D103" s="811">
        <v>151946</v>
      </c>
      <c r="E103" s="811" t="s">
        <v>43</v>
      </c>
      <c r="F103" s="811" t="s">
        <v>43</v>
      </c>
      <c r="G103" s="811">
        <v>147135</v>
      </c>
      <c r="H103" s="811" t="s">
        <v>43</v>
      </c>
      <c r="I103" s="811" t="s">
        <v>43</v>
      </c>
      <c r="J103" s="811" t="s">
        <v>43</v>
      </c>
      <c r="K103" s="811" t="s">
        <v>43</v>
      </c>
      <c r="L103" s="811">
        <v>147135</v>
      </c>
      <c r="M103" s="811" t="s">
        <v>43</v>
      </c>
      <c r="N103" s="811" t="s">
        <v>43</v>
      </c>
      <c r="O103" s="811" t="s">
        <v>43</v>
      </c>
      <c r="P103" s="811" t="s">
        <v>43</v>
      </c>
      <c r="Q103" s="811">
        <v>211145</v>
      </c>
      <c r="R103" s="814" t="s">
        <v>424</v>
      </c>
    </row>
    <row r="104" spans="1:18" s="811" customFormat="1" ht="10.5" customHeight="1">
      <c r="A104" s="812" t="s">
        <v>481</v>
      </c>
      <c r="B104" s="811">
        <v>225926</v>
      </c>
      <c r="C104" s="811">
        <v>151847</v>
      </c>
      <c r="D104" s="811" t="s">
        <v>43</v>
      </c>
      <c r="E104" s="811">
        <v>210764</v>
      </c>
      <c r="F104" s="811" t="s">
        <v>43</v>
      </c>
      <c r="G104" s="811">
        <v>47320</v>
      </c>
      <c r="H104" s="811" t="s">
        <v>43</v>
      </c>
      <c r="I104" s="811" t="s">
        <v>43</v>
      </c>
      <c r="J104" s="811">
        <v>47320</v>
      </c>
      <c r="K104" s="811" t="s">
        <v>43</v>
      </c>
      <c r="L104" s="811" t="s">
        <v>43</v>
      </c>
      <c r="M104" s="811" t="s">
        <v>43</v>
      </c>
      <c r="N104" s="811" t="s">
        <v>43</v>
      </c>
      <c r="O104" s="811" t="s">
        <v>43</v>
      </c>
      <c r="P104" s="811" t="s">
        <v>43</v>
      </c>
      <c r="Q104" s="811">
        <v>77654</v>
      </c>
      <c r="R104" s="814" t="s">
        <v>482</v>
      </c>
    </row>
    <row r="105" spans="1:18" s="811" customFormat="1" ht="10.5" customHeight="1">
      <c r="A105" s="812" t="s">
        <v>465</v>
      </c>
      <c r="B105" s="811">
        <v>396138</v>
      </c>
      <c r="C105" s="811" t="s">
        <v>43</v>
      </c>
      <c r="D105" s="811">
        <v>160531</v>
      </c>
      <c r="E105" s="811" t="s">
        <v>43</v>
      </c>
      <c r="F105" s="811" t="s">
        <v>43</v>
      </c>
      <c r="G105" s="811">
        <v>108759</v>
      </c>
      <c r="H105" s="811" t="s">
        <v>43</v>
      </c>
      <c r="I105" s="811" t="s">
        <v>43</v>
      </c>
      <c r="J105" s="811" t="s">
        <v>43</v>
      </c>
      <c r="K105" s="811" t="s">
        <v>43</v>
      </c>
      <c r="L105" s="811">
        <v>108759</v>
      </c>
      <c r="M105" s="811" t="s">
        <v>43</v>
      </c>
      <c r="N105" s="811" t="s">
        <v>43</v>
      </c>
      <c r="O105" s="811" t="s">
        <v>43</v>
      </c>
      <c r="P105" s="811" t="s">
        <v>43</v>
      </c>
      <c r="Q105" s="811" t="s">
        <v>43</v>
      </c>
      <c r="R105" s="814" t="s">
        <v>410</v>
      </c>
    </row>
    <row r="106" spans="1:18" s="811" customFormat="1" ht="10.5" customHeight="1">
      <c r="A106" s="816" t="s">
        <v>466</v>
      </c>
      <c r="B106" s="817">
        <v>112652</v>
      </c>
      <c r="C106" s="818">
        <v>111525</v>
      </c>
      <c r="D106" s="818" t="s">
        <v>43</v>
      </c>
      <c r="E106" s="818">
        <v>120331</v>
      </c>
      <c r="F106" s="818" t="s">
        <v>43</v>
      </c>
      <c r="G106" s="818" t="s">
        <v>43</v>
      </c>
      <c r="H106" s="818" t="s">
        <v>43</v>
      </c>
      <c r="I106" s="818" t="s">
        <v>43</v>
      </c>
      <c r="J106" s="818" t="s">
        <v>43</v>
      </c>
      <c r="K106" s="818" t="s">
        <v>43</v>
      </c>
      <c r="L106" s="818" t="s">
        <v>43</v>
      </c>
      <c r="M106" s="818" t="s">
        <v>43</v>
      </c>
      <c r="N106" s="818" t="s">
        <v>43</v>
      </c>
      <c r="O106" s="818" t="s">
        <v>43</v>
      </c>
      <c r="P106" s="818" t="s">
        <v>43</v>
      </c>
      <c r="Q106" s="818">
        <v>66107</v>
      </c>
      <c r="R106" s="819" t="s">
        <v>411</v>
      </c>
    </row>
    <row r="107" spans="1:18" ht="9" customHeight="1"/>
    <row r="108" spans="1:18" ht="13.5" customHeight="1"/>
    <row r="109" spans="1:18" s="802" customFormat="1" ht="15" customHeight="1">
      <c r="A109" s="798"/>
      <c r="B109" s="821" t="s">
        <v>515</v>
      </c>
      <c r="C109" s="798"/>
      <c r="D109" s="1284" t="s">
        <v>429</v>
      </c>
    </row>
    <row r="110" spans="1:18" s="805" customFormat="1" ht="22.5" customHeight="1">
      <c r="A110" s="803" t="s">
        <v>880</v>
      </c>
      <c r="B110" s="309" t="s">
        <v>232</v>
      </c>
      <c r="C110" s="309" t="s">
        <v>516</v>
      </c>
      <c r="D110" s="1285"/>
    </row>
    <row r="111" spans="1:18" s="805" customFormat="1" ht="30" customHeight="1">
      <c r="A111" s="314"/>
      <c r="B111" s="290" t="s">
        <v>90</v>
      </c>
      <c r="C111" s="290" t="s">
        <v>517</v>
      </c>
      <c r="D111" s="1286"/>
    </row>
    <row r="112" spans="1:18" s="811" customFormat="1" ht="10.5" customHeight="1">
      <c r="A112" s="807" t="s">
        <v>300</v>
      </c>
      <c r="B112" s="808">
        <v>1476181</v>
      </c>
      <c r="C112" s="823">
        <v>98716</v>
      </c>
      <c r="D112" s="810" t="s">
        <v>443</v>
      </c>
    </row>
    <row r="113" spans="1:4" s="811" customFormat="1" ht="10.5" customHeight="1">
      <c r="A113" s="812" t="s">
        <v>444</v>
      </c>
      <c r="B113" s="811">
        <v>2172474</v>
      </c>
      <c r="C113" s="824">
        <v>91237</v>
      </c>
      <c r="D113" s="814" t="s">
        <v>445</v>
      </c>
    </row>
    <row r="114" spans="1:4" s="811" customFormat="1" ht="10.5" customHeight="1">
      <c r="A114" s="812" t="s">
        <v>446</v>
      </c>
      <c r="B114" s="811">
        <v>1451635</v>
      </c>
      <c r="C114" s="824" t="s">
        <v>43</v>
      </c>
      <c r="D114" s="814" t="s">
        <v>447</v>
      </c>
    </row>
    <row r="115" spans="1:4" s="811" customFormat="1" ht="10.5" customHeight="1">
      <c r="A115" s="812" t="s">
        <v>448</v>
      </c>
      <c r="B115" s="811">
        <v>1490421</v>
      </c>
      <c r="C115" s="824">
        <v>99279</v>
      </c>
      <c r="D115" s="814" t="s">
        <v>449</v>
      </c>
    </row>
    <row r="116" spans="1:4" s="811" customFormat="1" ht="10.5" customHeight="1">
      <c r="A116" s="812" t="s">
        <v>450</v>
      </c>
      <c r="B116" s="811">
        <v>1265360</v>
      </c>
      <c r="C116" s="824">
        <v>517502</v>
      </c>
      <c r="D116" s="814" t="s">
        <v>451</v>
      </c>
    </row>
    <row r="117" spans="1:4" s="811" customFormat="1" ht="10.5" customHeight="1">
      <c r="A117" s="812"/>
      <c r="C117" s="824"/>
      <c r="D117" s="814"/>
    </row>
    <row r="118" spans="1:4" s="811" customFormat="1" ht="10.5" customHeight="1">
      <c r="A118" s="812" t="s">
        <v>305</v>
      </c>
      <c r="B118" s="811">
        <v>1753576</v>
      </c>
      <c r="C118" s="824">
        <v>99279</v>
      </c>
      <c r="D118" s="814" t="s">
        <v>452</v>
      </c>
    </row>
    <row r="119" spans="1:4" s="811" customFormat="1" ht="10.5" customHeight="1">
      <c r="A119" s="812" t="s">
        <v>453</v>
      </c>
      <c r="B119" s="811">
        <v>1024087</v>
      </c>
      <c r="C119" s="824">
        <v>517502</v>
      </c>
      <c r="D119" s="814" t="s">
        <v>454</v>
      </c>
    </row>
    <row r="120" spans="1:4" s="811" customFormat="1" ht="10.5" customHeight="1">
      <c r="A120" s="812"/>
      <c r="C120" s="824"/>
      <c r="D120" s="814"/>
    </row>
    <row r="121" spans="1:4" s="811" customFormat="1" ht="10.5" customHeight="1">
      <c r="A121" s="812" t="s">
        <v>307</v>
      </c>
      <c r="B121" s="811">
        <v>385034</v>
      </c>
      <c r="C121" s="824" t="s">
        <v>43</v>
      </c>
      <c r="D121" s="814" t="s">
        <v>455</v>
      </c>
    </row>
    <row r="122" spans="1:4" s="811" customFormat="1" ht="10.5" customHeight="1">
      <c r="A122" s="812" t="s">
        <v>456</v>
      </c>
      <c r="B122" s="811">
        <v>254201</v>
      </c>
      <c r="C122" s="824" t="s">
        <v>43</v>
      </c>
      <c r="D122" s="814" t="s">
        <v>457</v>
      </c>
    </row>
    <row r="123" spans="1:4" s="811" customFormat="1" ht="10.5" customHeight="1">
      <c r="A123" s="812" t="s">
        <v>458</v>
      </c>
      <c r="B123" s="811">
        <v>204154</v>
      </c>
      <c r="C123" s="824">
        <v>311367</v>
      </c>
      <c r="D123" s="814" t="s">
        <v>459</v>
      </c>
    </row>
    <row r="124" spans="1:4" s="811" customFormat="1" ht="10.5" customHeight="1">
      <c r="A124" s="812" t="s">
        <v>460</v>
      </c>
      <c r="B124" s="811">
        <v>421971</v>
      </c>
      <c r="C124" s="824">
        <v>206135</v>
      </c>
      <c r="D124" s="814" t="s">
        <v>461</v>
      </c>
    </row>
    <row r="125" spans="1:4" s="811" customFormat="1" ht="10.5" customHeight="1">
      <c r="A125" s="812" t="s">
        <v>311</v>
      </c>
      <c r="B125" s="811">
        <v>143761</v>
      </c>
      <c r="C125" s="824" t="s">
        <v>43</v>
      </c>
      <c r="D125" s="814" t="s">
        <v>462</v>
      </c>
    </row>
    <row r="126" spans="1:4" s="811" customFormat="1" ht="10.5" customHeight="1">
      <c r="A126" s="812"/>
      <c r="C126" s="824"/>
      <c r="D126" s="814"/>
    </row>
    <row r="127" spans="1:4" s="811" customFormat="1" ht="10.5" customHeight="1">
      <c r="A127" s="812" t="s">
        <v>463</v>
      </c>
      <c r="B127" s="811">
        <v>200946</v>
      </c>
      <c r="C127" s="824" t="s">
        <v>43</v>
      </c>
      <c r="D127" s="814" t="s">
        <v>464</v>
      </c>
    </row>
    <row r="128" spans="1:4" s="811" customFormat="1" ht="10.5" customHeight="1">
      <c r="A128" s="812" t="s">
        <v>465</v>
      </c>
      <c r="B128" s="811">
        <v>147830</v>
      </c>
      <c r="C128" s="824" t="s">
        <v>43</v>
      </c>
      <c r="D128" s="814" t="s">
        <v>410</v>
      </c>
    </row>
    <row r="129" spans="1:4" s="811" customFormat="1" ht="10.5" customHeight="1">
      <c r="A129" s="812" t="s">
        <v>466</v>
      </c>
      <c r="B129" s="811">
        <v>36258</v>
      </c>
      <c r="C129" s="824" t="s">
        <v>43</v>
      </c>
      <c r="D129" s="814" t="s">
        <v>411</v>
      </c>
    </row>
    <row r="130" spans="1:4" s="811" customFormat="1" ht="10.5" customHeight="1">
      <c r="A130" s="812" t="s">
        <v>467</v>
      </c>
      <c r="B130" s="811">
        <v>111147</v>
      </c>
      <c r="C130" s="824" t="s">
        <v>43</v>
      </c>
      <c r="D130" s="814" t="s">
        <v>412</v>
      </c>
    </row>
    <row r="131" spans="1:4" s="811" customFormat="1" ht="10.5" customHeight="1">
      <c r="A131" s="812" t="s">
        <v>468</v>
      </c>
      <c r="B131" s="811">
        <v>14254</v>
      </c>
      <c r="C131" s="824" t="s">
        <v>43</v>
      </c>
      <c r="D131" s="815" t="s">
        <v>469</v>
      </c>
    </row>
    <row r="132" spans="1:4" s="811" customFormat="1" ht="10.5" customHeight="1">
      <c r="A132" s="812" t="s">
        <v>470</v>
      </c>
      <c r="B132" s="811">
        <v>128800</v>
      </c>
      <c r="C132" s="824" t="s">
        <v>43</v>
      </c>
      <c r="D132" s="814" t="s">
        <v>471</v>
      </c>
    </row>
    <row r="133" spans="1:4" s="811" customFormat="1" ht="10.5" customHeight="1">
      <c r="A133" s="812" t="s">
        <v>472</v>
      </c>
      <c r="B133" s="811">
        <v>60686</v>
      </c>
      <c r="C133" s="824">
        <v>103260</v>
      </c>
      <c r="D133" s="814" t="s">
        <v>473</v>
      </c>
    </row>
    <row r="134" spans="1:4" s="811" customFormat="1" ht="10.5" customHeight="1">
      <c r="A134" s="812" t="s">
        <v>474</v>
      </c>
      <c r="B134" s="811">
        <v>85833</v>
      </c>
      <c r="C134" s="824">
        <v>105051</v>
      </c>
      <c r="D134" s="814" t="s">
        <v>475</v>
      </c>
    </row>
    <row r="135" spans="1:4" s="811" customFormat="1" ht="10.5" customHeight="1">
      <c r="A135" s="812" t="s">
        <v>476</v>
      </c>
      <c r="B135" s="811">
        <v>57635</v>
      </c>
      <c r="C135" s="824">
        <v>103056</v>
      </c>
      <c r="D135" s="814" t="s">
        <v>477</v>
      </c>
    </row>
    <row r="136" spans="1:4" s="811" customFormat="1" ht="10.5" customHeight="1">
      <c r="A136" s="812" t="s">
        <v>478</v>
      </c>
      <c r="B136" s="811">
        <v>135483</v>
      </c>
      <c r="C136" s="824">
        <v>102869</v>
      </c>
      <c r="D136" s="814" t="s">
        <v>422</v>
      </c>
    </row>
    <row r="137" spans="1:4" s="811" customFormat="1" ht="10.5" customHeight="1">
      <c r="A137" s="812" t="s">
        <v>479</v>
      </c>
      <c r="B137" s="811">
        <v>178609</v>
      </c>
      <c r="C137" s="824" t="s">
        <v>43</v>
      </c>
      <c r="D137" s="814" t="s">
        <v>423</v>
      </c>
    </row>
    <row r="138" spans="1:4" s="811" customFormat="1" ht="10.5" customHeight="1">
      <c r="A138" s="812" t="s">
        <v>480</v>
      </c>
      <c r="B138" s="811">
        <v>107879</v>
      </c>
      <c r="C138" s="824">
        <v>103266</v>
      </c>
      <c r="D138" s="814" t="s">
        <v>424</v>
      </c>
    </row>
    <row r="139" spans="1:4" s="811" customFormat="1" ht="10.5" customHeight="1">
      <c r="A139" s="812" t="s">
        <v>481</v>
      </c>
      <c r="B139" s="811">
        <v>77654</v>
      </c>
      <c r="C139" s="824" t="s">
        <v>43</v>
      </c>
      <c r="D139" s="814" t="s">
        <v>482</v>
      </c>
    </row>
    <row r="140" spans="1:4" s="811" customFormat="1" ht="10.5" customHeight="1">
      <c r="A140" s="812" t="s">
        <v>465</v>
      </c>
      <c r="B140" s="811" t="s">
        <v>43</v>
      </c>
      <c r="C140" s="824" t="s">
        <v>43</v>
      </c>
      <c r="D140" s="814" t="s">
        <v>410</v>
      </c>
    </row>
    <row r="141" spans="1:4" s="811" customFormat="1" ht="10.5" customHeight="1">
      <c r="A141" s="816" t="s">
        <v>466</v>
      </c>
      <c r="B141" s="817">
        <v>66107</v>
      </c>
      <c r="C141" s="825" t="s">
        <v>43</v>
      </c>
      <c r="D141" s="819" t="s">
        <v>411</v>
      </c>
    </row>
    <row r="142" spans="1:4" ht="9" customHeight="1"/>
    <row r="143" spans="1:4" ht="13.5" customHeight="1"/>
  </sheetData>
  <mergeCells count="4">
    <mergeCell ref="R4:R6"/>
    <mergeCell ref="R39:R41"/>
    <mergeCell ref="R74:R76"/>
    <mergeCell ref="D109:D111"/>
  </mergeCells>
  <phoneticPr fontId="61"/>
  <printOptions horizontalCentered="1"/>
  <pageMargins left="0.59055118110236227" right="0.59055118110236227" top="0.59055118110236227" bottom="0.59055118110236227" header="0.19685039370078741" footer="0.19685039370078741"/>
  <pageSetup paperSize="9" scale="90" pageOrder="overThenDown" orientation="portrait" r:id="rId1"/>
  <headerFooter alignWithMargins="0"/>
  <rowBreaks count="1" manualBreakCount="1">
    <brk id="72" max="17" man="1"/>
  </rowBreaks>
  <colBreaks count="1" manualBreakCount="1">
    <brk id="9" max="1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2"/>
  <sheetViews>
    <sheetView view="pageBreakPreview" zoomScaleNormal="100" zoomScaleSheetLayoutView="100" workbookViewId="0">
      <pane xSplit="1" topLeftCell="B1" activePane="topRight" state="frozen"/>
      <selection pane="topRight" activeCell="A2" sqref="A2:E2"/>
    </sheetView>
  </sheetViews>
  <sheetFormatPr defaultRowHeight="24"/>
  <cols>
    <col min="1" max="1" width="16.125" style="12" customWidth="1"/>
    <col min="2" max="12" width="9.5" style="12" customWidth="1"/>
    <col min="13" max="13" width="9.375" style="12" customWidth="1"/>
    <col min="14" max="17" width="9.5" style="12" customWidth="1"/>
    <col min="18" max="18" width="10.75" style="12" customWidth="1"/>
    <col min="19" max="19" width="10.875" style="13" customWidth="1"/>
    <col min="20" max="20" width="9.5" style="13" customWidth="1"/>
    <col min="21" max="21" width="9.375" style="13" customWidth="1"/>
    <col min="22" max="22" width="11.125" style="13" customWidth="1"/>
    <col min="23" max="23" width="9.875" style="13" customWidth="1"/>
    <col min="24" max="24" width="10.5" style="13" customWidth="1"/>
    <col min="25" max="25" width="22.625" style="13" customWidth="1"/>
    <col min="26" max="26" width="25.625" style="12" customWidth="1"/>
    <col min="27" max="27" width="21.125" style="12" customWidth="1"/>
    <col min="28" max="28" width="20.875" style="12" customWidth="1"/>
    <col min="29" max="29" width="21.25" style="12" customWidth="1"/>
    <col min="30" max="30" width="20.5" style="12" customWidth="1"/>
    <col min="31" max="31" width="19.75" style="12" customWidth="1"/>
    <col min="32" max="32" width="20.75" style="12" customWidth="1"/>
    <col min="33" max="33" width="19.75" style="12" customWidth="1"/>
    <col min="34" max="16384" width="9" style="12"/>
  </cols>
  <sheetData>
    <row r="1" spans="1:25" ht="9" customHeight="1">
      <c r="A1" s="14"/>
      <c r="Y1" s="12"/>
    </row>
    <row r="2" spans="1:25" ht="18" customHeight="1">
      <c r="A2" s="1290" t="s">
        <v>58</v>
      </c>
      <c r="B2" s="1290"/>
      <c r="C2" s="1290"/>
      <c r="D2" s="1290"/>
      <c r="E2" s="1290"/>
      <c r="F2" s="1025"/>
      <c r="I2" s="291" t="s">
        <v>1034</v>
      </c>
      <c r="K2" s="291"/>
      <c r="L2" s="291"/>
      <c r="Q2" s="276" t="s">
        <v>1035</v>
      </c>
      <c r="R2" s="276"/>
      <c r="W2" s="276"/>
      <c r="X2" s="276"/>
      <c r="Y2" s="12"/>
    </row>
    <row r="3" spans="1:25" s="173" customFormat="1" ht="11.25" customHeight="1">
      <c r="A3" s="826"/>
      <c r="B3" s="827"/>
      <c r="C3" s="298"/>
      <c r="D3" s="828"/>
      <c r="E3" s="828"/>
      <c r="F3" s="826"/>
      <c r="G3" s="29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1287" t="s">
        <v>429</v>
      </c>
      <c r="S3" s="23"/>
      <c r="T3" s="23"/>
      <c r="U3" s="23"/>
      <c r="V3" s="23"/>
      <c r="W3" s="23"/>
      <c r="X3" s="23"/>
      <c r="Y3" s="23"/>
    </row>
    <row r="4" spans="1:25" s="829" customFormat="1" ht="28.5" customHeight="1">
      <c r="A4" s="295" t="s">
        <v>880</v>
      </c>
      <c r="B4" s="18" t="s">
        <v>226</v>
      </c>
      <c r="C4" s="18" t="s">
        <v>518</v>
      </c>
      <c r="D4" s="15" t="s">
        <v>519</v>
      </c>
      <c r="E4" s="15" t="s">
        <v>1036</v>
      </c>
      <c r="F4" s="15" t="s">
        <v>520</v>
      </c>
      <c r="G4" s="18" t="s">
        <v>433</v>
      </c>
      <c r="H4" s="1026" t="s">
        <v>521</v>
      </c>
      <c r="I4" s="28"/>
      <c r="J4" s="28"/>
      <c r="K4" s="28"/>
      <c r="L4" s="28"/>
      <c r="M4" s="28"/>
      <c r="N4" s="28"/>
      <c r="O4" s="28"/>
      <c r="P4" s="28"/>
      <c r="Q4" s="28"/>
      <c r="R4" s="1288"/>
      <c r="S4" s="16"/>
      <c r="T4" s="16"/>
      <c r="U4" s="16"/>
      <c r="V4" s="16"/>
      <c r="W4" s="16"/>
      <c r="X4" s="16"/>
      <c r="Y4" s="16"/>
    </row>
    <row r="5" spans="1:25" s="829" customFormat="1" ht="28.5" customHeight="1">
      <c r="A5" s="295"/>
      <c r="B5" s="18" t="s">
        <v>105</v>
      </c>
      <c r="C5" s="18" t="s">
        <v>438</v>
      </c>
      <c r="D5" s="15" t="s">
        <v>1037</v>
      </c>
      <c r="E5" s="15" t="s">
        <v>522</v>
      </c>
      <c r="F5" s="15" t="s">
        <v>1038</v>
      </c>
      <c r="G5" s="18" t="s">
        <v>441</v>
      </c>
      <c r="H5" s="18" t="s">
        <v>60</v>
      </c>
      <c r="I5" s="15" t="s">
        <v>523</v>
      </c>
      <c r="J5" s="15" t="s">
        <v>524</v>
      </c>
      <c r="K5" s="15" t="s">
        <v>525</v>
      </c>
      <c r="L5" s="15" t="s">
        <v>526</v>
      </c>
      <c r="M5" s="15" t="s">
        <v>527</v>
      </c>
      <c r="N5" s="15" t="s">
        <v>1039</v>
      </c>
      <c r="O5" s="15" t="s">
        <v>265</v>
      </c>
      <c r="P5" s="15" t="s">
        <v>528</v>
      </c>
      <c r="Q5" s="1026" t="s">
        <v>266</v>
      </c>
      <c r="R5" s="1288"/>
      <c r="S5" s="16"/>
      <c r="T5" s="16"/>
      <c r="U5" s="16"/>
      <c r="V5" s="16"/>
      <c r="W5" s="16"/>
      <c r="X5" s="16"/>
      <c r="Y5" s="16"/>
    </row>
    <row r="6" spans="1:25" s="829" customFormat="1" ht="12" customHeight="1">
      <c r="A6" s="295"/>
      <c r="B6" s="20"/>
      <c r="C6" s="20"/>
      <c r="D6" s="20" t="str">
        <f>PROPER("KOREA-FO")</f>
        <v>Korea-Fo</v>
      </c>
      <c r="E6" s="20" t="str">
        <f>PROPER("PANYU")</f>
        <v>Panyu</v>
      </c>
      <c r="F6" s="20" t="str">
        <f>PROPER("CPC-B")</f>
        <v>Cpc-B</v>
      </c>
      <c r="G6" s="20"/>
      <c r="H6" s="20"/>
      <c r="I6" s="20" t="str">
        <f>PROPER("BACH HO")</f>
        <v>Bach Ho</v>
      </c>
      <c r="J6" s="20" t="str">
        <f>PROPER("DAI HUNG")</f>
        <v>Dai Hung</v>
      </c>
      <c r="K6" s="20" t="str">
        <f>PROPER("RANGDONG")</f>
        <v>Rangdong</v>
      </c>
      <c r="L6" s="20" t="str">
        <f>PROPER("RUBY")</f>
        <v>Ruby</v>
      </c>
      <c r="M6" s="20" t="str">
        <f>PROPER("SUTUDEN")</f>
        <v>Sutuden</v>
      </c>
      <c r="N6" s="20" t="str">
        <f>PROPER("NCS-C")</f>
        <v>Ncs-C</v>
      </c>
      <c r="O6" s="20" t="str">
        <f>PROPER("T-GIAC-T")</f>
        <v>T-Giac-T</v>
      </c>
      <c r="P6" s="20" t="str">
        <f>PROPER("CHIM-SAO")</f>
        <v>Chim-Sao</v>
      </c>
      <c r="Q6" s="19" t="str">
        <f>PROPER("SONG-DOC")</f>
        <v>Song-Doc</v>
      </c>
      <c r="R6" s="1289"/>
      <c r="S6" s="16"/>
      <c r="T6" s="16"/>
      <c r="U6" s="16"/>
      <c r="V6" s="16"/>
      <c r="W6" s="16"/>
      <c r="X6" s="16"/>
      <c r="Y6" s="16"/>
    </row>
    <row r="7" spans="1:25" s="835" customFormat="1" ht="10.5" customHeight="1">
      <c r="A7" s="830" t="s">
        <v>300</v>
      </c>
      <c r="B7" s="831">
        <v>206979303</v>
      </c>
      <c r="C7" s="832">
        <v>404243</v>
      </c>
      <c r="D7" s="832">
        <v>337898</v>
      </c>
      <c r="E7" s="832">
        <v>66345</v>
      </c>
      <c r="F7" s="832" t="s">
        <v>43</v>
      </c>
      <c r="G7" s="832">
        <v>11308189</v>
      </c>
      <c r="H7" s="832">
        <v>2518939</v>
      </c>
      <c r="I7" s="832">
        <v>480366</v>
      </c>
      <c r="J7" s="832">
        <v>62586</v>
      </c>
      <c r="K7" s="832">
        <v>254764</v>
      </c>
      <c r="L7" s="832">
        <v>238494</v>
      </c>
      <c r="M7" s="832">
        <v>1366703</v>
      </c>
      <c r="N7" s="832">
        <v>23426</v>
      </c>
      <c r="O7" s="832">
        <v>47185</v>
      </c>
      <c r="P7" s="832">
        <v>45415</v>
      </c>
      <c r="Q7" s="832" t="s">
        <v>43</v>
      </c>
      <c r="R7" s="833" t="s">
        <v>443</v>
      </c>
      <c r="S7" s="834"/>
      <c r="T7" s="834"/>
      <c r="U7" s="834"/>
      <c r="V7" s="834"/>
      <c r="W7" s="834"/>
      <c r="X7" s="834"/>
      <c r="Y7" s="834"/>
    </row>
    <row r="8" spans="1:25" s="835" customFormat="1" ht="10.5" customHeight="1">
      <c r="A8" s="836" t="s">
        <v>444</v>
      </c>
      <c r="B8" s="837">
        <v>212538026</v>
      </c>
      <c r="C8" s="835">
        <v>66280</v>
      </c>
      <c r="D8" s="835" t="s">
        <v>43</v>
      </c>
      <c r="E8" s="835">
        <v>66280</v>
      </c>
      <c r="F8" s="835" t="s">
        <v>43</v>
      </c>
      <c r="G8" s="835">
        <v>15024968</v>
      </c>
      <c r="H8" s="835">
        <v>4821581</v>
      </c>
      <c r="I8" s="835">
        <v>549322</v>
      </c>
      <c r="J8" s="835" t="s">
        <v>43</v>
      </c>
      <c r="K8" s="835">
        <v>846287</v>
      </c>
      <c r="L8" s="835">
        <v>390442</v>
      </c>
      <c r="M8" s="835">
        <v>2378718</v>
      </c>
      <c r="N8" s="835" t="s">
        <v>43</v>
      </c>
      <c r="O8" s="835">
        <v>39341</v>
      </c>
      <c r="P8" s="835">
        <v>496224</v>
      </c>
      <c r="Q8" s="835">
        <v>121247</v>
      </c>
      <c r="R8" s="838" t="s">
        <v>445</v>
      </c>
      <c r="S8" s="834"/>
      <c r="T8" s="834"/>
      <c r="U8" s="834"/>
      <c r="V8" s="834"/>
      <c r="W8" s="834"/>
      <c r="X8" s="834"/>
      <c r="Y8" s="834"/>
    </row>
    <row r="9" spans="1:25" s="835" customFormat="1" ht="10.5" customHeight="1">
      <c r="A9" s="836" t="s">
        <v>446</v>
      </c>
      <c r="B9" s="837">
        <v>210582995</v>
      </c>
      <c r="C9" s="835">
        <v>166643</v>
      </c>
      <c r="D9" s="835" t="s">
        <v>43</v>
      </c>
      <c r="E9" s="835" t="s">
        <v>43</v>
      </c>
      <c r="F9" s="835">
        <v>166643</v>
      </c>
      <c r="G9" s="835">
        <v>11964005</v>
      </c>
      <c r="H9" s="835">
        <v>2872922</v>
      </c>
      <c r="I9" s="835">
        <v>188237</v>
      </c>
      <c r="J9" s="835">
        <v>63860</v>
      </c>
      <c r="K9" s="835">
        <v>312175</v>
      </c>
      <c r="L9" s="835">
        <v>136877</v>
      </c>
      <c r="M9" s="835">
        <v>1665466</v>
      </c>
      <c r="N9" s="835" t="s">
        <v>43</v>
      </c>
      <c r="O9" s="835">
        <v>286056</v>
      </c>
      <c r="P9" s="835">
        <v>220251</v>
      </c>
      <c r="Q9" s="835" t="s">
        <v>43</v>
      </c>
      <c r="R9" s="838" t="s">
        <v>447</v>
      </c>
      <c r="S9" s="834"/>
      <c r="T9" s="834"/>
      <c r="U9" s="834"/>
      <c r="V9" s="834"/>
      <c r="W9" s="834"/>
      <c r="X9" s="834"/>
      <c r="Y9" s="834"/>
    </row>
    <row r="10" spans="1:25" s="835" customFormat="1" ht="10.5" customHeight="1">
      <c r="A10" s="836" t="s">
        <v>448</v>
      </c>
      <c r="B10" s="837">
        <v>199697197</v>
      </c>
      <c r="C10" s="835">
        <v>337970</v>
      </c>
      <c r="D10" s="835" t="s">
        <v>43</v>
      </c>
      <c r="E10" s="835" t="s">
        <v>43</v>
      </c>
      <c r="F10" s="835">
        <v>337970</v>
      </c>
      <c r="G10" s="835">
        <v>9003708</v>
      </c>
      <c r="H10" s="835">
        <v>2443112</v>
      </c>
      <c r="I10" s="835">
        <v>285043</v>
      </c>
      <c r="J10" s="835">
        <v>156191</v>
      </c>
      <c r="K10" s="835">
        <v>162328</v>
      </c>
      <c r="L10" s="835">
        <v>38099</v>
      </c>
      <c r="M10" s="835">
        <v>1326972</v>
      </c>
      <c r="N10" s="835" t="s">
        <v>43</v>
      </c>
      <c r="O10" s="835">
        <v>138609</v>
      </c>
      <c r="P10" s="835">
        <v>288464</v>
      </c>
      <c r="Q10" s="835">
        <v>47406</v>
      </c>
      <c r="R10" s="838" t="s">
        <v>449</v>
      </c>
      <c r="S10" s="834"/>
      <c r="T10" s="834"/>
      <c r="U10" s="834"/>
      <c r="V10" s="834"/>
      <c r="W10" s="834"/>
      <c r="X10" s="834"/>
      <c r="Y10" s="834"/>
    </row>
    <row r="11" spans="1:25" s="835" customFormat="1" ht="10.5" customHeight="1">
      <c r="A11" s="836" t="s">
        <v>450</v>
      </c>
      <c r="B11" s="837">
        <v>195873223</v>
      </c>
      <c r="C11" s="835">
        <v>1186454</v>
      </c>
      <c r="D11" s="835" t="s">
        <v>43</v>
      </c>
      <c r="E11" s="835" t="s">
        <v>43</v>
      </c>
      <c r="F11" s="835">
        <v>1186454</v>
      </c>
      <c r="G11" s="835">
        <v>7293483</v>
      </c>
      <c r="H11" s="835">
        <v>1725330</v>
      </c>
      <c r="I11" s="835">
        <v>51494</v>
      </c>
      <c r="J11" s="835" t="s">
        <v>43</v>
      </c>
      <c r="K11" s="835">
        <v>313808</v>
      </c>
      <c r="L11" s="835">
        <v>258133</v>
      </c>
      <c r="M11" s="835">
        <v>907648</v>
      </c>
      <c r="N11" s="835" t="s">
        <v>43</v>
      </c>
      <c r="O11" s="835" t="s">
        <v>43</v>
      </c>
      <c r="P11" s="835">
        <v>130930</v>
      </c>
      <c r="Q11" s="835">
        <v>31564</v>
      </c>
      <c r="R11" s="838" t="s">
        <v>451</v>
      </c>
      <c r="S11" s="834"/>
      <c r="T11" s="834"/>
      <c r="U11" s="834"/>
      <c r="V11" s="834"/>
      <c r="W11" s="834"/>
      <c r="X11" s="834"/>
      <c r="Y11" s="834"/>
    </row>
    <row r="12" spans="1:25" s="835" customFormat="1" ht="10.5" customHeight="1">
      <c r="A12" s="836"/>
      <c r="B12" s="837"/>
      <c r="R12" s="838"/>
      <c r="S12" s="834"/>
      <c r="T12" s="834"/>
      <c r="U12" s="834"/>
      <c r="V12" s="834"/>
      <c r="W12" s="834"/>
      <c r="X12" s="834"/>
      <c r="Y12" s="834"/>
    </row>
    <row r="13" spans="1:25" s="835" customFormat="1" ht="10.5" customHeight="1">
      <c r="A13" s="836" t="s">
        <v>305</v>
      </c>
      <c r="B13" s="837">
        <v>195169069</v>
      </c>
      <c r="C13" s="835">
        <v>506818</v>
      </c>
      <c r="D13" s="835" t="s">
        <v>43</v>
      </c>
      <c r="E13" s="835" t="s">
        <v>43</v>
      </c>
      <c r="F13" s="835">
        <v>506818</v>
      </c>
      <c r="G13" s="835">
        <v>8050383</v>
      </c>
      <c r="H13" s="835">
        <v>1968867</v>
      </c>
      <c r="I13" s="835">
        <v>194701</v>
      </c>
      <c r="J13" s="835">
        <v>156191</v>
      </c>
      <c r="K13" s="835">
        <v>221609</v>
      </c>
      <c r="L13" s="835">
        <v>98935</v>
      </c>
      <c r="M13" s="835">
        <v>988115</v>
      </c>
      <c r="N13" s="835" t="s">
        <v>43</v>
      </c>
      <c r="O13" s="835">
        <v>36297</v>
      </c>
      <c r="P13" s="835">
        <v>193860</v>
      </c>
      <c r="Q13" s="835">
        <v>47406</v>
      </c>
      <c r="R13" s="838" t="s">
        <v>452</v>
      </c>
      <c r="S13" s="834"/>
      <c r="T13" s="834"/>
      <c r="U13" s="834"/>
      <c r="V13" s="834"/>
      <c r="W13" s="834"/>
      <c r="X13" s="834"/>
      <c r="Y13" s="834"/>
    </row>
    <row r="14" spans="1:25" s="835" customFormat="1" ht="10.5" customHeight="1">
      <c r="A14" s="836" t="s">
        <v>453</v>
      </c>
      <c r="B14" s="837">
        <v>194514751</v>
      </c>
      <c r="C14" s="835">
        <v>1530957</v>
      </c>
      <c r="D14" s="835" t="s">
        <v>43</v>
      </c>
      <c r="E14" s="835" t="s">
        <v>43</v>
      </c>
      <c r="F14" s="835">
        <v>1530957</v>
      </c>
      <c r="G14" s="835">
        <v>7079247</v>
      </c>
      <c r="H14" s="835">
        <v>1409834</v>
      </c>
      <c r="I14" s="835">
        <v>51494</v>
      </c>
      <c r="J14" s="835" t="s">
        <v>43</v>
      </c>
      <c r="K14" s="835">
        <v>219712</v>
      </c>
      <c r="L14" s="835">
        <v>159198</v>
      </c>
      <c r="M14" s="835">
        <v>769984</v>
      </c>
      <c r="N14" s="835" t="s">
        <v>43</v>
      </c>
      <c r="O14" s="835" t="s">
        <v>43</v>
      </c>
      <c r="P14" s="835">
        <v>177882</v>
      </c>
      <c r="Q14" s="835">
        <v>31564</v>
      </c>
      <c r="R14" s="838" t="s">
        <v>454</v>
      </c>
      <c r="S14" s="834"/>
      <c r="T14" s="834"/>
      <c r="U14" s="834"/>
      <c r="V14" s="834"/>
      <c r="W14" s="834"/>
      <c r="X14" s="834"/>
      <c r="Y14" s="834"/>
    </row>
    <row r="15" spans="1:25" s="835" customFormat="1" ht="10.5" customHeight="1">
      <c r="A15" s="836"/>
      <c r="B15" s="837"/>
      <c r="R15" s="838"/>
      <c r="S15" s="834"/>
      <c r="T15" s="834"/>
      <c r="U15" s="834"/>
      <c r="V15" s="834"/>
      <c r="W15" s="834"/>
      <c r="X15" s="834"/>
      <c r="Y15" s="834"/>
    </row>
    <row r="16" spans="1:25" s="835" customFormat="1" ht="10.5" customHeight="1">
      <c r="A16" s="836" t="s">
        <v>307</v>
      </c>
      <c r="B16" s="837">
        <v>51637151</v>
      </c>
      <c r="C16" s="835">
        <v>168848</v>
      </c>
      <c r="D16" s="835" t="s">
        <v>43</v>
      </c>
      <c r="E16" s="835" t="s">
        <v>43</v>
      </c>
      <c r="F16" s="835">
        <v>168848</v>
      </c>
      <c r="G16" s="835">
        <v>1825217</v>
      </c>
      <c r="H16" s="835">
        <v>408915</v>
      </c>
      <c r="I16" s="835" t="s">
        <v>43</v>
      </c>
      <c r="J16" s="835" t="s">
        <v>43</v>
      </c>
      <c r="K16" s="835">
        <v>94096</v>
      </c>
      <c r="L16" s="835">
        <v>98935</v>
      </c>
      <c r="M16" s="835">
        <v>184131</v>
      </c>
      <c r="N16" s="835" t="s">
        <v>43</v>
      </c>
      <c r="O16" s="835" t="s">
        <v>43</v>
      </c>
      <c r="P16" s="835" t="s">
        <v>43</v>
      </c>
      <c r="Q16" s="835" t="s">
        <v>43</v>
      </c>
      <c r="R16" s="838" t="s">
        <v>455</v>
      </c>
      <c r="S16" s="834"/>
      <c r="T16" s="834"/>
      <c r="U16" s="834"/>
      <c r="V16" s="834"/>
      <c r="W16" s="834"/>
      <c r="X16" s="834"/>
      <c r="Y16" s="834"/>
    </row>
    <row r="17" spans="1:25" s="835" customFormat="1" ht="10.5" customHeight="1">
      <c r="A17" s="836" t="s">
        <v>456</v>
      </c>
      <c r="B17" s="837">
        <v>46286397</v>
      </c>
      <c r="C17" s="835" t="s">
        <v>43</v>
      </c>
      <c r="D17" s="835" t="s">
        <v>43</v>
      </c>
      <c r="E17" s="835" t="s">
        <v>43</v>
      </c>
      <c r="F17" s="835" t="s">
        <v>43</v>
      </c>
      <c r="G17" s="835">
        <v>2002778</v>
      </c>
      <c r="H17" s="835">
        <v>599339</v>
      </c>
      <c r="I17" s="835" t="s">
        <v>43</v>
      </c>
      <c r="J17" s="835" t="s">
        <v>43</v>
      </c>
      <c r="K17" s="835">
        <v>93654</v>
      </c>
      <c r="L17" s="835">
        <v>90653</v>
      </c>
      <c r="M17" s="835">
        <v>415032</v>
      </c>
      <c r="N17" s="835" t="s">
        <v>43</v>
      </c>
      <c r="O17" s="835" t="s">
        <v>43</v>
      </c>
      <c r="P17" s="835" t="s">
        <v>43</v>
      </c>
      <c r="Q17" s="835" t="s">
        <v>43</v>
      </c>
      <c r="R17" s="838" t="s">
        <v>457</v>
      </c>
      <c r="S17" s="834"/>
      <c r="T17" s="834"/>
      <c r="U17" s="834"/>
      <c r="V17" s="834"/>
      <c r="W17" s="834"/>
      <c r="X17" s="834"/>
      <c r="Y17" s="834"/>
    </row>
    <row r="18" spans="1:25" s="835" customFormat="1" ht="10.5" customHeight="1">
      <c r="A18" s="836" t="s">
        <v>458</v>
      </c>
      <c r="B18" s="837">
        <v>49717690</v>
      </c>
      <c r="C18" s="835">
        <v>677600</v>
      </c>
      <c r="D18" s="835" t="s">
        <v>43</v>
      </c>
      <c r="E18" s="835" t="s">
        <v>43</v>
      </c>
      <c r="F18" s="835">
        <v>677600</v>
      </c>
      <c r="G18" s="835">
        <v>1657192</v>
      </c>
      <c r="H18" s="835">
        <v>362412</v>
      </c>
      <c r="I18" s="835" t="s">
        <v>43</v>
      </c>
      <c r="J18" s="835" t="s">
        <v>43</v>
      </c>
      <c r="K18" s="835">
        <v>63085</v>
      </c>
      <c r="L18" s="835">
        <v>38154</v>
      </c>
      <c r="M18" s="835">
        <v>245884</v>
      </c>
      <c r="N18" s="835" t="s">
        <v>43</v>
      </c>
      <c r="O18" s="835" t="s">
        <v>43</v>
      </c>
      <c r="P18" s="835">
        <v>15289</v>
      </c>
      <c r="Q18" s="835" t="s">
        <v>43</v>
      </c>
      <c r="R18" s="838" t="s">
        <v>459</v>
      </c>
      <c r="S18" s="834"/>
      <c r="T18" s="834"/>
      <c r="U18" s="834"/>
      <c r="V18" s="834"/>
      <c r="W18" s="834"/>
      <c r="X18" s="834"/>
      <c r="Y18" s="834"/>
    </row>
    <row r="19" spans="1:25" s="835" customFormat="1" ht="10.5" customHeight="1">
      <c r="A19" s="836" t="s">
        <v>460</v>
      </c>
      <c r="B19" s="837">
        <v>48231985</v>
      </c>
      <c r="C19" s="835">
        <v>340006</v>
      </c>
      <c r="D19" s="835" t="s">
        <v>43</v>
      </c>
      <c r="E19" s="835" t="s">
        <v>43</v>
      </c>
      <c r="F19" s="835">
        <v>340006</v>
      </c>
      <c r="G19" s="835">
        <v>1808296</v>
      </c>
      <c r="H19" s="835">
        <v>354664</v>
      </c>
      <c r="I19" s="835">
        <v>51494</v>
      </c>
      <c r="J19" s="835" t="s">
        <v>43</v>
      </c>
      <c r="K19" s="835">
        <v>62973</v>
      </c>
      <c r="L19" s="835">
        <v>30391</v>
      </c>
      <c r="M19" s="835">
        <v>62601</v>
      </c>
      <c r="N19" s="835" t="s">
        <v>43</v>
      </c>
      <c r="O19" s="835" t="s">
        <v>43</v>
      </c>
      <c r="P19" s="835">
        <v>115641</v>
      </c>
      <c r="Q19" s="835">
        <v>31564</v>
      </c>
      <c r="R19" s="838" t="s">
        <v>461</v>
      </c>
      <c r="S19" s="834"/>
      <c r="T19" s="834"/>
      <c r="U19" s="834"/>
      <c r="V19" s="834"/>
      <c r="W19" s="834"/>
      <c r="X19" s="834"/>
      <c r="Y19" s="834"/>
    </row>
    <row r="20" spans="1:25" s="835" customFormat="1" ht="10.5" customHeight="1">
      <c r="A20" s="836" t="s">
        <v>311</v>
      </c>
      <c r="B20" s="837">
        <v>50278679</v>
      </c>
      <c r="C20" s="835">
        <v>513351</v>
      </c>
      <c r="D20" s="835" t="s">
        <v>43</v>
      </c>
      <c r="E20" s="835" t="s">
        <v>43</v>
      </c>
      <c r="F20" s="835">
        <v>513351</v>
      </c>
      <c r="G20" s="835">
        <v>1610981</v>
      </c>
      <c r="H20" s="835">
        <v>93419</v>
      </c>
      <c r="I20" s="835" t="s">
        <v>43</v>
      </c>
      <c r="J20" s="835" t="s">
        <v>43</v>
      </c>
      <c r="K20" s="835" t="s">
        <v>43</v>
      </c>
      <c r="L20" s="835" t="s">
        <v>43</v>
      </c>
      <c r="M20" s="835">
        <v>46467</v>
      </c>
      <c r="N20" s="835" t="s">
        <v>43</v>
      </c>
      <c r="O20" s="835" t="s">
        <v>43</v>
      </c>
      <c r="P20" s="835">
        <v>46952</v>
      </c>
      <c r="Q20" s="835" t="s">
        <v>43</v>
      </c>
      <c r="R20" s="838" t="s">
        <v>462</v>
      </c>
      <c r="S20" s="834"/>
      <c r="T20" s="834"/>
      <c r="U20" s="834"/>
      <c r="V20" s="834"/>
      <c r="W20" s="834"/>
      <c r="X20" s="834"/>
      <c r="Y20" s="834"/>
    </row>
    <row r="21" spans="1:25" s="835" customFormat="1" ht="10.5" customHeight="1">
      <c r="A21" s="836"/>
      <c r="B21" s="837"/>
      <c r="R21" s="838"/>
      <c r="S21" s="834"/>
      <c r="T21" s="834"/>
      <c r="U21" s="834"/>
      <c r="V21" s="834"/>
      <c r="W21" s="834"/>
      <c r="X21" s="834"/>
      <c r="Y21" s="834"/>
    </row>
    <row r="22" spans="1:25" s="835" customFormat="1" ht="10.5" customHeight="1">
      <c r="A22" s="836" t="s">
        <v>463</v>
      </c>
      <c r="B22" s="837">
        <v>17197671</v>
      </c>
      <c r="C22" s="835" t="s">
        <v>43</v>
      </c>
      <c r="D22" s="835" t="s">
        <v>43</v>
      </c>
      <c r="E22" s="835" t="s">
        <v>43</v>
      </c>
      <c r="F22" s="835" t="s">
        <v>43</v>
      </c>
      <c r="G22" s="835">
        <v>624247</v>
      </c>
      <c r="H22" s="835">
        <v>195364</v>
      </c>
      <c r="I22" s="835" t="s">
        <v>43</v>
      </c>
      <c r="J22" s="835" t="s">
        <v>43</v>
      </c>
      <c r="K22" s="835">
        <v>30960</v>
      </c>
      <c r="L22" s="835" t="s">
        <v>43</v>
      </c>
      <c r="M22" s="835">
        <v>132651</v>
      </c>
      <c r="N22" s="835" t="s">
        <v>43</v>
      </c>
      <c r="O22" s="835" t="s">
        <v>43</v>
      </c>
      <c r="P22" s="835" t="s">
        <v>43</v>
      </c>
      <c r="Q22" s="835" t="s">
        <v>43</v>
      </c>
      <c r="R22" s="838" t="s">
        <v>464</v>
      </c>
      <c r="S22" s="834"/>
      <c r="T22" s="834"/>
      <c r="U22" s="834"/>
      <c r="V22" s="834"/>
      <c r="W22" s="834"/>
      <c r="X22" s="834"/>
      <c r="Y22" s="834"/>
    </row>
    <row r="23" spans="1:25" s="835" customFormat="1" ht="10.5" customHeight="1">
      <c r="A23" s="836" t="s">
        <v>465</v>
      </c>
      <c r="B23" s="837">
        <v>16269102</v>
      </c>
      <c r="C23" s="835" t="s">
        <v>43</v>
      </c>
      <c r="D23" s="835" t="s">
        <v>43</v>
      </c>
      <c r="E23" s="835" t="s">
        <v>43</v>
      </c>
      <c r="F23" s="835" t="s">
        <v>43</v>
      </c>
      <c r="G23" s="835">
        <v>537939</v>
      </c>
      <c r="H23" s="835">
        <v>136571</v>
      </c>
      <c r="I23" s="835" t="s">
        <v>43</v>
      </c>
      <c r="J23" s="835" t="s">
        <v>43</v>
      </c>
      <c r="K23" s="835">
        <v>31411</v>
      </c>
      <c r="L23" s="835">
        <v>53680</v>
      </c>
      <c r="M23" s="835">
        <v>51480</v>
      </c>
      <c r="N23" s="835" t="s">
        <v>43</v>
      </c>
      <c r="O23" s="835" t="s">
        <v>43</v>
      </c>
      <c r="P23" s="835" t="s">
        <v>43</v>
      </c>
      <c r="Q23" s="835" t="s">
        <v>43</v>
      </c>
      <c r="R23" s="838" t="s">
        <v>410</v>
      </c>
      <c r="S23" s="834"/>
      <c r="T23" s="834"/>
      <c r="U23" s="834"/>
      <c r="V23" s="834"/>
      <c r="W23" s="834"/>
      <c r="X23" s="834"/>
      <c r="Y23" s="834"/>
    </row>
    <row r="24" spans="1:25" s="835" customFormat="1" ht="10.5" customHeight="1">
      <c r="A24" s="836" t="s">
        <v>466</v>
      </c>
      <c r="B24" s="837">
        <v>18170378</v>
      </c>
      <c r="C24" s="835">
        <v>168848</v>
      </c>
      <c r="D24" s="835" t="s">
        <v>43</v>
      </c>
      <c r="E24" s="835" t="s">
        <v>43</v>
      </c>
      <c r="F24" s="835">
        <v>168848</v>
      </c>
      <c r="G24" s="835">
        <v>663031</v>
      </c>
      <c r="H24" s="835">
        <v>76980</v>
      </c>
      <c r="I24" s="835" t="s">
        <v>43</v>
      </c>
      <c r="J24" s="835" t="s">
        <v>43</v>
      </c>
      <c r="K24" s="835">
        <v>31725</v>
      </c>
      <c r="L24" s="835">
        <v>45255</v>
      </c>
      <c r="M24" s="835" t="s">
        <v>43</v>
      </c>
      <c r="N24" s="835" t="s">
        <v>43</v>
      </c>
      <c r="O24" s="835" t="s">
        <v>43</v>
      </c>
      <c r="P24" s="835" t="s">
        <v>43</v>
      </c>
      <c r="Q24" s="835" t="s">
        <v>43</v>
      </c>
      <c r="R24" s="838" t="s">
        <v>411</v>
      </c>
      <c r="S24" s="834"/>
      <c r="T24" s="834"/>
      <c r="U24" s="834"/>
      <c r="V24" s="834"/>
      <c r="W24" s="834"/>
      <c r="X24" s="834"/>
      <c r="Y24" s="834"/>
    </row>
    <row r="25" spans="1:25" s="835" customFormat="1" ht="10.5" customHeight="1">
      <c r="A25" s="836" t="s">
        <v>467</v>
      </c>
      <c r="B25" s="837">
        <v>15987309</v>
      </c>
      <c r="C25" s="835" t="s">
        <v>43</v>
      </c>
      <c r="D25" s="835" t="s">
        <v>43</v>
      </c>
      <c r="E25" s="835" t="s">
        <v>43</v>
      </c>
      <c r="F25" s="835" t="s">
        <v>43</v>
      </c>
      <c r="G25" s="835">
        <v>830099</v>
      </c>
      <c r="H25" s="835">
        <v>316770</v>
      </c>
      <c r="I25" s="835" t="s">
        <v>43</v>
      </c>
      <c r="J25" s="835" t="s">
        <v>43</v>
      </c>
      <c r="K25" s="835">
        <v>30179</v>
      </c>
      <c r="L25" s="835" t="s">
        <v>43</v>
      </c>
      <c r="M25" s="835">
        <v>286591</v>
      </c>
      <c r="N25" s="835" t="s">
        <v>43</v>
      </c>
      <c r="O25" s="835" t="s">
        <v>43</v>
      </c>
      <c r="P25" s="835" t="s">
        <v>43</v>
      </c>
      <c r="Q25" s="835" t="s">
        <v>43</v>
      </c>
      <c r="R25" s="838" t="s">
        <v>412</v>
      </c>
      <c r="S25" s="834"/>
      <c r="T25" s="834"/>
      <c r="U25" s="834"/>
      <c r="V25" s="834"/>
      <c r="W25" s="834"/>
      <c r="X25" s="834"/>
      <c r="Y25" s="834"/>
    </row>
    <row r="26" spans="1:25" s="835" customFormat="1" ht="10.5" customHeight="1">
      <c r="A26" s="836" t="s">
        <v>468</v>
      </c>
      <c r="B26" s="837">
        <v>16291910</v>
      </c>
      <c r="C26" s="835" t="s">
        <v>43</v>
      </c>
      <c r="D26" s="835" t="s">
        <v>43</v>
      </c>
      <c r="E26" s="835" t="s">
        <v>43</v>
      </c>
      <c r="F26" s="835" t="s">
        <v>43</v>
      </c>
      <c r="G26" s="835">
        <v>758674</v>
      </c>
      <c r="H26" s="835">
        <v>238779</v>
      </c>
      <c r="I26" s="835" t="s">
        <v>43</v>
      </c>
      <c r="J26" s="835" t="s">
        <v>43</v>
      </c>
      <c r="K26" s="835">
        <v>30221</v>
      </c>
      <c r="L26" s="835">
        <v>90653</v>
      </c>
      <c r="M26" s="835">
        <v>117905</v>
      </c>
      <c r="N26" s="835" t="s">
        <v>43</v>
      </c>
      <c r="O26" s="835" t="s">
        <v>43</v>
      </c>
      <c r="P26" s="835" t="s">
        <v>43</v>
      </c>
      <c r="Q26" s="835" t="s">
        <v>43</v>
      </c>
      <c r="R26" s="839" t="s">
        <v>469</v>
      </c>
      <c r="S26" s="834"/>
      <c r="T26" s="834"/>
      <c r="U26" s="834"/>
      <c r="V26" s="834"/>
      <c r="W26" s="834"/>
      <c r="X26" s="834"/>
      <c r="Y26" s="834"/>
    </row>
    <row r="27" spans="1:25" s="835" customFormat="1" ht="10.5" customHeight="1">
      <c r="A27" s="836" t="s">
        <v>470</v>
      </c>
      <c r="B27" s="837">
        <v>14007178</v>
      </c>
      <c r="C27" s="835" t="s">
        <v>43</v>
      </c>
      <c r="D27" s="835" t="s">
        <v>43</v>
      </c>
      <c r="E27" s="835" t="s">
        <v>43</v>
      </c>
      <c r="F27" s="835" t="s">
        <v>43</v>
      </c>
      <c r="G27" s="835">
        <v>414005</v>
      </c>
      <c r="H27" s="835">
        <v>43790</v>
      </c>
      <c r="I27" s="835" t="s">
        <v>43</v>
      </c>
      <c r="J27" s="835" t="s">
        <v>43</v>
      </c>
      <c r="K27" s="835">
        <v>33254</v>
      </c>
      <c r="L27" s="835" t="s">
        <v>43</v>
      </c>
      <c r="M27" s="835">
        <v>10536</v>
      </c>
      <c r="N27" s="835" t="s">
        <v>43</v>
      </c>
      <c r="O27" s="835" t="s">
        <v>43</v>
      </c>
      <c r="P27" s="835" t="s">
        <v>43</v>
      </c>
      <c r="Q27" s="835" t="s">
        <v>43</v>
      </c>
      <c r="R27" s="838" t="s">
        <v>471</v>
      </c>
      <c r="S27" s="834"/>
      <c r="T27" s="834"/>
      <c r="U27" s="834"/>
      <c r="V27" s="834"/>
      <c r="W27" s="834"/>
      <c r="X27" s="834"/>
      <c r="Y27" s="834"/>
    </row>
    <row r="28" spans="1:25" s="835" customFormat="1" ht="10.5" customHeight="1">
      <c r="A28" s="836" t="s">
        <v>472</v>
      </c>
      <c r="B28" s="837">
        <v>16927977</v>
      </c>
      <c r="C28" s="835">
        <v>268657</v>
      </c>
      <c r="D28" s="835" t="s">
        <v>43</v>
      </c>
      <c r="E28" s="835" t="s">
        <v>43</v>
      </c>
      <c r="F28" s="835">
        <v>268657</v>
      </c>
      <c r="G28" s="835">
        <v>705673</v>
      </c>
      <c r="H28" s="835">
        <v>139806</v>
      </c>
      <c r="I28" s="835" t="s">
        <v>43</v>
      </c>
      <c r="J28" s="835" t="s">
        <v>43</v>
      </c>
      <c r="K28" s="835">
        <v>31529</v>
      </c>
      <c r="L28" s="835" t="s">
        <v>43</v>
      </c>
      <c r="M28" s="835">
        <v>108277</v>
      </c>
      <c r="N28" s="835" t="s">
        <v>43</v>
      </c>
      <c r="O28" s="835" t="s">
        <v>43</v>
      </c>
      <c r="P28" s="835" t="s">
        <v>43</v>
      </c>
      <c r="Q28" s="835" t="s">
        <v>43</v>
      </c>
      <c r="R28" s="838" t="s">
        <v>473</v>
      </c>
      <c r="S28" s="834"/>
      <c r="T28" s="834"/>
      <c r="U28" s="834"/>
      <c r="V28" s="834"/>
      <c r="W28" s="834"/>
      <c r="X28" s="834"/>
      <c r="Y28" s="834"/>
    </row>
    <row r="29" spans="1:25" s="835" customFormat="1" ht="10.5" customHeight="1">
      <c r="A29" s="836" t="s">
        <v>474</v>
      </c>
      <c r="B29" s="837">
        <v>17224622</v>
      </c>
      <c r="C29" s="835">
        <v>298080</v>
      </c>
      <c r="D29" s="835" t="s">
        <v>43</v>
      </c>
      <c r="E29" s="835" t="s">
        <v>43</v>
      </c>
      <c r="F29" s="835">
        <v>298080</v>
      </c>
      <c r="G29" s="835">
        <v>591091</v>
      </c>
      <c r="H29" s="835">
        <v>113749</v>
      </c>
      <c r="I29" s="835" t="s">
        <v>43</v>
      </c>
      <c r="J29" s="835" t="s">
        <v>43</v>
      </c>
      <c r="K29" s="835">
        <v>31556</v>
      </c>
      <c r="L29" s="835" t="s">
        <v>43</v>
      </c>
      <c r="M29" s="835">
        <v>82193</v>
      </c>
      <c r="N29" s="835" t="s">
        <v>43</v>
      </c>
      <c r="O29" s="835" t="s">
        <v>43</v>
      </c>
      <c r="P29" s="835" t="s">
        <v>43</v>
      </c>
      <c r="Q29" s="835" t="s">
        <v>43</v>
      </c>
      <c r="R29" s="838" t="s">
        <v>475</v>
      </c>
      <c r="S29" s="834"/>
      <c r="T29" s="834"/>
      <c r="U29" s="834"/>
      <c r="V29" s="834"/>
      <c r="W29" s="834"/>
      <c r="X29" s="834"/>
      <c r="Y29" s="834"/>
    </row>
    <row r="30" spans="1:25" s="835" customFormat="1" ht="10.5" customHeight="1">
      <c r="A30" s="836" t="s">
        <v>476</v>
      </c>
      <c r="B30" s="837">
        <v>15565091</v>
      </c>
      <c r="C30" s="835">
        <v>110863</v>
      </c>
      <c r="D30" s="835" t="s">
        <v>43</v>
      </c>
      <c r="E30" s="835" t="s">
        <v>43</v>
      </c>
      <c r="F30" s="835">
        <v>110863</v>
      </c>
      <c r="G30" s="835">
        <v>360428</v>
      </c>
      <c r="H30" s="835">
        <v>108857</v>
      </c>
      <c r="I30" s="835" t="s">
        <v>43</v>
      </c>
      <c r="J30" s="835" t="s">
        <v>43</v>
      </c>
      <c r="K30" s="835" t="s">
        <v>43</v>
      </c>
      <c r="L30" s="835">
        <v>38154</v>
      </c>
      <c r="M30" s="835">
        <v>55414</v>
      </c>
      <c r="N30" s="835" t="s">
        <v>43</v>
      </c>
      <c r="O30" s="835" t="s">
        <v>43</v>
      </c>
      <c r="P30" s="835">
        <v>15289</v>
      </c>
      <c r="Q30" s="835" t="s">
        <v>43</v>
      </c>
      <c r="R30" s="838" t="s">
        <v>477</v>
      </c>
      <c r="S30" s="834"/>
      <c r="T30" s="834"/>
      <c r="U30" s="834"/>
      <c r="V30" s="834"/>
      <c r="W30" s="834"/>
      <c r="X30" s="834"/>
      <c r="Y30" s="834"/>
    </row>
    <row r="31" spans="1:25" s="835" customFormat="1" ht="10.5" customHeight="1">
      <c r="A31" s="836" t="s">
        <v>478</v>
      </c>
      <c r="B31" s="837">
        <v>15387220</v>
      </c>
      <c r="C31" s="835">
        <v>169766</v>
      </c>
      <c r="D31" s="835" t="s">
        <v>43</v>
      </c>
      <c r="E31" s="835" t="s">
        <v>43</v>
      </c>
      <c r="F31" s="835">
        <v>169766</v>
      </c>
      <c r="G31" s="835">
        <v>686683</v>
      </c>
      <c r="H31" s="835">
        <v>151116</v>
      </c>
      <c r="I31" s="835">
        <v>51494</v>
      </c>
      <c r="J31" s="835" t="s">
        <v>43</v>
      </c>
      <c r="K31" s="835">
        <v>31258</v>
      </c>
      <c r="L31" s="835" t="s">
        <v>43</v>
      </c>
      <c r="M31" s="835" t="s">
        <v>43</v>
      </c>
      <c r="N31" s="835" t="s">
        <v>43</v>
      </c>
      <c r="O31" s="835" t="s">
        <v>43</v>
      </c>
      <c r="P31" s="835">
        <v>68364</v>
      </c>
      <c r="Q31" s="835" t="s">
        <v>43</v>
      </c>
      <c r="R31" s="838" t="s">
        <v>422</v>
      </c>
      <c r="S31" s="834"/>
      <c r="T31" s="834"/>
      <c r="U31" s="834"/>
      <c r="V31" s="834"/>
      <c r="W31" s="834"/>
      <c r="X31" s="834"/>
      <c r="Y31" s="834"/>
    </row>
    <row r="32" spans="1:25" s="835" customFormat="1" ht="10.5" customHeight="1">
      <c r="A32" s="836" t="s">
        <v>479</v>
      </c>
      <c r="B32" s="837">
        <v>15552745</v>
      </c>
      <c r="C32" s="835" t="s">
        <v>43</v>
      </c>
      <c r="D32" s="835" t="s">
        <v>43</v>
      </c>
      <c r="E32" s="835" t="s">
        <v>43</v>
      </c>
      <c r="F32" s="835" t="s">
        <v>43</v>
      </c>
      <c r="G32" s="835">
        <v>540414</v>
      </c>
      <c r="H32" s="835">
        <v>31715</v>
      </c>
      <c r="I32" s="835" t="s">
        <v>43</v>
      </c>
      <c r="J32" s="835" t="s">
        <v>43</v>
      </c>
      <c r="K32" s="835">
        <v>31715</v>
      </c>
      <c r="L32" s="835" t="s">
        <v>43</v>
      </c>
      <c r="M32" s="835" t="s">
        <v>43</v>
      </c>
      <c r="N32" s="835" t="s">
        <v>43</v>
      </c>
      <c r="O32" s="835" t="s">
        <v>43</v>
      </c>
      <c r="P32" s="835" t="s">
        <v>43</v>
      </c>
      <c r="Q32" s="835" t="s">
        <v>43</v>
      </c>
      <c r="R32" s="838" t="s">
        <v>423</v>
      </c>
      <c r="S32" s="834"/>
      <c r="T32" s="834"/>
      <c r="U32" s="834"/>
      <c r="V32" s="834"/>
      <c r="W32" s="834"/>
      <c r="X32" s="834"/>
      <c r="Y32" s="834"/>
    </row>
    <row r="33" spans="1:25" s="835" customFormat="1" ht="10.5" customHeight="1">
      <c r="A33" s="836" t="s">
        <v>480</v>
      </c>
      <c r="B33" s="837">
        <v>17292020</v>
      </c>
      <c r="C33" s="835">
        <v>170240</v>
      </c>
      <c r="D33" s="835" t="s">
        <v>43</v>
      </c>
      <c r="E33" s="835" t="s">
        <v>43</v>
      </c>
      <c r="F33" s="835">
        <v>170240</v>
      </c>
      <c r="G33" s="835">
        <v>581199</v>
      </c>
      <c r="H33" s="835">
        <v>171833</v>
      </c>
      <c r="I33" s="835" t="s">
        <v>43</v>
      </c>
      <c r="J33" s="835" t="s">
        <v>43</v>
      </c>
      <c r="K33" s="835" t="s">
        <v>43</v>
      </c>
      <c r="L33" s="835">
        <v>30391</v>
      </c>
      <c r="M33" s="835">
        <v>62601</v>
      </c>
      <c r="N33" s="835" t="s">
        <v>43</v>
      </c>
      <c r="O33" s="835" t="s">
        <v>43</v>
      </c>
      <c r="P33" s="835">
        <v>47277</v>
      </c>
      <c r="Q33" s="835">
        <v>31564</v>
      </c>
      <c r="R33" s="838" t="s">
        <v>424</v>
      </c>
      <c r="S33" s="834"/>
      <c r="T33" s="834"/>
      <c r="U33" s="834"/>
      <c r="V33" s="834"/>
      <c r="W33" s="834"/>
      <c r="X33" s="834"/>
      <c r="Y33" s="834"/>
    </row>
    <row r="34" spans="1:25" s="835" customFormat="1" ht="10.5" customHeight="1">
      <c r="A34" s="836" t="s">
        <v>481</v>
      </c>
      <c r="B34" s="837">
        <v>16768987</v>
      </c>
      <c r="C34" s="835" t="s">
        <v>43</v>
      </c>
      <c r="D34" s="835" t="s">
        <v>43</v>
      </c>
      <c r="E34" s="835" t="s">
        <v>43</v>
      </c>
      <c r="F34" s="835" t="s">
        <v>43</v>
      </c>
      <c r="G34" s="835">
        <v>416058</v>
      </c>
      <c r="H34" s="835" t="s">
        <v>43</v>
      </c>
      <c r="I34" s="835" t="s">
        <v>43</v>
      </c>
      <c r="J34" s="835" t="s">
        <v>43</v>
      </c>
      <c r="K34" s="835" t="s">
        <v>43</v>
      </c>
      <c r="L34" s="835" t="s">
        <v>43</v>
      </c>
      <c r="M34" s="835" t="s">
        <v>43</v>
      </c>
      <c r="N34" s="835" t="s">
        <v>43</v>
      </c>
      <c r="O34" s="835" t="s">
        <v>43</v>
      </c>
      <c r="P34" s="835" t="s">
        <v>43</v>
      </c>
      <c r="Q34" s="835" t="s">
        <v>43</v>
      </c>
      <c r="R34" s="838" t="s">
        <v>482</v>
      </c>
      <c r="S34" s="834"/>
      <c r="T34" s="834"/>
      <c r="U34" s="834"/>
      <c r="V34" s="834"/>
      <c r="W34" s="834"/>
      <c r="X34" s="834"/>
      <c r="Y34" s="834"/>
    </row>
    <row r="35" spans="1:25" s="835" customFormat="1" ht="10.5" customHeight="1">
      <c r="A35" s="836" t="s">
        <v>465</v>
      </c>
      <c r="B35" s="837">
        <v>15964555</v>
      </c>
      <c r="C35" s="835">
        <v>212423</v>
      </c>
      <c r="D35" s="835" t="s">
        <v>43</v>
      </c>
      <c r="E35" s="835" t="s">
        <v>43</v>
      </c>
      <c r="F35" s="835">
        <v>212423</v>
      </c>
      <c r="G35" s="835">
        <v>817158</v>
      </c>
      <c r="H35" s="835">
        <v>93419</v>
      </c>
      <c r="I35" s="835" t="s">
        <v>43</v>
      </c>
      <c r="J35" s="835" t="s">
        <v>43</v>
      </c>
      <c r="K35" s="835" t="s">
        <v>43</v>
      </c>
      <c r="L35" s="835" t="s">
        <v>43</v>
      </c>
      <c r="M35" s="835">
        <v>46467</v>
      </c>
      <c r="N35" s="835" t="s">
        <v>43</v>
      </c>
      <c r="O35" s="835" t="s">
        <v>43</v>
      </c>
      <c r="P35" s="835">
        <v>46952</v>
      </c>
      <c r="Q35" s="835" t="s">
        <v>43</v>
      </c>
      <c r="R35" s="838" t="s">
        <v>410</v>
      </c>
      <c r="S35" s="834"/>
      <c r="T35" s="834"/>
      <c r="U35" s="834"/>
      <c r="V35" s="834"/>
      <c r="W35" s="834"/>
      <c r="X35" s="834"/>
      <c r="Y35" s="834"/>
    </row>
    <row r="36" spans="1:25" s="835" customFormat="1" ht="10.5" customHeight="1">
      <c r="A36" s="840" t="s">
        <v>466</v>
      </c>
      <c r="B36" s="841">
        <v>17545137</v>
      </c>
      <c r="C36" s="842">
        <v>300928</v>
      </c>
      <c r="D36" s="842" t="s">
        <v>43</v>
      </c>
      <c r="E36" s="842" t="s">
        <v>43</v>
      </c>
      <c r="F36" s="842">
        <v>300928</v>
      </c>
      <c r="G36" s="842">
        <v>377765</v>
      </c>
      <c r="H36" s="842" t="s">
        <v>43</v>
      </c>
      <c r="I36" s="842" t="s">
        <v>43</v>
      </c>
      <c r="J36" s="842" t="s">
        <v>43</v>
      </c>
      <c r="K36" s="842" t="s">
        <v>43</v>
      </c>
      <c r="L36" s="842" t="s">
        <v>43</v>
      </c>
      <c r="M36" s="842" t="s">
        <v>43</v>
      </c>
      <c r="N36" s="842" t="s">
        <v>43</v>
      </c>
      <c r="O36" s="842" t="s">
        <v>43</v>
      </c>
      <c r="P36" s="842" t="s">
        <v>43</v>
      </c>
      <c r="Q36" s="842" t="s">
        <v>43</v>
      </c>
      <c r="R36" s="843" t="s">
        <v>411</v>
      </c>
      <c r="S36" s="834"/>
      <c r="T36" s="834"/>
      <c r="U36" s="834"/>
      <c r="V36" s="834"/>
      <c r="W36" s="834"/>
      <c r="X36" s="834"/>
      <c r="Y36" s="834"/>
    </row>
    <row r="37" spans="1:25" ht="23.25" customHeight="1">
      <c r="I37" s="844" t="s">
        <v>483</v>
      </c>
    </row>
    <row r="38" spans="1:25" s="173" customFormat="1" ht="11.25" customHeight="1">
      <c r="A38" s="826"/>
      <c r="B38" s="845" t="s">
        <v>529</v>
      </c>
      <c r="C38" s="828"/>
      <c r="D38" s="828"/>
      <c r="E38" s="828"/>
      <c r="F38" s="828"/>
      <c r="G38" s="828"/>
      <c r="H38" s="828"/>
      <c r="I38" s="828"/>
      <c r="J38" s="828"/>
      <c r="K38" s="828"/>
      <c r="L38" s="828"/>
      <c r="M38" s="828"/>
      <c r="N38" s="828"/>
      <c r="O38" s="828"/>
      <c r="P38" s="828"/>
      <c r="Q38" s="828"/>
      <c r="R38" s="1287" t="s">
        <v>429</v>
      </c>
      <c r="S38" s="23"/>
      <c r="T38" s="23"/>
      <c r="U38" s="23"/>
      <c r="V38" s="23"/>
      <c r="W38" s="23"/>
      <c r="X38" s="23"/>
      <c r="Y38" s="23"/>
    </row>
    <row r="39" spans="1:25" s="829" customFormat="1" ht="28.5" customHeight="1">
      <c r="A39" s="295" t="s">
        <v>880</v>
      </c>
      <c r="B39" s="846" t="s">
        <v>530</v>
      </c>
      <c r="C39" s="15" t="s">
        <v>531</v>
      </c>
      <c r="D39" s="1026" t="s">
        <v>532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1288"/>
      <c r="S39" s="16"/>
      <c r="T39" s="16"/>
      <c r="U39" s="16"/>
      <c r="V39" s="16"/>
      <c r="W39" s="16"/>
      <c r="X39" s="16"/>
      <c r="Y39" s="16"/>
    </row>
    <row r="40" spans="1:25" s="829" customFormat="1" ht="28.5" customHeight="1">
      <c r="A40" s="295"/>
      <c r="B40" s="15" t="s">
        <v>533</v>
      </c>
      <c r="C40" s="15" t="s">
        <v>534</v>
      </c>
      <c r="D40" s="18" t="s">
        <v>32</v>
      </c>
      <c r="E40" s="15" t="s">
        <v>535</v>
      </c>
      <c r="F40" s="15" t="s">
        <v>536</v>
      </c>
      <c r="G40" s="15" t="s">
        <v>537</v>
      </c>
      <c r="H40" s="15" t="s">
        <v>538</v>
      </c>
      <c r="I40" s="15" t="s">
        <v>539</v>
      </c>
      <c r="J40" s="15" t="s">
        <v>540</v>
      </c>
      <c r="K40" s="15" t="s">
        <v>541</v>
      </c>
      <c r="L40" s="15" t="s">
        <v>1040</v>
      </c>
      <c r="M40" s="15" t="s">
        <v>1041</v>
      </c>
      <c r="N40" s="15" t="s">
        <v>542</v>
      </c>
      <c r="O40" s="15" t="s">
        <v>543</v>
      </c>
      <c r="P40" s="15" t="s">
        <v>544</v>
      </c>
      <c r="Q40" s="1026" t="s">
        <v>1042</v>
      </c>
      <c r="R40" s="1288"/>
      <c r="S40" s="16"/>
      <c r="T40" s="16"/>
      <c r="U40" s="16"/>
      <c r="V40" s="16"/>
      <c r="W40" s="16"/>
      <c r="X40" s="16"/>
      <c r="Y40" s="16"/>
    </row>
    <row r="41" spans="1:25" s="829" customFormat="1" ht="12" customHeight="1">
      <c r="A41" s="297"/>
      <c r="B41" s="20" t="str">
        <f>PROPER("TANGLONG")</f>
        <v>Tanglong</v>
      </c>
      <c r="C41" s="20" t="str">
        <f>PROPER("TAPIS-BT")</f>
        <v>Tapis-Bt</v>
      </c>
      <c r="D41" s="20"/>
      <c r="E41" s="20" t="str">
        <f>PROPER("TAPIS-B")</f>
        <v>Tapis-B</v>
      </c>
      <c r="F41" s="20" t="str">
        <f>PROPER("TAPIS-T")</f>
        <v>Tapis-T</v>
      </c>
      <c r="G41" s="20" t="str">
        <f>PROPER("DULANG")</f>
        <v>Dulang</v>
      </c>
      <c r="H41" s="20" t="str">
        <f>PROPER("KEKWA")</f>
        <v>Kekwa</v>
      </c>
      <c r="I41" s="20" t="str">
        <f>PROPER("ANGSI")</f>
        <v>Angsi</v>
      </c>
      <c r="J41" s="20" t="str">
        <f>PROPER("PENARA-B")</f>
        <v>Penara-B</v>
      </c>
      <c r="K41" s="20" t="str">
        <f>PROPER("B-ORKID")</f>
        <v>B-Orkid</v>
      </c>
      <c r="L41" s="20" t="str">
        <f>PROPER("MUDA-C")</f>
        <v>Muda-C</v>
      </c>
      <c r="M41" s="20" t="str">
        <f>PROPER("CAKERA-C")</f>
        <v>Cakera-C</v>
      </c>
      <c r="N41" s="20" t="str">
        <f>PROPER("SEPAT")</f>
        <v>Sepat</v>
      </c>
      <c r="O41" s="20" t="str">
        <f>PROPER("CENDOR")</f>
        <v>Cendor</v>
      </c>
      <c r="P41" s="20" t="str">
        <f>PROPER("BERANTAI")</f>
        <v>Berantai</v>
      </c>
      <c r="Q41" s="19" t="str">
        <f>PROPER("MYSIA-FO")</f>
        <v>Mysia-Fo</v>
      </c>
      <c r="R41" s="1289"/>
      <c r="S41" s="16"/>
      <c r="T41" s="16"/>
      <c r="U41" s="16"/>
      <c r="V41" s="16"/>
      <c r="W41" s="16"/>
      <c r="X41" s="16"/>
      <c r="Y41" s="16"/>
    </row>
    <row r="42" spans="1:25" s="835" customFormat="1" ht="10.5" customHeight="1">
      <c r="A42" s="830" t="s">
        <v>300</v>
      </c>
      <c r="B42" s="831" t="s">
        <v>43</v>
      </c>
      <c r="C42" s="832" t="s">
        <v>43</v>
      </c>
      <c r="D42" s="832">
        <v>1463452</v>
      </c>
      <c r="E42" s="832" t="s">
        <v>43</v>
      </c>
      <c r="F42" s="832" t="s">
        <v>43</v>
      </c>
      <c r="G42" s="832">
        <v>37925</v>
      </c>
      <c r="H42" s="832">
        <v>179992</v>
      </c>
      <c r="I42" s="832" t="s">
        <v>43</v>
      </c>
      <c r="J42" s="832">
        <v>149750</v>
      </c>
      <c r="K42" s="832">
        <v>625937</v>
      </c>
      <c r="L42" s="832" t="s">
        <v>43</v>
      </c>
      <c r="M42" s="832">
        <v>47392</v>
      </c>
      <c r="N42" s="832" t="s">
        <v>43</v>
      </c>
      <c r="O42" s="832" t="s">
        <v>43</v>
      </c>
      <c r="P42" s="832" t="s">
        <v>43</v>
      </c>
      <c r="Q42" s="832" t="s">
        <v>43</v>
      </c>
      <c r="R42" s="833" t="s">
        <v>443</v>
      </c>
      <c r="S42" s="834"/>
      <c r="T42" s="834"/>
      <c r="U42" s="834"/>
      <c r="V42" s="834"/>
      <c r="W42" s="834"/>
      <c r="X42" s="834"/>
      <c r="Y42" s="834"/>
    </row>
    <row r="43" spans="1:25" s="835" customFormat="1" ht="10.5" customHeight="1">
      <c r="A43" s="836" t="s">
        <v>444</v>
      </c>
      <c r="B43" s="835" t="s">
        <v>43</v>
      </c>
      <c r="C43" s="835">
        <v>9130</v>
      </c>
      <c r="D43" s="835">
        <v>1546993</v>
      </c>
      <c r="E43" s="835">
        <v>154750</v>
      </c>
      <c r="F43" s="835" t="s">
        <v>43</v>
      </c>
      <c r="G43" s="835">
        <v>208572</v>
      </c>
      <c r="H43" s="835" t="s">
        <v>43</v>
      </c>
      <c r="I43" s="835">
        <v>47466</v>
      </c>
      <c r="J43" s="835">
        <v>392355</v>
      </c>
      <c r="K43" s="835" t="s">
        <v>43</v>
      </c>
      <c r="L43" s="835" t="s">
        <v>43</v>
      </c>
      <c r="M43" s="835" t="s">
        <v>43</v>
      </c>
      <c r="N43" s="835">
        <v>112073</v>
      </c>
      <c r="O43" s="835">
        <v>31510</v>
      </c>
      <c r="P43" s="835" t="s">
        <v>43</v>
      </c>
      <c r="Q43" s="835" t="s">
        <v>43</v>
      </c>
      <c r="R43" s="838" t="s">
        <v>445</v>
      </c>
      <c r="S43" s="834"/>
      <c r="T43" s="834"/>
      <c r="U43" s="834"/>
      <c r="V43" s="834"/>
      <c r="W43" s="834"/>
      <c r="X43" s="834"/>
      <c r="Y43" s="834"/>
    </row>
    <row r="44" spans="1:25" s="835" customFormat="1" ht="10.5" customHeight="1">
      <c r="A44" s="836" t="s">
        <v>446</v>
      </c>
      <c r="B44" s="835" t="s">
        <v>43</v>
      </c>
      <c r="C44" s="835" t="s">
        <v>43</v>
      </c>
      <c r="D44" s="835">
        <v>1365321</v>
      </c>
      <c r="E44" s="835">
        <v>238523</v>
      </c>
      <c r="F44" s="835" t="s">
        <v>43</v>
      </c>
      <c r="G44" s="835">
        <v>31790</v>
      </c>
      <c r="H44" s="835" t="s">
        <v>43</v>
      </c>
      <c r="I44" s="835">
        <v>91061</v>
      </c>
      <c r="J44" s="835">
        <v>314754</v>
      </c>
      <c r="K44" s="835" t="s">
        <v>43</v>
      </c>
      <c r="L44" s="835">
        <v>138590</v>
      </c>
      <c r="M44" s="835" t="s">
        <v>43</v>
      </c>
      <c r="N44" s="835">
        <v>336195</v>
      </c>
      <c r="O44" s="835" t="s">
        <v>43</v>
      </c>
      <c r="P44" s="835">
        <v>31322</v>
      </c>
      <c r="Q44" s="835" t="s">
        <v>43</v>
      </c>
      <c r="R44" s="838" t="s">
        <v>447</v>
      </c>
      <c r="S44" s="834"/>
      <c r="T44" s="834"/>
      <c r="U44" s="834"/>
      <c r="V44" s="834"/>
      <c r="W44" s="834"/>
      <c r="X44" s="834"/>
      <c r="Y44" s="834"/>
    </row>
    <row r="45" spans="1:25" s="835" customFormat="1" ht="10.5" customHeight="1">
      <c r="A45" s="836" t="s">
        <v>448</v>
      </c>
      <c r="B45" s="835" t="s">
        <v>43</v>
      </c>
      <c r="C45" s="835" t="s">
        <v>43</v>
      </c>
      <c r="D45" s="835">
        <v>888375</v>
      </c>
      <c r="E45" s="835" t="s">
        <v>43</v>
      </c>
      <c r="F45" s="835" t="s">
        <v>43</v>
      </c>
      <c r="G45" s="835">
        <v>126725</v>
      </c>
      <c r="H45" s="835" t="s">
        <v>43</v>
      </c>
      <c r="I45" s="835">
        <v>39270</v>
      </c>
      <c r="J45" s="835">
        <v>276154</v>
      </c>
      <c r="K45" s="835" t="s">
        <v>43</v>
      </c>
      <c r="L45" s="835" t="s">
        <v>43</v>
      </c>
      <c r="M45" s="835" t="s">
        <v>43</v>
      </c>
      <c r="N45" s="835">
        <v>278521</v>
      </c>
      <c r="O45" s="835" t="s">
        <v>43</v>
      </c>
      <c r="P45" s="835" t="s">
        <v>43</v>
      </c>
      <c r="Q45" s="835">
        <v>68997</v>
      </c>
      <c r="R45" s="838" t="s">
        <v>449</v>
      </c>
      <c r="S45" s="834"/>
      <c r="T45" s="834"/>
      <c r="U45" s="834"/>
      <c r="V45" s="834"/>
      <c r="W45" s="834"/>
      <c r="X45" s="834"/>
      <c r="Y45" s="834"/>
    </row>
    <row r="46" spans="1:25" s="835" customFormat="1" ht="10.5" customHeight="1">
      <c r="A46" s="836" t="s">
        <v>450</v>
      </c>
      <c r="B46" s="835">
        <v>31753</v>
      </c>
      <c r="C46" s="835" t="s">
        <v>43</v>
      </c>
      <c r="D46" s="835">
        <v>1062675</v>
      </c>
      <c r="E46" s="835" t="s">
        <v>43</v>
      </c>
      <c r="F46" s="835">
        <v>8318</v>
      </c>
      <c r="G46" s="835">
        <v>37727</v>
      </c>
      <c r="H46" s="835" t="s">
        <v>43</v>
      </c>
      <c r="I46" s="835" t="s">
        <v>43</v>
      </c>
      <c r="J46" s="835">
        <v>292510</v>
      </c>
      <c r="K46" s="835" t="s">
        <v>43</v>
      </c>
      <c r="L46" s="835" t="s">
        <v>43</v>
      </c>
      <c r="M46" s="835" t="s">
        <v>43</v>
      </c>
      <c r="N46" s="835">
        <v>366233</v>
      </c>
      <c r="O46" s="835" t="s">
        <v>43</v>
      </c>
      <c r="P46" s="835" t="s">
        <v>43</v>
      </c>
      <c r="Q46" s="835">
        <v>204086</v>
      </c>
      <c r="R46" s="838" t="s">
        <v>451</v>
      </c>
      <c r="S46" s="834"/>
      <c r="T46" s="834"/>
      <c r="U46" s="834"/>
      <c r="V46" s="834"/>
      <c r="W46" s="834"/>
      <c r="X46" s="834"/>
      <c r="Y46" s="834"/>
    </row>
    <row r="47" spans="1:25" s="835" customFormat="1" ht="10.5" customHeight="1">
      <c r="A47" s="836"/>
      <c r="R47" s="838"/>
      <c r="S47" s="834"/>
      <c r="T47" s="834"/>
      <c r="U47" s="834"/>
      <c r="V47" s="834"/>
      <c r="W47" s="834"/>
      <c r="X47" s="834"/>
      <c r="Y47" s="834"/>
    </row>
    <row r="48" spans="1:25" s="835" customFormat="1" ht="10.5" customHeight="1">
      <c r="A48" s="836" t="s">
        <v>305</v>
      </c>
      <c r="B48" s="835">
        <v>31753</v>
      </c>
      <c r="C48" s="835" t="s">
        <v>43</v>
      </c>
      <c r="D48" s="835">
        <v>862938</v>
      </c>
      <c r="E48" s="835" t="s">
        <v>43</v>
      </c>
      <c r="F48" s="835" t="s">
        <v>43</v>
      </c>
      <c r="G48" s="835">
        <v>93717</v>
      </c>
      <c r="H48" s="835" t="s">
        <v>43</v>
      </c>
      <c r="I48" s="835">
        <v>39270</v>
      </c>
      <c r="J48" s="835">
        <v>221049</v>
      </c>
      <c r="K48" s="835" t="s">
        <v>43</v>
      </c>
      <c r="L48" s="835" t="s">
        <v>43</v>
      </c>
      <c r="M48" s="835" t="s">
        <v>43</v>
      </c>
      <c r="N48" s="835">
        <v>284674</v>
      </c>
      <c r="O48" s="835" t="s">
        <v>43</v>
      </c>
      <c r="P48" s="835" t="s">
        <v>43</v>
      </c>
      <c r="Q48" s="835">
        <v>125520</v>
      </c>
      <c r="R48" s="838" t="s">
        <v>452</v>
      </c>
      <c r="S48" s="834"/>
      <c r="T48" s="834"/>
      <c r="U48" s="834"/>
      <c r="V48" s="834"/>
      <c r="W48" s="834"/>
      <c r="X48" s="834"/>
      <c r="Y48" s="834"/>
    </row>
    <row r="49" spans="1:25" s="835" customFormat="1" ht="10.5" customHeight="1">
      <c r="A49" s="836" t="s">
        <v>453</v>
      </c>
      <c r="B49" s="835" t="s">
        <v>43</v>
      </c>
      <c r="C49" s="835" t="s">
        <v>43</v>
      </c>
      <c r="D49" s="835">
        <v>1146467</v>
      </c>
      <c r="E49" s="835" t="s">
        <v>43</v>
      </c>
      <c r="F49" s="835">
        <v>8318</v>
      </c>
      <c r="G49" s="835">
        <v>135685</v>
      </c>
      <c r="H49" s="835" t="s">
        <v>43</v>
      </c>
      <c r="I49" s="835" t="s">
        <v>43</v>
      </c>
      <c r="J49" s="835">
        <v>287419</v>
      </c>
      <c r="K49" s="835" t="s">
        <v>43</v>
      </c>
      <c r="L49" s="835" t="s">
        <v>43</v>
      </c>
      <c r="M49" s="835" t="s">
        <v>43</v>
      </c>
      <c r="N49" s="835">
        <v>360821</v>
      </c>
      <c r="O49" s="835" t="s">
        <v>43</v>
      </c>
      <c r="P49" s="835" t="s">
        <v>43</v>
      </c>
      <c r="Q49" s="835">
        <v>200423</v>
      </c>
      <c r="R49" s="838" t="s">
        <v>454</v>
      </c>
      <c r="S49" s="834"/>
      <c r="T49" s="834"/>
      <c r="U49" s="834"/>
      <c r="V49" s="834"/>
      <c r="W49" s="834"/>
      <c r="X49" s="834"/>
      <c r="Y49" s="834"/>
    </row>
    <row r="50" spans="1:25" s="835" customFormat="1" ht="10.5" customHeight="1">
      <c r="A50" s="836"/>
      <c r="R50" s="838"/>
      <c r="S50" s="834"/>
      <c r="T50" s="834"/>
      <c r="U50" s="834"/>
      <c r="V50" s="834"/>
      <c r="W50" s="834"/>
      <c r="X50" s="834"/>
      <c r="Y50" s="834"/>
    </row>
    <row r="51" spans="1:25" s="835" customFormat="1" ht="10.5" customHeight="1">
      <c r="A51" s="836" t="s">
        <v>307</v>
      </c>
      <c r="B51" s="835">
        <v>31753</v>
      </c>
      <c r="C51" s="835" t="s">
        <v>43</v>
      </c>
      <c r="D51" s="835">
        <v>199020</v>
      </c>
      <c r="E51" s="835" t="s">
        <v>43</v>
      </c>
      <c r="F51" s="835" t="s">
        <v>43</v>
      </c>
      <c r="G51" s="835" t="s">
        <v>43</v>
      </c>
      <c r="H51" s="835" t="s">
        <v>43</v>
      </c>
      <c r="I51" s="835" t="s">
        <v>43</v>
      </c>
      <c r="J51" s="835">
        <v>39763</v>
      </c>
      <c r="K51" s="835" t="s">
        <v>43</v>
      </c>
      <c r="L51" s="835" t="s">
        <v>43</v>
      </c>
      <c r="M51" s="835" t="s">
        <v>43</v>
      </c>
      <c r="N51" s="835">
        <v>102734</v>
      </c>
      <c r="O51" s="835" t="s">
        <v>43</v>
      </c>
      <c r="P51" s="835" t="s">
        <v>43</v>
      </c>
      <c r="Q51" s="835">
        <v>56523</v>
      </c>
      <c r="R51" s="838" t="s">
        <v>455</v>
      </c>
      <c r="S51" s="834"/>
      <c r="T51" s="834"/>
      <c r="U51" s="834"/>
      <c r="V51" s="834"/>
      <c r="W51" s="834"/>
      <c r="X51" s="834"/>
      <c r="Y51" s="834"/>
    </row>
    <row r="52" spans="1:25" s="835" customFormat="1" ht="10.5" customHeight="1">
      <c r="A52" s="836" t="s">
        <v>456</v>
      </c>
      <c r="B52" s="835" t="s">
        <v>43</v>
      </c>
      <c r="C52" s="835" t="s">
        <v>43</v>
      </c>
      <c r="D52" s="835">
        <v>181785</v>
      </c>
      <c r="E52" s="835" t="s">
        <v>43</v>
      </c>
      <c r="F52" s="835" t="s">
        <v>43</v>
      </c>
      <c r="G52" s="835" t="s">
        <v>43</v>
      </c>
      <c r="H52" s="835" t="s">
        <v>43</v>
      </c>
      <c r="I52" s="835" t="s">
        <v>43</v>
      </c>
      <c r="J52" s="835">
        <v>40785</v>
      </c>
      <c r="K52" s="835" t="s">
        <v>43</v>
      </c>
      <c r="L52" s="835" t="s">
        <v>43</v>
      </c>
      <c r="M52" s="835" t="s">
        <v>43</v>
      </c>
      <c r="N52" s="835">
        <v>101517</v>
      </c>
      <c r="O52" s="835" t="s">
        <v>43</v>
      </c>
      <c r="P52" s="835" t="s">
        <v>43</v>
      </c>
      <c r="Q52" s="835">
        <v>39483</v>
      </c>
      <c r="R52" s="838" t="s">
        <v>457</v>
      </c>
      <c r="S52" s="834"/>
      <c r="T52" s="834"/>
      <c r="U52" s="834"/>
      <c r="V52" s="834"/>
      <c r="W52" s="834"/>
      <c r="X52" s="834"/>
      <c r="Y52" s="834"/>
    </row>
    <row r="53" spans="1:25" s="835" customFormat="1" ht="10.5" customHeight="1">
      <c r="A53" s="836" t="s">
        <v>458</v>
      </c>
      <c r="B53" s="835" t="s">
        <v>43</v>
      </c>
      <c r="C53" s="835" t="s">
        <v>43</v>
      </c>
      <c r="D53" s="835">
        <v>356756</v>
      </c>
      <c r="E53" s="835" t="s">
        <v>43</v>
      </c>
      <c r="F53" s="835" t="s">
        <v>43</v>
      </c>
      <c r="G53" s="835" t="s">
        <v>43</v>
      </c>
      <c r="H53" s="835" t="s">
        <v>43</v>
      </c>
      <c r="I53" s="835" t="s">
        <v>43</v>
      </c>
      <c r="J53" s="835">
        <v>144015</v>
      </c>
      <c r="K53" s="835" t="s">
        <v>43</v>
      </c>
      <c r="L53" s="835" t="s">
        <v>43</v>
      </c>
      <c r="M53" s="835" t="s">
        <v>43</v>
      </c>
      <c r="N53" s="835">
        <v>95933</v>
      </c>
      <c r="O53" s="835" t="s">
        <v>43</v>
      </c>
      <c r="P53" s="835" t="s">
        <v>43</v>
      </c>
      <c r="Q53" s="835">
        <v>62660</v>
      </c>
      <c r="R53" s="838" t="s">
        <v>459</v>
      </c>
      <c r="S53" s="834"/>
      <c r="T53" s="834"/>
      <c r="U53" s="834"/>
      <c r="V53" s="834"/>
      <c r="W53" s="834"/>
      <c r="X53" s="834"/>
      <c r="Y53" s="834"/>
    </row>
    <row r="54" spans="1:25" s="835" customFormat="1" ht="10.5" customHeight="1">
      <c r="A54" s="836" t="s">
        <v>460</v>
      </c>
      <c r="B54" s="835" t="s">
        <v>43</v>
      </c>
      <c r="C54" s="835" t="s">
        <v>43</v>
      </c>
      <c r="D54" s="835">
        <v>325114</v>
      </c>
      <c r="E54" s="835" t="s">
        <v>43</v>
      </c>
      <c r="F54" s="835">
        <v>8318</v>
      </c>
      <c r="G54" s="835">
        <v>37727</v>
      </c>
      <c r="H54" s="835" t="s">
        <v>43</v>
      </c>
      <c r="I54" s="835" t="s">
        <v>43</v>
      </c>
      <c r="J54" s="835">
        <v>67947</v>
      </c>
      <c r="K54" s="835" t="s">
        <v>43</v>
      </c>
      <c r="L54" s="835" t="s">
        <v>43</v>
      </c>
      <c r="M54" s="835" t="s">
        <v>43</v>
      </c>
      <c r="N54" s="835">
        <v>66049</v>
      </c>
      <c r="O54" s="835" t="s">
        <v>43</v>
      </c>
      <c r="P54" s="835" t="s">
        <v>43</v>
      </c>
      <c r="Q54" s="835">
        <v>45420</v>
      </c>
      <c r="R54" s="838" t="s">
        <v>461</v>
      </c>
      <c r="S54" s="834"/>
      <c r="T54" s="834"/>
      <c r="U54" s="834"/>
      <c r="V54" s="834"/>
      <c r="W54" s="834"/>
      <c r="X54" s="834"/>
      <c r="Y54" s="834"/>
    </row>
    <row r="55" spans="1:25" s="835" customFormat="1" ht="10.5" customHeight="1">
      <c r="A55" s="836" t="s">
        <v>311</v>
      </c>
      <c r="B55" s="835" t="s">
        <v>43</v>
      </c>
      <c r="C55" s="835" t="s">
        <v>43</v>
      </c>
      <c r="D55" s="835">
        <v>282812</v>
      </c>
      <c r="E55" s="835" t="s">
        <v>43</v>
      </c>
      <c r="F55" s="835" t="s">
        <v>43</v>
      </c>
      <c r="G55" s="835">
        <v>97958</v>
      </c>
      <c r="H55" s="835" t="s">
        <v>43</v>
      </c>
      <c r="I55" s="835" t="s">
        <v>43</v>
      </c>
      <c r="J55" s="835">
        <v>34672</v>
      </c>
      <c r="K55" s="835" t="s">
        <v>43</v>
      </c>
      <c r="L55" s="835" t="s">
        <v>43</v>
      </c>
      <c r="M55" s="835" t="s">
        <v>43</v>
      </c>
      <c r="N55" s="835">
        <v>97322</v>
      </c>
      <c r="O55" s="835" t="s">
        <v>43</v>
      </c>
      <c r="P55" s="835" t="s">
        <v>43</v>
      </c>
      <c r="Q55" s="835">
        <v>52860</v>
      </c>
      <c r="R55" s="838" t="s">
        <v>462</v>
      </c>
      <c r="S55" s="834"/>
      <c r="T55" s="834"/>
      <c r="U55" s="834"/>
      <c r="V55" s="834"/>
      <c r="W55" s="834"/>
      <c r="X55" s="834"/>
      <c r="Y55" s="834"/>
    </row>
    <row r="56" spans="1:25" s="835" customFormat="1" ht="10.5" customHeight="1">
      <c r="A56" s="836"/>
      <c r="R56" s="838"/>
      <c r="S56" s="834"/>
      <c r="T56" s="834"/>
      <c r="U56" s="834"/>
      <c r="V56" s="834"/>
      <c r="W56" s="834"/>
      <c r="X56" s="834"/>
      <c r="Y56" s="834"/>
    </row>
    <row r="57" spans="1:25" s="835" customFormat="1" ht="10.5" customHeight="1">
      <c r="A57" s="836" t="s">
        <v>463</v>
      </c>
      <c r="B57" s="835">
        <v>31753</v>
      </c>
      <c r="C57" s="835" t="s">
        <v>43</v>
      </c>
      <c r="D57" s="835">
        <v>39447</v>
      </c>
      <c r="E57" s="835" t="s">
        <v>43</v>
      </c>
      <c r="F57" s="835" t="s">
        <v>43</v>
      </c>
      <c r="G57" s="835" t="s">
        <v>43</v>
      </c>
      <c r="H57" s="835" t="s">
        <v>43</v>
      </c>
      <c r="I57" s="835" t="s">
        <v>43</v>
      </c>
      <c r="J57" s="835" t="s">
        <v>43</v>
      </c>
      <c r="K57" s="835" t="s">
        <v>43</v>
      </c>
      <c r="L57" s="835" t="s">
        <v>43</v>
      </c>
      <c r="M57" s="835" t="s">
        <v>43</v>
      </c>
      <c r="N57" s="835">
        <v>39447</v>
      </c>
      <c r="O57" s="835" t="s">
        <v>43</v>
      </c>
      <c r="P57" s="835" t="s">
        <v>43</v>
      </c>
      <c r="Q57" s="835" t="s">
        <v>43</v>
      </c>
      <c r="R57" s="838" t="s">
        <v>464</v>
      </c>
      <c r="S57" s="834"/>
      <c r="T57" s="834"/>
      <c r="U57" s="834"/>
      <c r="V57" s="834"/>
      <c r="W57" s="834"/>
      <c r="X57" s="834"/>
      <c r="Y57" s="834"/>
    </row>
    <row r="58" spans="1:25" s="835" customFormat="1" ht="10.5" customHeight="1">
      <c r="A58" s="836" t="s">
        <v>465</v>
      </c>
      <c r="B58" s="835" t="s">
        <v>43</v>
      </c>
      <c r="C58" s="835" t="s">
        <v>43</v>
      </c>
      <c r="D58" s="835">
        <v>104347</v>
      </c>
      <c r="E58" s="835" t="s">
        <v>43</v>
      </c>
      <c r="F58" s="835" t="s">
        <v>43</v>
      </c>
      <c r="G58" s="835" t="s">
        <v>43</v>
      </c>
      <c r="H58" s="835" t="s">
        <v>43</v>
      </c>
      <c r="I58" s="835" t="s">
        <v>43</v>
      </c>
      <c r="J58" s="835">
        <v>39763</v>
      </c>
      <c r="K58" s="835" t="s">
        <v>43</v>
      </c>
      <c r="L58" s="835" t="s">
        <v>43</v>
      </c>
      <c r="M58" s="835" t="s">
        <v>43</v>
      </c>
      <c r="N58" s="835">
        <v>31585</v>
      </c>
      <c r="O58" s="835" t="s">
        <v>43</v>
      </c>
      <c r="P58" s="835" t="s">
        <v>43</v>
      </c>
      <c r="Q58" s="835">
        <v>32999</v>
      </c>
      <c r="R58" s="838" t="s">
        <v>410</v>
      </c>
      <c r="S58" s="834"/>
      <c r="T58" s="834"/>
      <c r="U58" s="834"/>
      <c r="V58" s="834"/>
      <c r="W58" s="834"/>
      <c r="X58" s="834"/>
      <c r="Y58" s="834"/>
    </row>
    <row r="59" spans="1:25" s="835" customFormat="1" ht="10.5" customHeight="1">
      <c r="A59" s="836" t="s">
        <v>466</v>
      </c>
      <c r="B59" s="835" t="s">
        <v>43</v>
      </c>
      <c r="C59" s="835" t="s">
        <v>43</v>
      </c>
      <c r="D59" s="835">
        <v>55226</v>
      </c>
      <c r="E59" s="835" t="s">
        <v>43</v>
      </c>
      <c r="F59" s="835" t="s">
        <v>43</v>
      </c>
      <c r="G59" s="835" t="s">
        <v>43</v>
      </c>
      <c r="H59" s="835" t="s">
        <v>43</v>
      </c>
      <c r="I59" s="835" t="s">
        <v>43</v>
      </c>
      <c r="J59" s="835" t="s">
        <v>43</v>
      </c>
      <c r="K59" s="835" t="s">
        <v>43</v>
      </c>
      <c r="L59" s="835" t="s">
        <v>43</v>
      </c>
      <c r="M59" s="835" t="s">
        <v>43</v>
      </c>
      <c r="N59" s="835">
        <v>31702</v>
      </c>
      <c r="O59" s="835" t="s">
        <v>43</v>
      </c>
      <c r="P59" s="835" t="s">
        <v>43</v>
      </c>
      <c r="Q59" s="835">
        <v>23524</v>
      </c>
      <c r="R59" s="838" t="s">
        <v>411</v>
      </c>
      <c r="S59" s="834"/>
      <c r="T59" s="834"/>
      <c r="U59" s="834"/>
      <c r="V59" s="834"/>
      <c r="W59" s="834"/>
      <c r="X59" s="834"/>
      <c r="Y59" s="834"/>
    </row>
    <row r="60" spans="1:25" s="835" customFormat="1" ht="10.5" customHeight="1">
      <c r="A60" s="836" t="s">
        <v>467</v>
      </c>
      <c r="B60" s="835" t="s">
        <v>43</v>
      </c>
      <c r="C60" s="835" t="s">
        <v>43</v>
      </c>
      <c r="D60" s="835">
        <v>38299</v>
      </c>
      <c r="E60" s="835" t="s">
        <v>43</v>
      </c>
      <c r="F60" s="835" t="s">
        <v>43</v>
      </c>
      <c r="G60" s="835" t="s">
        <v>43</v>
      </c>
      <c r="H60" s="835" t="s">
        <v>43</v>
      </c>
      <c r="I60" s="835" t="s">
        <v>43</v>
      </c>
      <c r="J60" s="835" t="s">
        <v>43</v>
      </c>
      <c r="K60" s="835" t="s">
        <v>43</v>
      </c>
      <c r="L60" s="835" t="s">
        <v>43</v>
      </c>
      <c r="M60" s="835" t="s">
        <v>43</v>
      </c>
      <c r="N60" s="835">
        <v>38299</v>
      </c>
      <c r="O60" s="835" t="s">
        <v>43</v>
      </c>
      <c r="P60" s="835" t="s">
        <v>43</v>
      </c>
      <c r="Q60" s="835" t="s">
        <v>43</v>
      </c>
      <c r="R60" s="838" t="s">
        <v>412</v>
      </c>
      <c r="S60" s="834"/>
      <c r="T60" s="834"/>
      <c r="U60" s="834"/>
      <c r="V60" s="834"/>
      <c r="W60" s="834"/>
      <c r="X60" s="834"/>
      <c r="Y60" s="834"/>
    </row>
    <row r="61" spans="1:25" s="835" customFormat="1" ht="10.5" customHeight="1">
      <c r="A61" s="836" t="s">
        <v>468</v>
      </c>
      <c r="B61" s="835" t="s">
        <v>43</v>
      </c>
      <c r="C61" s="835" t="s">
        <v>43</v>
      </c>
      <c r="D61" s="835">
        <v>111972</v>
      </c>
      <c r="E61" s="835" t="s">
        <v>43</v>
      </c>
      <c r="F61" s="835" t="s">
        <v>43</v>
      </c>
      <c r="G61" s="835" t="s">
        <v>43</v>
      </c>
      <c r="H61" s="835" t="s">
        <v>43</v>
      </c>
      <c r="I61" s="835" t="s">
        <v>43</v>
      </c>
      <c r="J61" s="835">
        <v>40785</v>
      </c>
      <c r="K61" s="835" t="s">
        <v>43</v>
      </c>
      <c r="L61" s="835" t="s">
        <v>43</v>
      </c>
      <c r="M61" s="835" t="s">
        <v>43</v>
      </c>
      <c r="N61" s="835">
        <v>31704</v>
      </c>
      <c r="O61" s="835" t="s">
        <v>43</v>
      </c>
      <c r="P61" s="835" t="s">
        <v>43</v>
      </c>
      <c r="Q61" s="835">
        <v>39483</v>
      </c>
      <c r="R61" s="839" t="s">
        <v>469</v>
      </c>
      <c r="S61" s="834"/>
      <c r="T61" s="834"/>
      <c r="U61" s="834"/>
      <c r="V61" s="834"/>
      <c r="W61" s="834"/>
      <c r="X61" s="834"/>
      <c r="Y61" s="834"/>
    </row>
    <row r="62" spans="1:25" s="835" customFormat="1" ht="10.5" customHeight="1">
      <c r="A62" s="836" t="s">
        <v>470</v>
      </c>
      <c r="B62" s="835" t="s">
        <v>43</v>
      </c>
      <c r="C62" s="835" t="s">
        <v>43</v>
      </c>
      <c r="D62" s="835">
        <v>31514</v>
      </c>
      <c r="E62" s="835" t="s">
        <v>43</v>
      </c>
      <c r="F62" s="835" t="s">
        <v>43</v>
      </c>
      <c r="G62" s="835" t="s">
        <v>43</v>
      </c>
      <c r="H62" s="835" t="s">
        <v>43</v>
      </c>
      <c r="I62" s="835" t="s">
        <v>43</v>
      </c>
      <c r="J62" s="835" t="s">
        <v>43</v>
      </c>
      <c r="K62" s="835" t="s">
        <v>43</v>
      </c>
      <c r="L62" s="835" t="s">
        <v>43</v>
      </c>
      <c r="M62" s="835" t="s">
        <v>43</v>
      </c>
      <c r="N62" s="835">
        <v>31514</v>
      </c>
      <c r="O62" s="835" t="s">
        <v>43</v>
      </c>
      <c r="P62" s="835" t="s">
        <v>43</v>
      </c>
      <c r="Q62" s="835" t="s">
        <v>43</v>
      </c>
      <c r="R62" s="838" t="s">
        <v>471</v>
      </c>
      <c r="S62" s="834"/>
      <c r="T62" s="834"/>
      <c r="U62" s="834"/>
      <c r="V62" s="834"/>
      <c r="W62" s="834"/>
      <c r="X62" s="834"/>
      <c r="Y62" s="834"/>
    </row>
    <row r="63" spans="1:25" s="835" customFormat="1" ht="10.5" customHeight="1">
      <c r="A63" s="836" t="s">
        <v>472</v>
      </c>
      <c r="B63" s="835" t="s">
        <v>43</v>
      </c>
      <c r="C63" s="835" t="s">
        <v>43</v>
      </c>
      <c r="D63" s="835">
        <v>148346</v>
      </c>
      <c r="E63" s="835" t="s">
        <v>43</v>
      </c>
      <c r="F63" s="835" t="s">
        <v>43</v>
      </c>
      <c r="G63" s="835" t="s">
        <v>43</v>
      </c>
      <c r="H63" s="835" t="s">
        <v>43</v>
      </c>
      <c r="I63" s="835" t="s">
        <v>43</v>
      </c>
      <c r="J63" s="835">
        <v>35340</v>
      </c>
      <c r="K63" s="835" t="s">
        <v>43</v>
      </c>
      <c r="L63" s="835" t="s">
        <v>43</v>
      </c>
      <c r="M63" s="835" t="s">
        <v>43</v>
      </c>
      <c r="N63" s="835">
        <v>31559</v>
      </c>
      <c r="O63" s="835" t="s">
        <v>43</v>
      </c>
      <c r="P63" s="835" t="s">
        <v>43</v>
      </c>
      <c r="Q63" s="835">
        <v>27299</v>
      </c>
      <c r="R63" s="838" t="s">
        <v>473</v>
      </c>
      <c r="S63" s="834"/>
      <c r="T63" s="834"/>
      <c r="U63" s="834"/>
      <c r="V63" s="834"/>
      <c r="W63" s="834"/>
      <c r="X63" s="834"/>
      <c r="Y63" s="834"/>
    </row>
    <row r="64" spans="1:25" s="835" customFormat="1" ht="10.5" customHeight="1">
      <c r="A64" s="836" t="s">
        <v>474</v>
      </c>
      <c r="B64" s="835" t="s">
        <v>43</v>
      </c>
      <c r="C64" s="835" t="s">
        <v>43</v>
      </c>
      <c r="D64" s="835">
        <v>105180</v>
      </c>
      <c r="E64" s="835" t="s">
        <v>43</v>
      </c>
      <c r="F64" s="835" t="s">
        <v>43</v>
      </c>
      <c r="G64" s="835" t="s">
        <v>43</v>
      </c>
      <c r="H64" s="835" t="s">
        <v>43</v>
      </c>
      <c r="I64" s="835" t="s">
        <v>43</v>
      </c>
      <c r="J64" s="835">
        <v>73609</v>
      </c>
      <c r="K64" s="835" t="s">
        <v>43</v>
      </c>
      <c r="L64" s="835" t="s">
        <v>43</v>
      </c>
      <c r="M64" s="835" t="s">
        <v>43</v>
      </c>
      <c r="N64" s="835">
        <v>31571</v>
      </c>
      <c r="O64" s="835" t="s">
        <v>43</v>
      </c>
      <c r="P64" s="835" t="s">
        <v>43</v>
      </c>
      <c r="Q64" s="835" t="s">
        <v>43</v>
      </c>
      <c r="R64" s="838" t="s">
        <v>475</v>
      </c>
      <c r="S64" s="834"/>
      <c r="T64" s="834"/>
      <c r="U64" s="834"/>
      <c r="V64" s="834"/>
      <c r="W64" s="834"/>
      <c r="X64" s="834"/>
      <c r="Y64" s="834"/>
    </row>
    <row r="65" spans="1:25" s="835" customFormat="1" ht="10.5" customHeight="1">
      <c r="A65" s="836" t="s">
        <v>476</v>
      </c>
      <c r="B65" s="835" t="s">
        <v>43</v>
      </c>
      <c r="C65" s="835" t="s">
        <v>43</v>
      </c>
      <c r="D65" s="835">
        <v>103230</v>
      </c>
      <c r="E65" s="835" t="s">
        <v>43</v>
      </c>
      <c r="F65" s="835" t="s">
        <v>43</v>
      </c>
      <c r="G65" s="835" t="s">
        <v>43</v>
      </c>
      <c r="H65" s="835" t="s">
        <v>43</v>
      </c>
      <c r="I65" s="835" t="s">
        <v>43</v>
      </c>
      <c r="J65" s="835">
        <v>35066</v>
      </c>
      <c r="K65" s="835" t="s">
        <v>43</v>
      </c>
      <c r="L65" s="835" t="s">
        <v>43</v>
      </c>
      <c r="M65" s="835" t="s">
        <v>43</v>
      </c>
      <c r="N65" s="835">
        <v>32803</v>
      </c>
      <c r="O65" s="835" t="s">
        <v>43</v>
      </c>
      <c r="P65" s="835" t="s">
        <v>43</v>
      </c>
      <c r="Q65" s="835">
        <v>35361</v>
      </c>
      <c r="R65" s="838" t="s">
        <v>477</v>
      </c>
      <c r="S65" s="834"/>
      <c r="T65" s="834"/>
      <c r="U65" s="834"/>
      <c r="V65" s="834"/>
      <c r="W65" s="834"/>
      <c r="X65" s="834"/>
      <c r="Y65" s="834"/>
    </row>
    <row r="66" spans="1:25" s="835" customFormat="1" ht="10.5" customHeight="1">
      <c r="A66" s="836" t="s">
        <v>478</v>
      </c>
      <c r="B66" s="835" t="s">
        <v>43</v>
      </c>
      <c r="C66" s="835" t="s">
        <v>43</v>
      </c>
      <c r="D66" s="835">
        <v>145731</v>
      </c>
      <c r="E66" s="835" t="s">
        <v>43</v>
      </c>
      <c r="F66" s="835" t="s">
        <v>43</v>
      </c>
      <c r="G66" s="835" t="s">
        <v>43</v>
      </c>
      <c r="H66" s="835" t="s">
        <v>43</v>
      </c>
      <c r="I66" s="835" t="s">
        <v>43</v>
      </c>
      <c r="J66" s="835">
        <v>34985</v>
      </c>
      <c r="K66" s="835" t="s">
        <v>43</v>
      </c>
      <c r="L66" s="835" t="s">
        <v>43</v>
      </c>
      <c r="M66" s="835" t="s">
        <v>43</v>
      </c>
      <c r="N66" s="835">
        <v>32913</v>
      </c>
      <c r="O66" s="835" t="s">
        <v>43</v>
      </c>
      <c r="P66" s="835" t="s">
        <v>43</v>
      </c>
      <c r="Q66" s="835">
        <v>26506</v>
      </c>
      <c r="R66" s="838" t="s">
        <v>422</v>
      </c>
      <c r="S66" s="834"/>
      <c r="T66" s="834"/>
      <c r="U66" s="834"/>
      <c r="V66" s="834"/>
      <c r="W66" s="834"/>
      <c r="X66" s="834"/>
      <c r="Y66" s="834"/>
    </row>
    <row r="67" spans="1:25" s="835" customFormat="1" ht="10.5" customHeight="1">
      <c r="A67" s="836" t="s">
        <v>479</v>
      </c>
      <c r="B67" s="835" t="s">
        <v>43</v>
      </c>
      <c r="C67" s="835" t="s">
        <v>43</v>
      </c>
      <c r="D67" s="835">
        <v>119189</v>
      </c>
      <c r="E67" s="835" t="s">
        <v>43</v>
      </c>
      <c r="F67" s="835" t="s">
        <v>43</v>
      </c>
      <c r="G67" s="835">
        <v>37727</v>
      </c>
      <c r="H67" s="835" t="s">
        <v>43</v>
      </c>
      <c r="I67" s="835" t="s">
        <v>43</v>
      </c>
      <c r="J67" s="835" t="s">
        <v>43</v>
      </c>
      <c r="K67" s="835" t="s">
        <v>43</v>
      </c>
      <c r="L67" s="835" t="s">
        <v>43</v>
      </c>
      <c r="M67" s="835" t="s">
        <v>43</v>
      </c>
      <c r="N67" s="835">
        <v>33136</v>
      </c>
      <c r="O67" s="835" t="s">
        <v>43</v>
      </c>
      <c r="P67" s="835" t="s">
        <v>43</v>
      </c>
      <c r="Q67" s="835" t="s">
        <v>43</v>
      </c>
      <c r="R67" s="838" t="s">
        <v>423</v>
      </c>
      <c r="S67" s="834"/>
      <c r="T67" s="834"/>
      <c r="U67" s="834"/>
      <c r="V67" s="834"/>
      <c r="W67" s="834"/>
      <c r="X67" s="834"/>
      <c r="Y67" s="834"/>
    </row>
    <row r="68" spans="1:25" s="835" customFormat="1" ht="10.5" customHeight="1">
      <c r="A68" s="836" t="s">
        <v>480</v>
      </c>
      <c r="B68" s="835" t="s">
        <v>43</v>
      </c>
      <c r="C68" s="835" t="s">
        <v>43</v>
      </c>
      <c r="D68" s="835">
        <v>60194</v>
      </c>
      <c r="E68" s="835" t="s">
        <v>43</v>
      </c>
      <c r="F68" s="835">
        <v>8318</v>
      </c>
      <c r="G68" s="835" t="s">
        <v>43</v>
      </c>
      <c r="H68" s="835" t="s">
        <v>43</v>
      </c>
      <c r="I68" s="835" t="s">
        <v>43</v>
      </c>
      <c r="J68" s="835">
        <v>32962</v>
      </c>
      <c r="K68" s="835" t="s">
        <v>43</v>
      </c>
      <c r="L68" s="835" t="s">
        <v>43</v>
      </c>
      <c r="M68" s="835" t="s">
        <v>43</v>
      </c>
      <c r="N68" s="835" t="s">
        <v>43</v>
      </c>
      <c r="O68" s="835" t="s">
        <v>43</v>
      </c>
      <c r="P68" s="835" t="s">
        <v>43</v>
      </c>
      <c r="Q68" s="835">
        <v>18914</v>
      </c>
      <c r="R68" s="838" t="s">
        <v>424</v>
      </c>
      <c r="S68" s="834"/>
      <c r="T68" s="834"/>
      <c r="U68" s="834"/>
      <c r="V68" s="834"/>
      <c r="W68" s="834"/>
      <c r="X68" s="834"/>
      <c r="Y68" s="834"/>
    </row>
    <row r="69" spans="1:25" s="835" customFormat="1" ht="10.5" customHeight="1">
      <c r="A69" s="836" t="s">
        <v>481</v>
      </c>
      <c r="B69" s="835" t="s">
        <v>43</v>
      </c>
      <c r="C69" s="835" t="s">
        <v>43</v>
      </c>
      <c r="D69" s="835">
        <v>109535</v>
      </c>
      <c r="E69" s="835" t="s">
        <v>43</v>
      </c>
      <c r="F69" s="835" t="s">
        <v>43</v>
      </c>
      <c r="G69" s="835">
        <v>50329</v>
      </c>
      <c r="H69" s="835" t="s">
        <v>43</v>
      </c>
      <c r="I69" s="835" t="s">
        <v>43</v>
      </c>
      <c r="J69" s="835" t="s">
        <v>43</v>
      </c>
      <c r="K69" s="835" t="s">
        <v>43</v>
      </c>
      <c r="L69" s="835" t="s">
        <v>43</v>
      </c>
      <c r="M69" s="835" t="s">
        <v>43</v>
      </c>
      <c r="N69" s="835">
        <v>32923</v>
      </c>
      <c r="O69" s="835" t="s">
        <v>43</v>
      </c>
      <c r="P69" s="835" t="s">
        <v>43</v>
      </c>
      <c r="Q69" s="835">
        <v>26283</v>
      </c>
      <c r="R69" s="838" t="s">
        <v>482</v>
      </c>
      <c r="S69" s="834"/>
      <c r="T69" s="834"/>
      <c r="U69" s="834"/>
      <c r="V69" s="834"/>
      <c r="W69" s="834"/>
      <c r="X69" s="834"/>
      <c r="Y69" s="834"/>
    </row>
    <row r="70" spans="1:25" s="835" customFormat="1" ht="10.5" customHeight="1">
      <c r="A70" s="836" t="s">
        <v>465</v>
      </c>
      <c r="B70" s="835" t="s">
        <v>43</v>
      </c>
      <c r="C70" s="835" t="s">
        <v>43</v>
      </c>
      <c r="D70" s="835">
        <v>66336</v>
      </c>
      <c r="E70" s="835" t="s">
        <v>43</v>
      </c>
      <c r="F70" s="835" t="s">
        <v>43</v>
      </c>
      <c r="G70" s="835" t="s">
        <v>43</v>
      </c>
      <c r="H70" s="835" t="s">
        <v>43</v>
      </c>
      <c r="I70" s="835" t="s">
        <v>43</v>
      </c>
      <c r="J70" s="835">
        <v>34672</v>
      </c>
      <c r="K70" s="835" t="s">
        <v>43</v>
      </c>
      <c r="L70" s="835" t="s">
        <v>43</v>
      </c>
      <c r="M70" s="835" t="s">
        <v>43</v>
      </c>
      <c r="N70" s="835">
        <v>31664</v>
      </c>
      <c r="O70" s="835" t="s">
        <v>43</v>
      </c>
      <c r="P70" s="835" t="s">
        <v>43</v>
      </c>
      <c r="Q70" s="835" t="s">
        <v>43</v>
      </c>
      <c r="R70" s="838" t="s">
        <v>410</v>
      </c>
      <c r="S70" s="834"/>
      <c r="T70" s="834"/>
      <c r="U70" s="834"/>
      <c r="V70" s="834"/>
      <c r="W70" s="834"/>
      <c r="X70" s="834"/>
      <c r="Y70" s="834"/>
    </row>
    <row r="71" spans="1:25" s="835" customFormat="1" ht="10.5" customHeight="1">
      <c r="A71" s="840" t="s">
        <v>466</v>
      </c>
      <c r="B71" s="841" t="s">
        <v>43</v>
      </c>
      <c r="C71" s="842" t="s">
        <v>43</v>
      </c>
      <c r="D71" s="842">
        <v>106941</v>
      </c>
      <c r="E71" s="842" t="s">
        <v>43</v>
      </c>
      <c r="F71" s="842" t="s">
        <v>43</v>
      </c>
      <c r="G71" s="842">
        <v>47629</v>
      </c>
      <c r="H71" s="842" t="s">
        <v>43</v>
      </c>
      <c r="I71" s="842" t="s">
        <v>43</v>
      </c>
      <c r="J71" s="842" t="s">
        <v>43</v>
      </c>
      <c r="K71" s="842" t="s">
        <v>43</v>
      </c>
      <c r="L71" s="842" t="s">
        <v>43</v>
      </c>
      <c r="M71" s="842" t="s">
        <v>43</v>
      </c>
      <c r="N71" s="842">
        <v>32735</v>
      </c>
      <c r="O71" s="842" t="s">
        <v>43</v>
      </c>
      <c r="P71" s="842" t="s">
        <v>43</v>
      </c>
      <c r="Q71" s="842">
        <v>26577</v>
      </c>
      <c r="R71" s="843" t="s">
        <v>411</v>
      </c>
      <c r="S71" s="834"/>
      <c r="T71" s="834"/>
      <c r="U71" s="834"/>
      <c r="V71" s="834"/>
      <c r="W71" s="834"/>
      <c r="X71" s="834"/>
      <c r="Y71" s="834"/>
    </row>
    <row r="72" spans="1:25" ht="23.25" customHeight="1">
      <c r="I72" s="844" t="s">
        <v>483</v>
      </c>
      <c r="Q72" s="847" t="s">
        <v>338</v>
      </c>
    </row>
    <row r="73" spans="1:25" s="173" customFormat="1" ht="11.25" customHeight="1">
      <c r="A73" s="826"/>
      <c r="B73" s="845" t="s">
        <v>529</v>
      </c>
      <c r="C73" s="828"/>
      <c r="D73" s="828"/>
      <c r="E73" s="828"/>
      <c r="F73" s="828"/>
      <c r="G73" s="828"/>
      <c r="H73" s="828"/>
      <c r="I73" s="828"/>
      <c r="J73" s="828"/>
      <c r="K73" s="828"/>
      <c r="L73" s="828"/>
      <c r="M73" s="828"/>
      <c r="N73" s="828"/>
      <c r="O73" s="828"/>
      <c r="P73" s="828"/>
      <c r="Q73" s="828"/>
      <c r="R73" s="1287" t="s">
        <v>429</v>
      </c>
      <c r="S73" s="23"/>
      <c r="T73" s="23"/>
      <c r="U73" s="23"/>
      <c r="V73" s="23"/>
      <c r="W73" s="23"/>
      <c r="X73" s="23"/>
      <c r="Y73" s="23"/>
    </row>
    <row r="74" spans="1:25" s="829" customFormat="1" ht="28.5" customHeight="1">
      <c r="A74" s="295" t="s">
        <v>880</v>
      </c>
      <c r="B74" s="795" t="s">
        <v>545</v>
      </c>
      <c r="C74" s="28"/>
      <c r="D74" s="28"/>
      <c r="E74" s="28"/>
      <c r="F74" s="28"/>
      <c r="G74" s="848"/>
      <c r="H74" s="1026" t="s">
        <v>546</v>
      </c>
      <c r="I74" s="28"/>
      <c r="J74" s="848"/>
      <c r="K74" s="1026" t="s">
        <v>61</v>
      </c>
      <c r="L74" s="28"/>
      <c r="M74" s="28"/>
      <c r="N74" s="28"/>
      <c r="O74" s="28"/>
      <c r="P74" s="28"/>
      <c r="Q74" s="28"/>
      <c r="R74" s="1288"/>
      <c r="S74" s="16"/>
      <c r="T74" s="16"/>
      <c r="U74" s="16"/>
      <c r="V74" s="16"/>
      <c r="W74" s="16"/>
      <c r="X74" s="16"/>
      <c r="Y74" s="16"/>
    </row>
    <row r="75" spans="1:25" s="829" customFormat="1" ht="28.5" customHeight="1">
      <c r="A75" s="295"/>
      <c r="B75" s="15" t="s">
        <v>547</v>
      </c>
      <c r="C75" s="15" t="s">
        <v>548</v>
      </c>
      <c r="D75" s="15" t="s">
        <v>549</v>
      </c>
      <c r="E75" s="15" t="s">
        <v>550</v>
      </c>
      <c r="F75" s="15" t="s">
        <v>551</v>
      </c>
      <c r="G75" s="15" t="s">
        <v>552</v>
      </c>
      <c r="H75" s="18" t="s">
        <v>33</v>
      </c>
      <c r="I75" s="15" t="s">
        <v>93</v>
      </c>
      <c r="J75" s="15" t="s">
        <v>553</v>
      </c>
      <c r="K75" s="18" t="s">
        <v>34</v>
      </c>
      <c r="L75" s="15" t="s">
        <v>554</v>
      </c>
      <c r="M75" s="15" t="s">
        <v>62</v>
      </c>
      <c r="N75" s="15" t="s">
        <v>63</v>
      </c>
      <c r="O75" s="15" t="s">
        <v>64</v>
      </c>
      <c r="P75" s="15" t="s">
        <v>65</v>
      </c>
      <c r="Q75" s="1026" t="s">
        <v>66</v>
      </c>
      <c r="R75" s="1288"/>
      <c r="S75" s="16"/>
      <c r="T75" s="16"/>
      <c r="U75" s="16"/>
      <c r="V75" s="16"/>
      <c r="W75" s="16"/>
      <c r="X75" s="16"/>
      <c r="Y75" s="16"/>
    </row>
    <row r="76" spans="1:25" s="829" customFormat="1" ht="12" customHeight="1">
      <c r="A76" s="297"/>
      <c r="B76" s="20" t="str">
        <f>PROPER("BERTAM")</f>
        <v>Bertam</v>
      </c>
      <c r="C76" s="20" t="str">
        <f>PROPER("MIRI-L")</f>
        <v>Miri-L</v>
      </c>
      <c r="D76" s="20" t="str">
        <f>PROPER("BINTULU")</f>
        <v>Bintulu</v>
      </c>
      <c r="E76" s="20" t="str">
        <f>PROPER("KIDURONG")</f>
        <v>Kidurong</v>
      </c>
      <c r="F76" s="20" t="str">
        <f>PROPER("LABUAN-L")</f>
        <v>Labuan-L</v>
      </c>
      <c r="G76" s="20" t="str">
        <f>PROPER("KIKEH")</f>
        <v>Kikeh</v>
      </c>
      <c r="H76" s="20"/>
      <c r="I76" s="20" t="str">
        <f>PROPER("L-SERIA")</f>
        <v>L-Seria</v>
      </c>
      <c r="J76" s="20" t="str">
        <f>PROPER("CHAMPION")</f>
        <v>Champion</v>
      </c>
      <c r="K76" s="20"/>
      <c r="L76" s="20" t="str">
        <f>PROPER("ARDJUNA")</f>
        <v>Ardjuna</v>
      </c>
      <c r="M76" s="20" t="str">
        <f>PROPER("ATTAKA")</f>
        <v>Attaka</v>
      </c>
      <c r="N76" s="20" t="str">
        <f>PROPER("CINTA")</f>
        <v>Cinta</v>
      </c>
      <c r="O76" s="20" t="str">
        <f>PROPER("DURI")</f>
        <v>Duri</v>
      </c>
      <c r="P76" s="20" t="str">
        <f>PROPER("SUMATR-L")</f>
        <v>Sumatr-L</v>
      </c>
      <c r="Q76" s="19" t="str">
        <f>PROPER("BEKAPAI")</f>
        <v>Bekapai</v>
      </c>
      <c r="R76" s="1289"/>
      <c r="S76" s="16"/>
      <c r="T76" s="16"/>
      <c r="U76" s="16"/>
      <c r="V76" s="16"/>
      <c r="W76" s="16"/>
      <c r="X76" s="16"/>
      <c r="Y76" s="16"/>
    </row>
    <row r="77" spans="1:25" s="835" customFormat="1" ht="10.5" customHeight="1">
      <c r="A77" s="830" t="s">
        <v>300</v>
      </c>
      <c r="B77" s="831" t="s">
        <v>43</v>
      </c>
      <c r="C77" s="832">
        <v>242080</v>
      </c>
      <c r="D77" s="832" t="s">
        <v>43</v>
      </c>
      <c r="E77" s="832" t="s">
        <v>43</v>
      </c>
      <c r="F77" s="832" t="s">
        <v>43</v>
      </c>
      <c r="G77" s="832">
        <v>180376</v>
      </c>
      <c r="H77" s="832">
        <v>688268</v>
      </c>
      <c r="I77" s="832">
        <v>474466</v>
      </c>
      <c r="J77" s="832">
        <v>213802</v>
      </c>
      <c r="K77" s="832">
        <v>6632240</v>
      </c>
      <c r="L77" s="832" t="s">
        <v>43</v>
      </c>
      <c r="M77" s="832">
        <v>128146</v>
      </c>
      <c r="N77" s="832">
        <v>216869</v>
      </c>
      <c r="O77" s="832">
        <v>1566260</v>
      </c>
      <c r="P77" s="832">
        <v>3038080</v>
      </c>
      <c r="Q77" s="832" t="s">
        <v>43</v>
      </c>
      <c r="R77" s="833" t="s">
        <v>443</v>
      </c>
      <c r="S77" s="834"/>
      <c r="T77" s="834"/>
      <c r="U77" s="834"/>
      <c r="V77" s="834"/>
      <c r="W77" s="834"/>
      <c r="X77" s="834"/>
      <c r="Y77" s="834"/>
    </row>
    <row r="78" spans="1:25" s="835" customFormat="1" ht="10.5" customHeight="1">
      <c r="A78" s="836" t="s">
        <v>444</v>
      </c>
      <c r="B78" s="835" t="s">
        <v>43</v>
      </c>
      <c r="C78" s="835">
        <v>118867</v>
      </c>
      <c r="D78" s="835">
        <v>49836</v>
      </c>
      <c r="E78" s="835" t="s">
        <v>43</v>
      </c>
      <c r="F78" s="835" t="s">
        <v>43</v>
      </c>
      <c r="G78" s="835">
        <v>431564</v>
      </c>
      <c r="H78" s="835">
        <v>760670</v>
      </c>
      <c r="I78" s="835">
        <v>435261</v>
      </c>
      <c r="J78" s="835">
        <v>325409</v>
      </c>
      <c r="K78" s="835">
        <v>7886594</v>
      </c>
      <c r="L78" s="835">
        <v>29068</v>
      </c>
      <c r="M78" s="835">
        <v>199272</v>
      </c>
      <c r="N78" s="835">
        <v>346260</v>
      </c>
      <c r="O78" s="835">
        <v>2059160</v>
      </c>
      <c r="P78" s="835">
        <v>3371621</v>
      </c>
      <c r="Q78" s="835">
        <v>76416</v>
      </c>
      <c r="R78" s="838" t="s">
        <v>445</v>
      </c>
      <c r="S78" s="834"/>
      <c r="T78" s="834"/>
      <c r="U78" s="834"/>
      <c r="V78" s="834"/>
      <c r="W78" s="834"/>
      <c r="X78" s="834"/>
      <c r="Y78" s="834"/>
    </row>
    <row r="79" spans="1:25" s="835" customFormat="1" ht="10.5" customHeight="1">
      <c r="A79" s="836" t="s">
        <v>446</v>
      </c>
      <c r="B79" s="835" t="s">
        <v>43</v>
      </c>
      <c r="C79" s="835" t="s">
        <v>43</v>
      </c>
      <c r="D79" s="835" t="s">
        <v>43</v>
      </c>
      <c r="E79" s="835" t="s">
        <v>43</v>
      </c>
      <c r="F79" s="835">
        <v>49243</v>
      </c>
      <c r="G79" s="835">
        <v>133843</v>
      </c>
      <c r="H79" s="835">
        <v>523921</v>
      </c>
      <c r="I79" s="835">
        <v>136538</v>
      </c>
      <c r="J79" s="835">
        <v>387383</v>
      </c>
      <c r="K79" s="835">
        <v>7201841</v>
      </c>
      <c r="L79" s="835">
        <v>55281</v>
      </c>
      <c r="M79" s="835">
        <v>130694</v>
      </c>
      <c r="N79" s="835">
        <v>292157</v>
      </c>
      <c r="O79" s="835">
        <v>2337764</v>
      </c>
      <c r="P79" s="835">
        <v>2706182</v>
      </c>
      <c r="Q79" s="835">
        <v>54176</v>
      </c>
      <c r="R79" s="838" t="s">
        <v>447</v>
      </c>
      <c r="S79" s="834"/>
      <c r="T79" s="834"/>
      <c r="U79" s="834"/>
      <c r="V79" s="834"/>
      <c r="W79" s="834"/>
      <c r="X79" s="834"/>
      <c r="Y79" s="834"/>
    </row>
    <row r="80" spans="1:25" s="835" customFormat="1" ht="10.5" customHeight="1">
      <c r="A80" s="836" t="s">
        <v>448</v>
      </c>
      <c r="B80" s="835" t="s">
        <v>43</v>
      </c>
      <c r="C80" s="835" t="s">
        <v>43</v>
      </c>
      <c r="D80" s="835" t="s">
        <v>43</v>
      </c>
      <c r="E80" s="835">
        <v>51160</v>
      </c>
      <c r="F80" s="835" t="s">
        <v>43</v>
      </c>
      <c r="G80" s="835">
        <v>47548</v>
      </c>
      <c r="H80" s="835">
        <v>233055</v>
      </c>
      <c r="I80" s="835">
        <v>16149</v>
      </c>
      <c r="J80" s="835">
        <v>216906</v>
      </c>
      <c r="K80" s="835">
        <v>5439166</v>
      </c>
      <c r="L80" s="835" t="s">
        <v>43</v>
      </c>
      <c r="M80" s="835">
        <v>47603</v>
      </c>
      <c r="N80" s="835">
        <v>405039</v>
      </c>
      <c r="O80" s="835">
        <v>1523968</v>
      </c>
      <c r="P80" s="835">
        <v>2406887</v>
      </c>
      <c r="Q80" s="835">
        <v>49597</v>
      </c>
      <c r="R80" s="838" t="s">
        <v>449</v>
      </c>
      <c r="S80" s="834"/>
      <c r="T80" s="834"/>
      <c r="U80" s="834"/>
      <c r="V80" s="834"/>
      <c r="W80" s="834"/>
      <c r="X80" s="834"/>
      <c r="Y80" s="834"/>
    </row>
    <row r="81" spans="1:25" s="835" customFormat="1" ht="10.5" customHeight="1">
      <c r="A81" s="836" t="s">
        <v>450</v>
      </c>
      <c r="B81" s="835">
        <v>153801</v>
      </c>
      <c r="C81" s="835" t="s">
        <v>43</v>
      </c>
      <c r="D81" s="835" t="s">
        <v>43</v>
      </c>
      <c r="E81" s="835" t="s">
        <v>43</v>
      </c>
      <c r="F81" s="835" t="s">
        <v>43</v>
      </c>
      <c r="G81" s="835" t="s">
        <v>43</v>
      </c>
      <c r="H81" s="835">
        <v>140912</v>
      </c>
      <c r="I81" s="835" t="s">
        <v>43</v>
      </c>
      <c r="J81" s="835">
        <v>140912</v>
      </c>
      <c r="K81" s="835">
        <v>4348760</v>
      </c>
      <c r="L81" s="835" t="s">
        <v>43</v>
      </c>
      <c r="M81" s="835" t="s">
        <v>43</v>
      </c>
      <c r="N81" s="835">
        <v>70906</v>
      </c>
      <c r="O81" s="835">
        <v>1646414</v>
      </c>
      <c r="P81" s="835">
        <v>1877069</v>
      </c>
      <c r="Q81" s="835">
        <v>107271</v>
      </c>
      <c r="R81" s="838" t="s">
        <v>451</v>
      </c>
      <c r="S81" s="834"/>
      <c r="T81" s="834"/>
      <c r="U81" s="834"/>
      <c r="V81" s="834"/>
      <c r="W81" s="834"/>
      <c r="X81" s="834"/>
      <c r="Y81" s="834"/>
    </row>
    <row r="82" spans="1:25" s="835" customFormat="1" ht="10.5" customHeight="1">
      <c r="A82" s="836"/>
      <c r="R82" s="838"/>
      <c r="S82" s="834"/>
      <c r="T82" s="834"/>
      <c r="U82" s="834"/>
      <c r="V82" s="834"/>
      <c r="W82" s="834"/>
      <c r="X82" s="834"/>
      <c r="Y82" s="834"/>
    </row>
    <row r="83" spans="1:25" s="835" customFormat="1" ht="10.5" customHeight="1">
      <c r="A83" s="836" t="s">
        <v>305</v>
      </c>
      <c r="B83" s="835" t="s">
        <v>43</v>
      </c>
      <c r="C83" s="835" t="s">
        <v>43</v>
      </c>
      <c r="D83" s="835" t="s">
        <v>43</v>
      </c>
      <c r="E83" s="835">
        <v>51160</v>
      </c>
      <c r="F83" s="835" t="s">
        <v>43</v>
      </c>
      <c r="G83" s="835">
        <v>47548</v>
      </c>
      <c r="H83" s="835">
        <v>188311</v>
      </c>
      <c r="I83" s="835">
        <v>16149</v>
      </c>
      <c r="J83" s="835">
        <v>172162</v>
      </c>
      <c r="K83" s="835">
        <v>5014461</v>
      </c>
      <c r="L83" s="835" t="s">
        <v>43</v>
      </c>
      <c r="M83" s="835">
        <v>47603</v>
      </c>
      <c r="N83" s="835">
        <v>353776</v>
      </c>
      <c r="O83" s="835">
        <v>1519513</v>
      </c>
      <c r="P83" s="835">
        <v>2226551</v>
      </c>
      <c r="Q83" s="835">
        <v>53735</v>
      </c>
      <c r="R83" s="838" t="s">
        <v>452</v>
      </c>
      <c r="S83" s="834"/>
      <c r="T83" s="834"/>
      <c r="U83" s="834"/>
      <c r="V83" s="834"/>
      <c r="W83" s="834"/>
      <c r="X83" s="834"/>
      <c r="Y83" s="834"/>
    </row>
    <row r="84" spans="1:25" s="835" customFormat="1" ht="10.5" customHeight="1">
      <c r="A84" s="836" t="s">
        <v>453</v>
      </c>
      <c r="B84" s="835">
        <v>153801</v>
      </c>
      <c r="C84" s="835" t="s">
        <v>43</v>
      </c>
      <c r="D84" s="835" t="s">
        <v>43</v>
      </c>
      <c r="E84" s="835" t="s">
        <v>43</v>
      </c>
      <c r="F84" s="835" t="s">
        <v>43</v>
      </c>
      <c r="G84" s="835" t="s">
        <v>43</v>
      </c>
      <c r="H84" s="835">
        <v>270299</v>
      </c>
      <c r="I84" s="835">
        <v>104949</v>
      </c>
      <c r="J84" s="835">
        <v>165350</v>
      </c>
      <c r="K84" s="835">
        <v>4252647</v>
      </c>
      <c r="L84" s="835" t="s">
        <v>43</v>
      </c>
      <c r="M84" s="835" t="s">
        <v>43</v>
      </c>
      <c r="N84" s="835">
        <v>47296</v>
      </c>
      <c r="O84" s="835">
        <v>1726920</v>
      </c>
      <c r="P84" s="835">
        <v>1818283</v>
      </c>
      <c r="Q84" s="835">
        <v>92087</v>
      </c>
      <c r="R84" s="838" t="s">
        <v>454</v>
      </c>
      <c r="S84" s="834"/>
      <c r="T84" s="834"/>
      <c r="U84" s="834"/>
      <c r="V84" s="834"/>
      <c r="W84" s="834"/>
      <c r="X84" s="834"/>
      <c r="Y84" s="834"/>
    </row>
    <row r="85" spans="1:25" s="835" customFormat="1" ht="10.5" customHeight="1">
      <c r="A85" s="836"/>
      <c r="R85" s="838"/>
      <c r="S85" s="834"/>
      <c r="T85" s="834"/>
      <c r="U85" s="834"/>
      <c r="V85" s="834"/>
      <c r="W85" s="834"/>
      <c r="X85" s="834"/>
      <c r="Y85" s="834"/>
    </row>
    <row r="86" spans="1:25" s="835" customFormat="1" ht="10.5" customHeight="1">
      <c r="A86" s="836" t="s">
        <v>307</v>
      </c>
      <c r="B86" s="835" t="s">
        <v>43</v>
      </c>
      <c r="C86" s="835" t="s">
        <v>43</v>
      </c>
      <c r="D86" s="835" t="s">
        <v>43</v>
      </c>
      <c r="E86" s="835" t="s">
        <v>43</v>
      </c>
      <c r="F86" s="835" t="s">
        <v>43</v>
      </c>
      <c r="G86" s="835" t="s">
        <v>43</v>
      </c>
      <c r="H86" s="835">
        <v>77560</v>
      </c>
      <c r="I86" s="835" t="s">
        <v>43</v>
      </c>
      <c r="J86" s="835">
        <v>77560</v>
      </c>
      <c r="K86" s="835">
        <v>1123916</v>
      </c>
      <c r="L86" s="835" t="s">
        <v>43</v>
      </c>
      <c r="M86" s="835" t="s">
        <v>43</v>
      </c>
      <c r="N86" s="835">
        <v>47167</v>
      </c>
      <c r="O86" s="835">
        <v>435954</v>
      </c>
      <c r="P86" s="835">
        <v>454762</v>
      </c>
      <c r="Q86" s="835">
        <v>15184</v>
      </c>
      <c r="R86" s="838" t="s">
        <v>455</v>
      </c>
      <c r="S86" s="834"/>
      <c r="T86" s="834"/>
      <c r="U86" s="834"/>
      <c r="V86" s="834"/>
      <c r="W86" s="834"/>
      <c r="X86" s="834"/>
      <c r="Y86" s="834"/>
    </row>
    <row r="87" spans="1:25" s="835" customFormat="1" ht="10.5" customHeight="1">
      <c r="A87" s="836" t="s">
        <v>456</v>
      </c>
      <c r="B87" s="835" t="s">
        <v>43</v>
      </c>
      <c r="C87" s="835" t="s">
        <v>43</v>
      </c>
      <c r="D87" s="835" t="s">
        <v>43</v>
      </c>
      <c r="E87" s="835" t="s">
        <v>43</v>
      </c>
      <c r="F87" s="835" t="s">
        <v>43</v>
      </c>
      <c r="G87" s="835" t="s">
        <v>43</v>
      </c>
      <c r="H87" s="835" t="s">
        <v>43</v>
      </c>
      <c r="I87" s="835" t="s">
        <v>43</v>
      </c>
      <c r="J87" s="835" t="s">
        <v>43</v>
      </c>
      <c r="K87" s="835">
        <v>1221654</v>
      </c>
      <c r="L87" s="835" t="s">
        <v>43</v>
      </c>
      <c r="M87" s="835" t="s">
        <v>43</v>
      </c>
      <c r="N87" s="835" t="s">
        <v>43</v>
      </c>
      <c r="O87" s="835">
        <v>496865</v>
      </c>
      <c r="P87" s="835">
        <v>472234</v>
      </c>
      <c r="Q87" s="835">
        <v>19624</v>
      </c>
      <c r="R87" s="838" t="s">
        <v>457</v>
      </c>
      <c r="S87" s="834"/>
      <c r="T87" s="834"/>
      <c r="U87" s="834"/>
      <c r="V87" s="834"/>
      <c r="W87" s="834"/>
      <c r="X87" s="834"/>
      <c r="Y87" s="834"/>
    </row>
    <row r="88" spans="1:25" s="835" customFormat="1" ht="10.5" customHeight="1">
      <c r="A88" s="836" t="s">
        <v>458</v>
      </c>
      <c r="B88" s="835">
        <v>54148</v>
      </c>
      <c r="C88" s="835" t="s">
        <v>43</v>
      </c>
      <c r="D88" s="835" t="s">
        <v>43</v>
      </c>
      <c r="E88" s="835" t="s">
        <v>43</v>
      </c>
      <c r="F88" s="835" t="s">
        <v>43</v>
      </c>
      <c r="G88" s="835" t="s">
        <v>43</v>
      </c>
      <c r="H88" s="835" t="s">
        <v>43</v>
      </c>
      <c r="I88" s="835" t="s">
        <v>43</v>
      </c>
      <c r="J88" s="835" t="s">
        <v>43</v>
      </c>
      <c r="K88" s="835">
        <v>938024</v>
      </c>
      <c r="L88" s="835" t="s">
        <v>43</v>
      </c>
      <c r="M88" s="835" t="s">
        <v>43</v>
      </c>
      <c r="N88" s="835" t="s">
        <v>43</v>
      </c>
      <c r="O88" s="835">
        <v>349525</v>
      </c>
      <c r="P88" s="835">
        <v>500231</v>
      </c>
      <c r="Q88" s="835">
        <v>31992</v>
      </c>
      <c r="R88" s="838" t="s">
        <v>459</v>
      </c>
      <c r="S88" s="834"/>
      <c r="T88" s="834"/>
      <c r="U88" s="834"/>
      <c r="V88" s="834"/>
      <c r="W88" s="834"/>
      <c r="X88" s="834"/>
      <c r="Y88" s="834"/>
    </row>
    <row r="89" spans="1:25" s="835" customFormat="1" ht="10.5" customHeight="1">
      <c r="A89" s="836" t="s">
        <v>460</v>
      </c>
      <c r="B89" s="835">
        <v>99653</v>
      </c>
      <c r="C89" s="835" t="s">
        <v>43</v>
      </c>
      <c r="D89" s="835" t="s">
        <v>43</v>
      </c>
      <c r="E89" s="835" t="s">
        <v>43</v>
      </c>
      <c r="F89" s="835" t="s">
        <v>43</v>
      </c>
      <c r="G89" s="835" t="s">
        <v>43</v>
      </c>
      <c r="H89" s="835">
        <v>63352</v>
      </c>
      <c r="I89" s="835" t="s">
        <v>43</v>
      </c>
      <c r="J89" s="835">
        <v>63352</v>
      </c>
      <c r="K89" s="835">
        <v>1065166</v>
      </c>
      <c r="L89" s="835" t="s">
        <v>43</v>
      </c>
      <c r="M89" s="835" t="s">
        <v>43</v>
      </c>
      <c r="N89" s="835">
        <v>23739</v>
      </c>
      <c r="O89" s="835">
        <v>364070</v>
      </c>
      <c r="P89" s="835">
        <v>449842</v>
      </c>
      <c r="Q89" s="835">
        <v>40471</v>
      </c>
      <c r="R89" s="838" t="s">
        <v>461</v>
      </c>
      <c r="S89" s="834"/>
      <c r="T89" s="834"/>
      <c r="U89" s="834"/>
      <c r="V89" s="834"/>
      <c r="W89" s="834"/>
      <c r="X89" s="834"/>
      <c r="Y89" s="834"/>
    </row>
    <row r="90" spans="1:25" s="835" customFormat="1" ht="10.5" customHeight="1">
      <c r="A90" s="836" t="s">
        <v>311</v>
      </c>
      <c r="B90" s="835" t="s">
        <v>43</v>
      </c>
      <c r="C90" s="835" t="s">
        <v>43</v>
      </c>
      <c r="D90" s="835" t="s">
        <v>43</v>
      </c>
      <c r="E90" s="835" t="s">
        <v>43</v>
      </c>
      <c r="F90" s="835" t="s">
        <v>43</v>
      </c>
      <c r="G90" s="835" t="s">
        <v>43</v>
      </c>
      <c r="H90" s="835">
        <v>206947</v>
      </c>
      <c r="I90" s="835">
        <v>104949</v>
      </c>
      <c r="J90" s="835">
        <v>101998</v>
      </c>
      <c r="K90" s="835">
        <v>1027803</v>
      </c>
      <c r="L90" s="835" t="s">
        <v>43</v>
      </c>
      <c r="M90" s="835" t="s">
        <v>43</v>
      </c>
      <c r="N90" s="835">
        <v>23557</v>
      </c>
      <c r="O90" s="835">
        <v>516460</v>
      </c>
      <c r="P90" s="835">
        <v>395976</v>
      </c>
      <c r="Q90" s="835" t="s">
        <v>43</v>
      </c>
      <c r="R90" s="838" t="s">
        <v>462</v>
      </c>
      <c r="S90" s="834"/>
      <c r="T90" s="834"/>
      <c r="U90" s="834"/>
      <c r="V90" s="834"/>
      <c r="W90" s="834"/>
      <c r="X90" s="834"/>
      <c r="Y90" s="834"/>
    </row>
    <row r="91" spans="1:25" s="835" customFormat="1" ht="10.5" customHeight="1">
      <c r="A91" s="836"/>
      <c r="R91" s="838"/>
      <c r="S91" s="834"/>
      <c r="T91" s="834"/>
      <c r="U91" s="834"/>
      <c r="V91" s="834"/>
      <c r="W91" s="834"/>
      <c r="X91" s="834"/>
      <c r="Y91" s="834"/>
    </row>
    <row r="92" spans="1:25" s="835" customFormat="1" ht="10.5" customHeight="1">
      <c r="A92" s="836" t="s">
        <v>463</v>
      </c>
      <c r="B92" s="835" t="s">
        <v>43</v>
      </c>
      <c r="C92" s="835" t="s">
        <v>43</v>
      </c>
      <c r="D92" s="835" t="s">
        <v>43</v>
      </c>
      <c r="E92" s="835" t="s">
        <v>43</v>
      </c>
      <c r="F92" s="835" t="s">
        <v>43</v>
      </c>
      <c r="G92" s="835" t="s">
        <v>43</v>
      </c>
      <c r="H92" s="835">
        <v>32360</v>
      </c>
      <c r="I92" s="835" t="s">
        <v>43</v>
      </c>
      <c r="J92" s="835">
        <v>32360</v>
      </c>
      <c r="K92" s="835">
        <v>357076</v>
      </c>
      <c r="L92" s="835" t="s">
        <v>43</v>
      </c>
      <c r="M92" s="835" t="s">
        <v>43</v>
      </c>
      <c r="N92" s="835">
        <v>23499</v>
      </c>
      <c r="O92" s="835">
        <v>128334</v>
      </c>
      <c r="P92" s="835">
        <v>103148</v>
      </c>
      <c r="Q92" s="835">
        <v>15184</v>
      </c>
      <c r="R92" s="838" t="s">
        <v>464</v>
      </c>
      <c r="S92" s="834"/>
      <c r="T92" s="834"/>
      <c r="U92" s="834"/>
      <c r="V92" s="834"/>
      <c r="W92" s="834"/>
      <c r="X92" s="834"/>
      <c r="Y92" s="834"/>
    </row>
    <row r="93" spans="1:25" s="835" customFormat="1" ht="10.5" customHeight="1">
      <c r="A93" s="836" t="s">
        <v>465</v>
      </c>
      <c r="B93" s="835" t="s">
        <v>43</v>
      </c>
      <c r="C93" s="835" t="s">
        <v>43</v>
      </c>
      <c r="D93" s="835" t="s">
        <v>43</v>
      </c>
      <c r="E93" s="835" t="s">
        <v>43</v>
      </c>
      <c r="F93" s="835" t="s">
        <v>43</v>
      </c>
      <c r="G93" s="835" t="s">
        <v>43</v>
      </c>
      <c r="H93" s="835" t="s">
        <v>43</v>
      </c>
      <c r="I93" s="835" t="s">
        <v>43</v>
      </c>
      <c r="J93" s="835" t="s">
        <v>43</v>
      </c>
      <c r="K93" s="835">
        <v>281215</v>
      </c>
      <c r="L93" s="835" t="s">
        <v>43</v>
      </c>
      <c r="M93" s="835" t="s">
        <v>43</v>
      </c>
      <c r="N93" s="835">
        <v>23668</v>
      </c>
      <c r="O93" s="835">
        <v>130695</v>
      </c>
      <c r="P93" s="835">
        <v>103212</v>
      </c>
      <c r="Q93" s="835" t="s">
        <v>43</v>
      </c>
      <c r="R93" s="838" t="s">
        <v>410</v>
      </c>
      <c r="S93" s="834"/>
      <c r="T93" s="834"/>
      <c r="U93" s="834"/>
      <c r="V93" s="834"/>
      <c r="W93" s="834"/>
      <c r="X93" s="834"/>
      <c r="Y93" s="834"/>
    </row>
    <row r="94" spans="1:25" s="835" customFormat="1" ht="10.5" customHeight="1">
      <c r="A94" s="836" t="s">
        <v>466</v>
      </c>
      <c r="B94" s="835" t="s">
        <v>43</v>
      </c>
      <c r="C94" s="835" t="s">
        <v>43</v>
      </c>
      <c r="D94" s="835" t="s">
        <v>43</v>
      </c>
      <c r="E94" s="835" t="s">
        <v>43</v>
      </c>
      <c r="F94" s="835" t="s">
        <v>43</v>
      </c>
      <c r="G94" s="835" t="s">
        <v>43</v>
      </c>
      <c r="H94" s="835">
        <v>45200</v>
      </c>
      <c r="I94" s="835" t="s">
        <v>43</v>
      </c>
      <c r="J94" s="835">
        <v>45200</v>
      </c>
      <c r="K94" s="835">
        <v>485625</v>
      </c>
      <c r="L94" s="835" t="s">
        <v>43</v>
      </c>
      <c r="M94" s="835" t="s">
        <v>43</v>
      </c>
      <c r="N94" s="835" t="s">
        <v>43</v>
      </c>
      <c r="O94" s="835">
        <v>176925</v>
      </c>
      <c r="P94" s="835">
        <v>248402</v>
      </c>
      <c r="Q94" s="835" t="s">
        <v>43</v>
      </c>
      <c r="R94" s="838" t="s">
        <v>411</v>
      </c>
      <c r="S94" s="834"/>
      <c r="T94" s="834"/>
      <c r="U94" s="834"/>
      <c r="V94" s="834"/>
      <c r="W94" s="834"/>
      <c r="X94" s="834"/>
      <c r="Y94" s="834"/>
    </row>
    <row r="95" spans="1:25" s="835" customFormat="1" ht="10.5" customHeight="1">
      <c r="A95" s="836" t="s">
        <v>467</v>
      </c>
      <c r="B95" s="835" t="s">
        <v>43</v>
      </c>
      <c r="C95" s="835" t="s">
        <v>43</v>
      </c>
      <c r="D95" s="835" t="s">
        <v>43</v>
      </c>
      <c r="E95" s="835" t="s">
        <v>43</v>
      </c>
      <c r="F95" s="835" t="s">
        <v>43</v>
      </c>
      <c r="G95" s="835" t="s">
        <v>43</v>
      </c>
      <c r="H95" s="835" t="s">
        <v>43</v>
      </c>
      <c r="I95" s="835" t="s">
        <v>43</v>
      </c>
      <c r="J95" s="835" t="s">
        <v>43</v>
      </c>
      <c r="K95" s="835">
        <v>475030</v>
      </c>
      <c r="L95" s="835" t="s">
        <v>43</v>
      </c>
      <c r="M95" s="835" t="s">
        <v>43</v>
      </c>
      <c r="N95" s="835" t="s">
        <v>43</v>
      </c>
      <c r="O95" s="835">
        <v>255909</v>
      </c>
      <c r="P95" s="835">
        <v>135087</v>
      </c>
      <c r="Q95" s="835">
        <v>19624</v>
      </c>
      <c r="R95" s="838" t="s">
        <v>412</v>
      </c>
      <c r="S95" s="834"/>
      <c r="T95" s="834"/>
      <c r="U95" s="834"/>
      <c r="V95" s="834"/>
      <c r="W95" s="834"/>
      <c r="X95" s="834"/>
      <c r="Y95" s="834"/>
    </row>
    <row r="96" spans="1:25" s="835" customFormat="1" ht="10.5" customHeight="1">
      <c r="A96" s="836" t="s">
        <v>468</v>
      </c>
      <c r="B96" s="835" t="s">
        <v>43</v>
      </c>
      <c r="C96" s="835" t="s">
        <v>43</v>
      </c>
      <c r="D96" s="835" t="s">
        <v>43</v>
      </c>
      <c r="E96" s="835" t="s">
        <v>43</v>
      </c>
      <c r="F96" s="835" t="s">
        <v>43</v>
      </c>
      <c r="G96" s="835" t="s">
        <v>43</v>
      </c>
      <c r="H96" s="835" t="s">
        <v>43</v>
      </c>
      <c r="I96" s="835" t="s">
        <v>43</v>
      </c>
      <c r="J96" s="835" t="s">
        <v>43</v>
      </c>
      <c r="K96" s="835">
        <v>407923</v>
      </c>
      <c r="L96" s="835" t="s">
        <v>43</v>
      </c>
      <c r="M96" s="835" t="s">
        <v>43</v>
      </c>
      <c r="N96" s="835" t="s">
        <v>43</v>
      </c>
      <c r="O96" s="835">
        <v>127785</v>
      </c>
      <c r="P96" s="835">
        <v>214021</v>
      </c>
      <c r="Q96" s="835" t="s">
        <v>43</v>
      </c>
      <c r="R96" s="839" t="s">
        <v>469</v>
      </c>
      <c r="S96" s="834"/>
      <c r="T96" s="834"/>
      <c r="U96" s="834"/>
      <c r="V96" s="834"/>
      <c r="W96" s="834"/>
      <c r="X96" s="834"/>
      <c r="Y96" s="834"/>
    </row>
    <row r="97" spans="1:25" s="835" customFormat="1" ht="10.5" customHeight="1">
      <c r="A97" s="836" t="s">
        <v>470</v>
      </c>
      <c r="B97" s="835" t="s">
        <v>43</v>
      </c>
      <c r="C97" s="835" t="s">
        <v>43</v>
      </c>
      <c r="D97" s="835" t="s">
        <v>43</v>
      </c>
      <c r="E97" s="835" t="s">
        <v>43</v>
      </c>
      <c r="F97" s="835" t="s">
        <v>43</v>
      </c>
      <c r="G97" s="835" t="s">
        <v>43</v>
      </c>
      <c r="H97" s="835" t="s">
        <v>43</v>
      </c>
      <c r="I97" s="835" t="s">
        <v>43</v>
      </c>
      <c r="J97" s="835" t="s">
        <v>43</v>
      </c>
      <c r="K97" s="835">
        <v>338701</v>
      </c>
      <c r="L97" s="835" t="s">
        <v>43</v>
      </c>
      <c r="M97" s="835" t="s">
        <v>43</v>
      </c>
      <c r="N97" s="835" t="s">
        <v>43</v>
      </c>
      <c r="O97" s="835">
        <v>113171</v>
      </c>
      <c r="P97" s="835">
        <v>123126</v>
      </c>
      <c r="Q97" s="835" t="s">
        <v>43</v>
      </c>
      <c r="R97" s="838" t="s">
        <v>471</v>
      </c>
      <c r="S97" s="834"/>
      <c r="T97" s="834"/>
      <c r="U97" s="834"/>
      <c r="V97" s="834"/>
      <c r="W97" s="834"/>
      <c r="X97" s="834"/>
      <c r="Y97" s="834"/>
    </row>
    <row r="98" spans="1:25" s="835" customFormat="1" ht="10.5" customHeight="1">
      <c r="A98" s="836" t="s">
        <v>472</v>
      </c>
      <c r="B98" s="835">
        <v>54148</v>
      </c>
      <c r="C98" s="835" t="s">
        <v>43</v>
      </c>
      <c r="D98" s="835" t="s">
        <v>43</v>
      </c>
      <c r="E98" s="835" t="s">
        <v>43</v>
      </c>
      <c r="F98" s="835" t="s">
        <v>43</v>
      </c>
      <c r="G98" s="835" t="s">
        <v>43</v>
      </c>
      <c r="H98" s="835" t="s">
        <v>43</v>
      </c>
      <c r="I98" s="835" t="s">
        <v>43</v>
      </c>
      <c r="J98" s="835" t="s">
        <v>43</v>
      </c>
      <c r="K98" s="835">
        <v>417521</v>
      </c>
      <c r="L98" s="835" t="s">
        <v>43</v>
      </c>
      <c r="M98" s="835" t="s">
        <v>43</v>
      </c>
      <c r="N98" s="835" t="s">
        <v>43</v>
      </c>
      <c r="O98" s="835">
        <v>126854</v>
      </c>
      <c r="P98" s="835">
        <v>250453</v>
      </c>
      <c r="Q98" s="835">
        <v>15602</v>
      </c>
      <c r="R98" s="838" t="s">
        <v>473</v>
      </c>
      <c r="S98" s="834"/>
      <c r="T98" s="834"/>
      <c r="U98" s="834"/>
      <c r="V98" s="834"/>
      <c r="W98" s="834"/>
      <c r="X98" s="834"/>
      <c r="Y98" s="834"/>
    </row>
    <row r="99" spans="1:25" s="835" customFormat="1" ht="10.5" customHeight="1">
      <c r="A99" s="836" t="s">
        <v>474</v>
      </c>
      <c r="B99" s="835" t="s">
        <v>43</v>
      </c>
      <c r="C99" s="835" t="s">
        <v>43</v>
      </c>
      <c r="D99" s="835" t="s">
        <v>43</v>
      </c>
      <c r="E99" s="835" t="s">
        <v>43</v>
      </c>
      <c r="F99" s="835" t="s">
        <v>43</v>
      </c>
      <c r="G99" s="835" t="s">
        <v>43</v>
      </c>
      <c r="H99" s="835" t="s">
        <v>43</v>
      </c>
      <c r="I99" s="835" t="s">
        <v>43</v>
      </c>
      <c r="J99" s="835" t="s">
        <v>43</v>
      </c>
      <c r="K99" s="835">
        <v>372162</v>
      </c>
      <c r="L99" s="835" t="s">
        <v>43</v>
      </c>
      <c r="M99" s="835" t="s">
        <v>43</v>
      </c>
      <c r="N99" s="835" t="s">
        <v>43</v>
      </c>
      <c r="O99" s="835">
        <v>178139</v>
      </c>
      <c r="P99" s="835">
        <v>194023</v>
      </c>
      <c r="Q99" s="835" t="s">
        <v>43</v>
      </c>
      <c r="R99" s="838" t="s">
        <v>475</v>
      </c>
      <c r="S99" s="834"/>
      <c r="T99" s="834"/>
      <c r="U99" s="834"/>
      <c r="V99" s="834"/>
      <c r="W99" s="834"/>
      <c r="X99" s="834"/>
      <c r="Y99" s="834"/>
    </row>
    <row r="100" spans="1:25" s="835" customFormat="1" ht="10.5" customHeight="1">
      <c r="A100" s="836" t="s">
        <v>476</v>
      </c>
      <c r="B100" s="835" t="s">
        <v>43</v>
      </c>
      <c r="C100" s="835" t="s">
        <v>43</v>
      </c>
      <c r="D100" s="835" t="s">
        <v>43</v>
      </c>
      <c r="E100" s="835" t="s">
        <v>43</v>
      </c>
      <c r="F100" s="835" t="s">
        <v>43</v>
      </c>
      <c r="G100" s="835" t="s">
        <v>43</v>
      </c>
      <c r="H100" s="835" t="s">
        <v>43</v>
      </c>
      <c r="I100" s="835" t="s">
        <v>43</v>
      </c>
      <c r="J100" s="835" t="s">
        <v>43</v>
      </c>
      <c r="K100" s="835">
        <v>148341</v>
      </c>
      <c r="L100" s="835" t="s">
        <v>43</v>
      </c>
      <c r="M100" s="835" t="s">
        <v>43</v>
      </c>
      <c r="N100" s="835" t="s">
        <v>43</v>
      </c>
      <c r="O100" s="835">
        <v>44532</v>
      </c>
      <c r="P100" s="835">
        <v>55755</v>
      </c>
      <c r="Q100" s="835">
        <v>16390</v>
      </c>
      <c r="R100" s="838" t="s">
        <v>477</v>
      </c>
      <c r="S100" s="834"/>
      <c r="T100" s="834"/>
      <c r="U100" s="834"/>
      <c r="V100" s="834"/>
      <c r="W100" s="834"/>
      <c r="X100" s="834"/>
      <c r="Y100" s="834"/>
    </row>
    <row r="101" spans="1:25" s="835" customFormat="1" ht="10.5" customHeight="1">
      <c r="A101" s="836" t="s">
        <v>478</v>
      </c>
      <c r="B101" s="835">
        <v>51327</v>
      </c>
      <c r="C101" s="835" t="s">
        <v>43</v>
      </c>
      <c r="D101" s="835" t="s">
        <v>43</v>
      </c>
      <c r="E101" s="835" t="s">
        <v>43</v>
      </c>
      <c r="F101" s="835" t="s">
        <v>43</v>
      </c>
      <c r="G101" s="835" t="s">
        <v>43</v>
      </c>
      <c r="H101" s="835">
        <v>31611</v>
      </c>
      <c r="I101" s="835" t="s">
        <v>43</v>
      </c>
      <c r="J101" s="835">
        <v>31611</v>
      </c>
      <c r="K101" s="835">
        <v>358225</v>
      </c>
      <c r="L101" s="835" t="s">
        <v>43</v>
      </c>
      <c r="M101" s="835" t="s">
        <v>43</v>
      </c>
      <c r="N101" s="835">
        <v>23739</v>
      </c>
      <c r="O101" s="835">
        <v>31775</v>
      </c>
      <c r="P101" s="835">
        <v>175560</v>
      </c>
      <c r="Q101" s="835">
        <v>15797</v>
      </c>
      <c r="R101" s="838" t="s">
        <v>422</v>
      </c>
      <c r="S101" s="834"/>
      <c r="T101" s="834"/>
      <c r="U101" s="834"/>
      <c r="V101" s="834"/>
      <c r="W101" s="834"/>
      <c r="X101" s="834"/>
      <c r="Y101" s="834"/>
    </row>
    <row r="102" spans="1:25" s="835" customFormat="1" ht="10.5" customHeight="1">
      <c r="A102" s="836" t="s">
        <v>479</v>
      </c>
      <c r="B102" s="835">
        <v>48326</v>
      </c>
      <c r="C102" s="835" t="s">
        <v>43</v>
      </c>
      <c r="D102" s="835" t="s">
        <v>43</v>
      </c>
      <c r="E102" s="835" t="s">
        <v>43</v>
      </c>
      <c r="F102" s="835" t="s">
        <v>43</v>
      </c>
      <c r="G102" s="835" t="s">
        <v>43</v>
      </c>
      <c r="H102" s="835">
        <v>31741</v>
      </c>
      <c r="I102" s="835" t="s">
        <v>43</v>
      </c>
      <c r="J102" s="835">
        <v>31741</v>
      </c>
      <c r="K102" s="835">
        <v>357769</v>
      </c>
      <c r="L102" s="835" t="s">
        <v>43</v>
      </c>
      <c r="M102" s="835" t="s">
        <v>43</v>
      </c>
      <c r="N102" s="835" t="s">
        <v>43</v>
      </c>
      <c r="O102" s="835">
        <v>114966</v>
      </c>
      <c r="P102" s="835">
        <v>197619</v>
      </c>
      <c r="Q102" s="835" t="s">
        <v>43</v>
      </c>
      <c r="R102" s="838" t="s">
        <v>423</v>
      </c>
      <c r="S102" s="834"/>
      <c r="T102" s="834"/>
      <c r="U102" s="834"/>
      <c r="V102" s="834"/>
      <c r="W102" s="834"/>
      <c r="X102" s="834"/>
      <c r="Y102" s="834"/>
    </row>
    <row r="103" spans="1:25" s="835" customFormat="1" ht="10.5" customHeight="1">
      <c r="A103" s="836" t="s">
        <v>480</v>
      </c>
      <c r="B103" s="835" t="s">
        <v>43</v>
      </c>
      <c r="C103" s="835" t="s">
        <v>43</v>
      </c>
      <c r="D103" s="835" t="s">
        <v>43</v>
      </c>
      <c r="E103" s="835" t="s">
        <v>43</v>
      </c>
      <c r="F103" s="835" t="s">
        <v>43</v>
      </c>
      <c r="G103" s="835" t="s">
        <v>43</v>
      </c>
      <c r="H103" s="835" t="s">
        <v>43</v>
      </c>
      <c r="I103" s="835" t="s">
        <v>43</v>
      </c>
      <c r="J103" s="835" t="s">
        <v>43</v>
      </c>
      <c r="K103" s="835">
        <v>349172</v>
      </c>
      <c r="L103" s="835" t="s">
        <v>43</v>
      </c>
      <c r="M103" s="835" t="s">
        <v>43</v>
      </c>
      <c r="N103" s="835" t="s">
        <v>43</v>
      </c>
      <c r="O103" s="835">
        <v>217329</v>
      </c>
      <c r="P103" s="835">
        <v>76663</v>
      </c>
      <c r="Q103" s="835">
        <v>24674</v>
      </c>
      <c r="R103" s="838" t="s">
        <v>424</v>
      </c>
      <c r="S103" s="834"/>
      <c r="T103" s="834"/>
      <c r="U103" s="834"/>
      <c r="V103" s="834"/>
      <c r="W103" s="834"/>
      <c r="X103" s="834"/>
      <c r="Y103" s="834"/>
    </row>
    <row r="104" spans="1:25" s="835" customFormat="1" ht="10.5" customHeight="1">
      <c r="A104" s="836" t="s">
        <v>481</v>
      </c>
      <c r="B104" s="835" t="s">
        <v>43</v>
      </c>
      <c r="C104" s="835" t="s">
        <v>43</v>
      </c>
      <c r="D104" s="835" t="s">
        <v>43</v>
      </c>
      <c r="E104" s="835" t="s">
        <v>43</v>
      </c>
      <c r="F104" s="835" t="s">
        <v>43</v>
      </c>
      <c r="G104" s="835" t="s">
        <v>43</v>
      </c>
      <c r="H104" s="835">
        <v>54661</v>
      </c>
      <c r="I104" s="835" t="s">
        <v>43</v>
      </c>
      <c r="J104" s="835">
        <v>54661</v>
      </c>
      <c r="K104" s="835">
        <v>251862</v>
      </c>
      <c r="L104" s="835" t="s">
        <v>43</v>
      </c>
      <c r="M104" s="835" t="s">
        <v>43</v>
      </c>
      <c r="N104" s="835">
        <v>23557</v>
      </c>
      <c r="O104" s="835">
        <v>118773</v>
      </c>
      <c r="P104" s="835">
        <v>86648</v>
      </c>
      <c r="Q104" s="835" t="s">
        <v>43</v>
      </c>
      <c r="R104" s="838" t="s">
        <v>482</v>
      </c>
      <c r="S104" s="834"/>
      <c r="T104" s="834"/>
      <c r="U104" s="834"/>
      <c r="V104" s="834"/>
      <c r="W104" s="834"/>
      <c r="X104" s="834"/>
      <c r="Y104" s="834"/>
    </row>
    <row r="105" spans="1:25" s="835" customFormat="1" ht="10.5" customHeight="1">
      <c r="A105" s="836" t="s">
        <v>465</v>
      </c>
      <c r="B105" s="835" t="s">
        <v>43</v>
      </c>
      <c r="C105" s="835" t="s">
        <v>43</v>
      </c>
      <c r="D105" s="835" t="s">
        <v>43</v>
      </c>
      <c r="E105" s="835" t="s">
        <v>43</v>
      </c>
      <c r="F105" s="835" t="s">
        <v>43</v>
      </c>
      <c r="G105" s="835" t="s">
        <v>43</v>
      </c>
      <c r="H105" s="835">
        <v>104949</v>
      </c>
      <c r="I105" s="835">
        <v>104949</v>
      </c>
      <c r="J105" s="835" t="s">
        <v>43</v>
      </c>
      <c r="K105" s="835">
        <v>552454</v>
      </c>
      <c r="L105" s="835" t="s">
        <v>43</v>
      </c>
      <c r="M105" s="835" t="s">
        <v>43</v>
      </c>
      <c r="N105" s="835" t="s">
        <v>43</v>
      </c>
      <c r="O105" s="835">
        <v>236368</v>
      </c>
      <c r="P105" s="835">
        <v>277292</v>
      </c>
      <c r="Q105" s="835" t="s">
        <v>43</v>
      </c>
      <c r="R105" s="838" t="s">
        <v>410</v>
      </c>
      <c r="S105" s="834"/>
      <c r="T105" s="834"/>
      <c r="U105" s="834"/>
      <c r="V105" s="834"/>
      <c r="W105" s="834"/>
      <c r="X105" s="834"/>
      <c r="Y105" s="834"/>
    </row>
    <row r="106" spans="1:25" s="835" customFormat="1" ht="10.5" customHeight="1">
      <c r="A106" s="840" t="s">
        <v>466</v>
      </c>
      <c r="B106" s="841" t="s">
        <v>43</v>
      </c>
      <c r="C106" s="842" t="s">
        <v>43</v>
      </c>
      <c r="D106" s="842" t="s">
        <v>43</v>
      </c>
      <c r="E106" s="842" t="s">
        <v>43</v>
      </c>
      <c r="F106" s="842" t="s">
        <v>43</v>
      </c>
      <c r="G106" s="842" t="s">
        <v>43</v>
      </c>
      <c r="H106" s="842">
        <v>47337</v>
      </c>
      <c r="I106" s="842" t="s">
        <v>43</v>
      </c>
      <c r="J106" s="842">
        <v>47337</v>
      </c>
      <c r="K106" s="842">
        <v>223487</v>
      </c>
      <c r="L106" s="842" t="s">
        <v>43</v>
      </c>
      <c r="M106" s="842" t="s">
        <v>43</v>
      </c>
      <c r="N106" s="842" t="s">
        <v>43</v>
      </c>
      <c r="O106" s="842">
        <v>161319</v>
      </c>
      <c r="P106" s="842">
        <v>32036</v>
      </c>
      <c r="Q106" s="842" t="s">
        <v>43</v>
      </c>
      <c r="R106" s="843" t="s">
        <v>411</v>
      </c>
      <c r="S106" s="834"/>
      <c r="T106" s="834"/>
      <c r="U106" s="834"/>
      <c r="V106" s="834"/>
      <c r="W106" s="834"/>
      <c r="X106" s="834"/>
      <c r="Y106" s="834"/>
    </row>
    <row r="107" spans="1:25" ht="23.25" customHeight="1">
      <c r="I107" s="844" t="s">
        <v>483</v>
      </c>
    </row>
    <row r="108" spans="1:25" s="173" customFormat="1" ht="11.25" customHeight="1">
      <c r="A108" s="826"/>
      <c r="B108" s="845" t="s">
        <v>529</v>
      </c>
      <c r="C108" s="828"/>
      <c r="D108" s="828"/>
      <c r="E108" s="828"/>
      <c r="F108" s="828"/>
      <c r="G108" s="828"/>
      <c r="H108" s="828"/>
      <c r="I108" s="828"/>
      <c r="J108" s="828"/>
      <c r="K108" s="828"/>
      <c r="L108" s="828"/>
      <c r="M108" s="828"/>
      <c r="N108" s="828"/>
      <c r="O108" s="828"/>
      <c r="P108" s="828"/>
      <c r="Q108" s="828"/>
      <c r="R108" s="1287" t="s">
        <v>429</v>
      </c>
      <c r="S108" s="23"/>
      <c r="T108" s="23"/>
      <c r="U108" s="23"/>
      <c r="V108" s="23"/>
      <c r="W108" s="23"/>
      <c r="X108" s="23"/>
      <c r="Y108" s="23"/>
    </row>
    <row r="109" spans="1:25" s="829" customFormat="1" ht="28.5" customHeight="1">
      <c r="A109" s="295" t="s">
        <v>880</v>
      </c>
      <c r="B109" s="795" t="s">
        <v>555</v>
      </c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848"/>
      <c r="Q109" s="1026" t="s">
        <v>556</v>
      </c>
      <c r="R109" s="1288"/>
      <c r="S109" s="16"/>
      <c r="T109" s="16"/>
      <c r="U109" s="16"/>
      <c r="V109" s="16"/>
      <c r="W109" s="16"/>
      <c r="X109" s="16"/>
      <c r="Y109" s="16"/>
    </row>
    <row r="110" spans="1:25" s="829" customFormat="1" ht="28.5" customHeight="1">
      <c r="A110" s="295"/>
      <c r="B110" s="15" t="s">
        <v>67</v>
      </c>
      <c r="C110" s="15" t="s">
        <v>68</v>
      </c>
      <c r="D110" s="15" t="s">
        <v>557</v>
      </c>
      <c r="E110" s="15" t="s">
        <v>69</v>
      </c>
      <c r="F110" s="15" t="s">
        <v>70</v>
      </c>
      <c r="G110" s="15" t="s">
        <v>71</v>
      </c>
      <c r="H110" s="15" t="s">
        <v>72</v>
      </c>
      <c r="I110" s="15" t="s">
        <v>1043</v>
      </c>
      <c r="J110" s="15" t="s">
        <v>73</v>
      </c>
      <c r="K110" s="15" t="s">
        <v>558</v>
      </c>
      <c r="L110" s="15" t="s">
        <v>74</v>
      </c>
      <c r="M110" s="15" t="s">
        <v>559</v>
      </c>
      <c r="N110" s="15" t="s">
        <v>1044</v>
      </c>
      <c r="O110" s="15" t="s">
        <v>1045</v>
      </c>
      <c r="P110" s="15" t="s">
        <v>560</v>
      </c>
      <c r="Q110" s="1026" t="s">
        <v>561</v>
      </c>
      <c r="R110" s="1288"/>
      <c r="S110" s="16"/>
      <c r="T110" s="16"/>
      <c r="U110" s="16"/>
      <c r="V110" s="16"/>
      <c r="W110" s="16"/>
      <c r="X110" s="16"/>
      <c r="Y110" s="16"/>
    </row>
    <row r="111" spans="1:25" s="829" customFormat="1" ht="12" customHeight="1">
      <c r="A111" s="297"/>
      <c r="B111" s="20" t="str">
        <f>PROPER("MINAS-T")</f>
        <v>Minas-T</v>
      </c>
      <c r="C111" s="20" t="str">
        <f>PROPER("UDANG")</f>
        <v>Udang</v>
      </c>
      <c r="D111" s="20" t="str">
        <f>PROPER("BADAK")</f>
        <v>Badak</v>
      </c>
      <c r="E111" s="20" t="str">
        <f>PROPER("LALANG")</f>
        <v>Lalang</v>
      </c>
      <c r="F111" s="20" t="str">
        <f>PROPER("MADURA")</f>
        <v>Madura</v>
      </c>
      <c r="G111" s="20" t="str">
        <f>PROPER("WIDURI")</f>
        <v>Widuri</v>
      </c>
      <c r="H111" s="20" t="str">
        <f>PROPER("BELIDA")</f>
        <v>Belida</v>
      </c>
      <c r="I111" s="20" t="str">
        <f>PROPER("SENIPH-C")</f>
        <v>Seniph-C</v>
      </c>
      <c r="J111" s="20" t="str">
        <f>PROPER("KAJISEMO")</f>
        <v>Kajisemo</v>
      </c>
      <c r="K111" s="20" t="str">
        <f>PROPER("HNDL-MIX")</f>
        <v>Hndl-Mix</v>
      </c>
      <c r="L111" s="20" t="str">
        <f>PROPER("GERAGAIM")</f>
        <v>Geragaim</v>
      </c>
      <c r="M111" s="20" t="str">
        <f>PROPER("BELANAK")</f>
        <v>Belanak</v>
      </c>
      <c r="N111" s="20" t="str">
        <f>PROPER("TANGUH-C")</f>
        <v>Tanguh-C</v>
      </c>
      <c r="O111" s="20" t="str">
        <f>PROPER("CLCAP-RE")</f>
        <v>Clcap-Re</v>
      </c>
      <c r="P111" s="20" t="str">
        <f>PROPER("OYONG")</f>
        <v>Oyong</v>
      </c>
      <c r="Q111" s="19" t="str">
        <f>PROPER("RAW-OIL")</f>
        <v>Raw-Oil</v>
      </c>
      <c r="R111" s="1289"/>
      <c r="S111" s="16"/>
      <c r="T111" s="16"/>
      <c r="U111" s="16"/>
      <c r="V111" s="16"/>
      <c r="W111" s="16"/>
      <c r="X111" s="16"/>
      <c r="Y111" s="16"/>
    </row>
    <row r="112" spans="1:25" s="835" customFormat="1" ht="10.5" customHeight="1">
      <c r="A112" s="830" t="s">
        <v>300</v>
      </c>
      <c r="B112" s="831">
        <v>353388</v>
      </c>
      <c r="C112" s="832">
        <v>42799</v>
      </c>
      <c r="D112" s="832" t="s">
        <v>43</v>
      </c>
      <c r="E112" s="832">
        <v>64869</v>
      </c>
      <c r="F112" s="832" t="s">
        <v>43</v>
      </c>
      <c r="G112" s="832">
        <v>322409</v>
      </c>
      <c r="H112" s="832">
        <v>56475</v>
      </c>
      <c r="I112" s="832">
        <v>206238</v>
      </c>
      <c r="J112" s="832">
        <v>249853</v>
      </c>
      <c r="K112" s="832">
        <v>150776</v>
      </c>
      <c r="L112" s="832" t="s">
        <v>43</v>
      </c>
      <c r="M112" s="832">
        <v>90007</v>
      </c>
      <c r="N112" s="832">
        <v>146071</v>
      </c>
      <c r="O112" s="832" t="s">
        <v>43</v>
      </c>
      <c r="P112" s="832" t="s">
        <v>43</v>
      </c>
      <c r="Q112" s="832">
        <v>5290</v>
      </c>
      <c r="R112" s="833" t="s">
        <v>443</v>
      </c>
      <c r="S112" s="834"/>
      <c r="T112" s="834"/>
      <c r="U112" s="834"/>
      <c r="V112" s="834"/>
      <c r="W112" s="834"/>
      <c r="X112" s="834"/>
      <c r="Y112" s="834"/>
    </row>
    <row r="113" spans="1:25" s="835" customFormat="1" ht="10.5" customHeight="1">
      <c r="A113" s="836" t="s">
        <v>444</v>
      </c>
      <c r="B113" s="835">
        <v>314549</v>
      </c>
      <c r="C113" s="835" t="s">
        <v>43</v>
      </c>
      <c r="D113" s="835" t="s">
        <v>43</v>
      </c>
      <c r="E113" s="835">
        <v>126036</v>
      </c>
      <c r="F113" s="835">
        <v>64726</v>
      </c>
      <c r="G113" s="835">
        <v>256971</v>
      </c>
      <c r="H113" s="835" t="s">
        <v>43</v>
      </c>
      <c r="I113" s="835">
        <v>244795</v>
      </c>
      <c r="J113" s="835">
        <v>462552</v>
      </c>
      <c r="K113" s="835">
        <v>221538</v>
      </c>
      <c r="L113" s="835">
        <v>47859</v>
      </c>
      <c r="M113" s="835" t="s">
        <v>43</v>
      </c>
      <c r="N113" s="835">
        <v>65771</v>
      </c>
      <c r="O113" s="835" t="s">
        <v>43</v>
      </c>
      <c r="P113" s="835" t="s">
        <v>43</v>
      </c>
      <c r="Q113" s="835" t="s">
        <v>43</v>
      </c>
      <c r="R113" s="838" t="s">
        <v>445</v>
      </c>
      <c r="S113" s="834"/>
      <c r="T113" s="834"/>
      <c r="U113" s="834"/>
      <c r="V113" s="834"/>
      <c r="W113" s="834"/>
      <c r="X113" s="834"/>
      <c r="Y113" s="834"/>
    </row>
    <row r="114" spans="1:25" s="835" customFormat="1" ht="10.5" customHeight="1">
      <c r="A114" s="836" t="s">
        <v>446</v>
      </c>
      <c r="B114" s="835">
        <v>330254</v>
      </c>
      <c r="C114" s="835" t="s">
        <v>43</v>
      </c>
      <c r="D114" s="835">
        <v>23785</v>
      </c>
      <c r="E114" s="835">
        <v>87478</v>
      </c>
      <c r="F114" s="835">
        <v>30315</v>
      </c>
      <c r="G114" s="835">
        <v>288223</v>
      </c>
      <c r="H114" s="835">
        <v>32454</v>
      </c>
      <c r="I114" s="835">
        <v>149999</v>
      </c>
      <c r="J114" s="835">
        <v>442521</v>
      </c>
      <c r="K114" s="835">
        <v>193677</v>
      </c>
      <c r="L114" s="835" t="s">
        <v>43</v>
      </c>
      <c r="M114" s="835" t="s">
        <v>43</v>
      </c>
      <c r="N114" s="835">
        <v>13554</v>
      </c>
      <c r="O114" s="835">
        <v>33327</v>
      </c>
      <c r="P114" s="835" t="s">
        <v>43</v>
      </c>
      <c r="Q114" s="835" t="s">
        <v>43</v>
      </c>
      <c r="R114" s="838" t="s">
        <v>447</v>
      </c>
      <c r="S114" s="834"/>
      <c r="T114" s="834"/>
      <c r="U114" s="834"/>
      <c r="V114" s="834"/>
      <c r="W114" s="834"/>
      <c r="X114" s="834"/>
      <c r="Y114" s="834"/>
    </row>
    <row r="115" spans="1:25" s="835" customFormat="1" ht="10.5" customHeight="1">
      <c r="A115" s="836" t="s">
        <v>448</v>
      </c>
      <c r="B115" s="835">
        <v>188210</v>
      </c>
      <c r="C115" s="835" t="s">
        <v>43</v>
      </c>
      <c r="D115" s="835" t="s">
        <v>43</v>
      </c>
      <c r="E115" s="835">
        <v>81112</v>
      </c>
      <c r="F115" s="835" t="s">
        <v>43</v>
      </c>
      <c r="G115" s="835">
        <v>211931</v>
      </c>
      <c r="H115" s="835">
        <v>79466</v>
      </c>
      <c r="I115" s="835">
        <v>90885</v>
      </c>
      <c r="J115" s="835">
        <v>183988</v>
      </c>
      <c r="K115" s="835">
        <v>75211</v>
      </c>
      <c r="L115" s="835" t="s">
        <v>43</v>
      </c>
      <c r="M115" s="835" t="s">
        <v>43</v>
      </c>
      <c r="N115" s="835" t="s">
        <v>43</v>
      </c>
      <c r="O115" s="835">
        <v>63174</v>
      </c>
      <c r="P115" s="835">
        <v>32095</v>
      </c>
      <c r="Q115" s="835" t="s">
        <v>43</v>
      </c>
      <c r="R115" s="838" t="s">
        <v>449</v>
      </c>
      <c r="S115" s="834"/>
      <c r="T115" s="834"/>
      <c r="U115" s="834"/>
      <c r="V115" s="834"/>
      <c r="W115" s="834"/>
      <c r="X115" s="834"/>
      <c r="Y115" s="834"/>
    </row>
    <row r="116" spans="1:25" s="835" customFormat="1" ht="10.5" customHeight="1">
      <c r="A116" s="836" t="s">
        <v>450</v>
      </c>
      <c r="B116" s="835">
        <v>31791</v>
      </c>
      <c r="C116" s="835" t="s">
        <v>43</v>
      </c>
      <c r="D116" s="835" t="s">
        <v>43</v>
      </c>
      <c r="E116" s="835" t="s">
        <v>43</v>
      </c>
      <c r="F116" s="835" t="s">
        <v>43</v>
      </c>
      <c r="G116" s="835">
        <v>148809</v>
      </c>
      <c r="H116" s="835" t="s">
        <v>43</v>
      </c>
      <c r="I116" s="835">
        <v>88111</v>
      </c>
      <c r="J116" s="835">
        <v>232050</v>
      </c>
      <c r="K116" s="835">
        <v>146339</v>
      </c>
      <c r="L116" s="835" t="s">
        <v>43</v>
      </c>
      <c r="M116" s="835" t="s">
        <v>43</v>
      </c>
      <c r="N116" s="835" t="s">
        <v>43</v>
      </c>
      <c r="O116" s="835" t="s">
        <v>43</v>
      </c>
      <c r="P116" s="835" t="s">
        <v>43</v>
      </c>
      <c r="Q116" s="835" t="s">
        <v>43</v>
      </c>
      <c r="R116" s="838" t="s">
        <v>451</v>
      </c>
      <c r="S116" s="834"/>
      <c r="T116" s="834"/>
      <c r="U116" s="834"/>
      <c r="V116" s="834"/>
      <c r="W116" s="834"/>
      <c r="X116" s="834"/>
      <c r="Y116" s="834"/>
    </row>
    <row r="117" spans="1:25" s="835" customFormat="1" ht="10.5" customHeight="1">
      <c r="A117" s="836"/>
      <c r="R117" s="838"/>
      <c r="S117" s="834"/>
      <c r="T117" s="834"/>
      <c r="U117" s="834"/>
      <c r="V117" s="834"/>
      <c r="W117" s="834"/>
      <c r="X117" s="834"/>
      <c r="Y117" s="834"/>
    </row>
    <row r="118" spans="1:25" s="835" customFormat="1" ht="10.5" customHeight="1">
      <c r="A118" s="836" t="s">
        <v>305</v>
      </c>
      <c r="B118" s="835">
        <v>155340</v>
      </c>
      <c r="C118" s="835" t="s">
        <v>43</v>
      </c>
      <c r="D118" s="835" t="s">
        <v>43</v>
      </c>
      <c r="E118" s="835">
        <v>18700</v>
      </c>
      <c r="F118" s="835" t="s">
        <v>43</v>
      </c>
      <c r="G118" s="835">
        <v>180101</v>
      </c>
      <c r="H118" s="835">
        <v>58431</v>
      </c>
      <c r="I118" s="835">
        <v>92417</v>
      </c>
      <c r="J118" s="835">
        <v>137905</v>
      </c>
      <c r="K118" s="835">
        <v>75120</v>
      </c>
      <c r="L118" s="835" t="s">
        <v>43</v>
      </c>
      <c r="M118" s="835" t="s">
        <v>43</v>
      </c>
      <c r="N118" s="835" t="s">
        <v>43</v>
      </c>
      <c r="O118" s="835">
        <v>63174</v>
      </c>
      <c r="P118" s="835">
        <v>32095</v>
      </c>
      <c r="Q118" s="835" t="s">
        <v>43</v>
      </c>
      <c r="R118" s="838" t="s">
        <v>452</v>
      </c>
      <c r="S118" s="834"/>
      <c r="T118" s="834"/>
      <c r="U118" s="834"/>
      <c r="V118" s="834"/>
      <c r="W118" s="834"/>
      <c r="X118" s="834"/>
      <c r="Y118" s="834"/>
    </row>
    <row r="119" spans="1:25" s="835" customFormat="1" ht="10.5" customHeight="1">
      <c r="A119" s="836" t="s">
        <v>453</v>
      </c>
      <c r="B119" s="835" t="s">
        <v>43</v>
      </c>
      <c r="C119" s="835" t="s">
        <v>43</v>
      </c>
      <c r="D119" s="835" t="s">
        <v>43</v>
      </c>
      <c r="E119" s="835" t="s">
        <v>43</v>
      </c>
      <c r="F119" s="835" t="s">
        <v>43</v>
      </c>
      <c r="G119" s="835">
        <v>124557</v>
      </c>
      <c r="H119" s="835" t="s">
        <v>43</v>
      </c>
      <c r="I119" s="835">
        <v>86564</v>
      </c>
      <c r="J119" s="835">
        <v>242225</v>
      </c>
      <c r="K119" s="835">
        <v>114715</v>
      </c>
      <c r="L119" s="835" t="s">
        <v>43</v>
      </c>
      <c r="M119" s="835" t="s">
        <v>43</v>
      </c>
      <c r="N119" s="835" t="s">
        <v>43</v>
      </c>
      <c r="O119" s="835" t="s">
        <v>43</v>
      </c>
      <c r="P119" s="835" t="s">
        <v>43</v>
      </c>
      <c r="Q119" s="835" t="s">
        <v>43</v>
      </c>
      <c r="R119" s="838" t="s">
        <v>454</v>
      </c>
      <c r="S119" s="834"/>
      <c r="T119" s="834"/>
      <c r="U119" s="834"/>
      <c r="V119" s="834"/>
      <c r="W119" s="834"/>
      <c r="X119" s="834"/>
      <c r="Y119" s="834"/>
    </row>
    <row r="120" spans="1:25" s="835" customFormat="1" ht="10.5" customHeight="1">
      <c r="A120" s="836"/>
      <c r="R120" s="838"/>
      <c r="S120" s="834"/>
      <c r="T120" s="834"/>
      <c r="U120" s="834"/>
      <c r="V120" s="834"/>
      <c r="W120" s="834"/>
      <c r="X120" s="834"/>
      <c r="Y120" s="834"/>
    </row>
    <row r="121" spans="1:25" s="835" customFormat="1" ht="10.5" customHeight="1">
      <c r="A121" s="836" t="s">
        <v>307</v>
      </c>
      <c r="B121" s="835">
        <v>31791</v>
      </c>
      <c r="C121" s="835" t="s">
        <v>43</v>
      </c>
      <c r="D121" s="835" t="s">
        <v>43</v>
      </c>
      <c r="E121" s="835" t="s">
        <v>43</v>
      </c>
      <c r="F121" s="835" t="s">
        <v>43</v>
      </c>
      <c r="G121" s="835">
        <v>47136</v>
      </c>
      <c r="H121" s="835" t="s">
        <v>43</v>
      </c>
      <c r="I121" s="835">
        <v>31679</v>
      </c>
      <c r="J121" s="835">
        <v>28619</v>
      </c>
      <c r="K121" s="835">
        <v>31624</v>
      </c>
      <c r="L121" s="835" t="s">
        <v>43</v>
      </c>
      <c r="M121" s="835" t="s">
        <v>43</v>
      </c>
      <c r="N121" s="835" t="s">
        <v>43</v>
      </c>
      <c r="O121" s="835" t="s">
        <v>43</v>
      </c>
      <c r="P121" s="835" t="s">
        <v>43</v>
      </c>
      <c r="Q121" s="835" t="s">
        <v>43</v>
      </c>
      <c r="R121" s="838" t="s">
        <v>455</v>
      </c>
      <c r="S121" s="834"/>
      <c r="T121" s="834"/>
      <c r="U121" s="834"/>
      <c r="V121" s="834"/>
      <c r="W121" s="834"/>
      <c r="X121" s="834"/>
      <c r="Y121" s="834"/>
    </row>
    <row r="122" spans="1:25" s="835" customFormat="1" ht="10.5" customHeight="1">
      <c r="A122" s="836" t="s">
        <v>456</v>
      </c>
      <c r="B122" s="835" t="s">
        <v>43</v>
      </c>
      <c r="C122" s="835" t="s">
        <v>43</v>
      </c>
      <c r="D122" s="835" t="s">
        <v>43</v>
      </c>
      <c r="E122" s="835" t="s">
        <v>43</v>
      </c>
      <c r="F122" s="835" t="s">
        <v>43</v>
      </c>
      <c r="G122" s="835">
        <v>63039</v>
      </c>
      <c r="H122" s="835" t="s">
        <v>43</v>
      </c>
      <c r="I122" s="835">
        <v>24768</v>
      </c>
      <c r="J122" s="835">
        <v>115501</v>
      </c>
      <c r="K122" s="835">
        <v>29623</v>
      </c>
      <c r="L122" s="835" t="s">
        <v>43</v>
      </c>
      <c r="M122" s="835" t="s">
        <v>43</v>
      </c>
      <c r="N122" s="835" t="s">
        <v>43</v>
      </c>
      <c r="O122" s="835" t="s">
        <v>43</v>
      </c>
      <c r="P122" s="835" t="s">
        <v>43</v>
      </c>
      <c r="Q122" s="835" t="s">
        <v>43</v>
      </c>
      <c r="R122" s="838" t="s">
        <v>457</v>
      </c>
      <c r="S122" s="834"/>
      <c r="T122" s="834"/>
      <c r="U122" s="834"/>
      <c r="V122" s="834"/>
      <c r="W122" s="834"/>
      <c r="X122" s="834"/>
      <c r="Y122" s="834"/>
    </row>
    <row r="123" spans="1:25" s="835" customFormat="1" ht="10.5" customHeight="1">
      <c r="A123" s="836" t="s">
        <v>458</v>
      </c>
      <c r="B123" s="835" t="s">
        <v>43</v>
      </c>
      <c r="C123" s="835" t="s">
        <v>43</v>
      </c>
      <c r="D123" s="835" t="s">
        <v>43</v>
      </c>
      <c r="E123" s="835" t="s">
        <v>43</v>
      </c>
      <c r="F123" s="835" t="s">
        <v>43</v>
      </c>
      <c r="G123" s="835" t="s">
        <v>43</v>
      </c>
      <c r="H123" s="835" t="s">
        <v>43</v>
      </c>
      <c r="I123" s="835">
        <v>31664</v>
      </c>
      <c r="J123" s="835" t="s">
        <v>43</v>
      </c>
      <c r="K123" s="835">
        <v>24612</v>
      </c>
      <c r="L123" s="835" t="s">
        <v>43</v>
      </c>
      <c r="M123" s="835" t="s">
        <v>43</v>
      </c>
      <c r="N123" s="835" t="s">
        <v>43</v>
      </c>
      <c r="O123" s="835" t="s">
        <v>43</v>
      </c>
      <c r="P123" s="835" t="s">
        <v>43</v>
      </c>
      <c r="Q123" s="835" t="s">
        <v>43</v>
      </c>
      <c r="R123" s="838" t="s">
        <v>459</v>
      </c>
      <c r="S123" s="834"/>
      <c r="T123" s="834"/>
      <c r="U123" s="834"/>
      <c r="V123" s="834"/>
      <c r="W123" s="834"/>
      <c r="X123" s="834"/>
      <c r="Y123" s="834"/>
    </row>
    <row r="124" spans="1:25" s="835" customFormat="1" ht="10.5" customHeight="1">
      <c r="A124" s="836" t="s">
        <v>460</v>
      </c>
      <c r="B124" s="835" t="s">
        <v>43</v>
      </c>
      <c r="C124" s="835" t="s">
        <v>43</v>
      </c>
      <c r="D124" s="835" t="s">
        <v>43</v>
      </c>
      <c r="E124" s="835" t="s">
        <v>43</v>
      </c>
      <c r="F124" s="835" t="s">
        <v>43</v>
      </c>
      <c r="G124" s="835">
        <v>38634</v>
      </c>
      <c r="H124" s="835" t="s">
        <v>43</v>
      </c>
      <c r="I124" s="835" t="s">
        <v>43</v>
      </c>
      <c r="J124" s="835">
        <v>87930</v>
      </c>
      <c r="K124" s="835">
        <v>60480</v>
      </c>
      <c r="L124" s="835" t="s">
        <v>43</v>
      </c>
      <c r="M124" s="835" t="s">
        <v>43</v>
      </c>
      <c r="N124" s="835" t="s">
        <v>43</v>
      </c>
      <c r="O124" s="835" t="s">
        <v>43</v>
      </c>
      <c r="P124" s="835" t="s">
        <v>43</v>
      </c>
      <c r="Q124" s="835" t="s">
        <v>43</v>
      </c>
      <c r="R124" s="838" t="s">
        <v>461</v>
      </c>
      <c r="S124" s="834"/>
      <c r="T124" s="834"/>
      <c r="U124" s="834"/>
      <c r="V124" s="834"/>
      <c r="W124" s="834"/>
      <c r="X124" s="834"/>
      <c r="Y124" s="834"/>
    </row>
    <row r="125" spans="1:25" s="835" customFormat="1" ht="10.5" customHeight="1">
      <c r="A125" s="836" t="s">
        <v>311</v>
      </c>
      <c r="B125" s="835" t="s">
        <v>43</v>
      </c>
      <c r="C125" s="835" t="s">
        <v>43</v>
      </c>
      <c r="D125" s="835" t="s">
        <v>43</v>
      </c>
      <c r="E125" s="835" t="s">
        <v>43</v>
      </c>
      <c r="F125" s="835" t="s">
        <v>43</v>
      </c>
      <c r="G125" s="835">
        <v>22884</v>
      </c>
      <c r="H125" s="835" t="s">
        <v>43</v>
      </c>
      <c r="I125" s="835">
        <v>30132</v>
      </c>
      <c r="J125" s="835">
        <v>38794</v>
      </c>
      <c r="K125" s="835" t="s">
        <v>43</v>
      </c>
      <c r="L125" s="835" t="s">
        <v>43</v>
      </c>
      <c r="M125" s="835" t="s">
        <v>43</v>
      </c>
      <c r="N125" s="835" t="s">
        <v>43</v>
      </c>
      <c r="O125" s="835" t="s">
        <v>43</v>
      </c>
      <c r="P125" s="835" t="s">
        <v>43</v>
      </c>
      <c r="Q125" s="835" t="s">
        <v>43</v>
      </c>
      <c r="R125" s="838" t="s">
        <v>462</v>
      </c>
      <c r="S125" s="834"/>
      <c r="T125" s="834"/>
      <c r="U125" s="834"/>
      <c r="V125" s="834"/>
      <c r="W125" s="834"/>
      <c r="X125" s="834"/>
      <c r="Y125" s="834"/>
    </row>
    <row r="126" spans="1:25" s="835" customFormat="1" ht="10.5" customHeight="1">
      <c r="A126" s="836"/>
      <c r="R126" s="838"/>
      <c r="S126" s="834"/>
      <c r="T126" s="834"/>
      <c r="U126" s="834"/>
      <c r="V126" s="834"/>
      <c r="W126" s="834"/>
      <c r="X126" s="834"/>
      <c r="Y126" s="834"/>
    </row>
    <row r="127" spans="1:25" s="835" customFormat="1" ht="10.5" customHeight="1">
      <c r="A127" s="836" t="s">
        <v>463</v>
      </c>
      <c r="B127" s="835">
        <v>31791</v>
      </c>
      <c r="C127" s="835" t="s">
        <v>43</v>
      </c>
      <c r="D127" s="835" t="s">
        <v>43</v>
      </c>
      <c r="E127" s="835" t="s">
        <v>43</v>
      </c>
      <c r="F127" s="835" t="s">
        <v>43</v>
      </c>
      <c r="G127" s="835">
        <v>23496</v>
      </c>
      <c r="H127" s="835" t="s">
        <v>43</v>
      </c>
      <c r="I127" s="835" t="s">
        <v>43</v>
      </c>
      <c r="J127" s="835" t="s">
        <v>43</v>
      </c>
      <c r="K127" s="835">
        <v>31624</v>
      </c>
      <c r="L127" s="835" t="s">
        <v>43</v>
      </c>
      <c r="M127" s="835" t="s">
        <v>43</v>
      </c>
      <c r="N127" s="835" t="s">
        <v>43</v>
      </c>
      <c r="O127" s="835" t="s">
        <v>43</v>
      </c>
      <c r="P127" s="835" t="s">
        <v>43</v>
      </c>
      <c r="Q127" s="835" t="s">
        <v>43</v>
      </c>
      <c r="R127" s="838" t="s">
        <v>464</v>
      </c>
      <c r="S127" s="834"/>
      <c r="T127" s="834"/>
      <c r="U127" s="834"/>
      <c r="V127" s="834"/>
      <c r="W127" s="834"/>
      <c r="X127" s="834"/>
      <c r="Y127" s="834"/>
    </row>
    <row r="128" spans="1:25" s="835" customFormat="1" ht="10.5" customHeight="1">
      <c r="A128" s="836" t="s">
        <v>465</v>
      </c>
      <c r="B128" s="835" t="s">
        <v>43</v>
      </c>
      <c r="C128" s="835" t="s">
        <v>43</v>
      </c>
      <c r="D128" s="835" t="s">
        <v>43</v>
      </c>
      <c r="E128" s="835" t="s">
        <v>43</v>
      </c>
      <c r="F128" s="835" t="s">
        <v>43</v>
      </c>
      <c r="G128" s="835">
        <v>23640</v>
      </c>
      <c r="H128" s="835" t="s">
        <v>43</v>
      </c>
      <c r="I128" s="835" t="s">
        <v>43</v>
      </c>
      <c r="J128" s="835" t="s">
        <v>43</v>
      </c>
      <c r="K128" s="835" t="s">
        <v>43</v>
      </c>
      <c r="L128" s="835" t="s">
        <v>43</v>
      </c>
      <c r="M128" s="835" t="s">
        <v>43</v>
      </c>
      <c r="N128" s="835" t="s">
        <v>43</v>
      </c>
      <c r="O128" s="835" t="s">
        <v>43</v>
      </c>
      <c r="P128" s="835" t="s">
        <v>43</v>
      </c>
      <c r="Q128" s="835" t="s">
        <v>43</v>
      </c>
      <c r="R128" s="838" t="s">
        <v>410</v>
      </c>
      <c r="S128" s="834"/>
      <c r="T128" s="834"/>
      <c r="U128" s="834"/>
      <c r="V128" s="834"/>
      <c r="W128" s="834"/>
      <c r="X128" s="834"/>
      <c r="Y128" s="834"/>
    </row>
    <row r="129" spans="1:25" s="835" customFormat="1" ht="10.5" customHeight="1">
      <c r="A129" s="836" t="s">
        <v>466</v>
      </c>
      <c r="B129" s="835" t="s">
        <v>43</v>
      </c>
      <c r="C129" s="835" t="s">
        <v>43</v>
      </c>
      <c r="D129" s="835" t="s">
        <v>43</v>
      </c>
      <c r="E129" s="835" t="s">
        <v>43</v>
      </c>
      <c r="F129" s="835" t="s">
        <v>43</v>
      </c>
      <c r="G129" s="835" t="s">
        <v>43</v>
      </c>
      <c r="H129" s="835" t="s">
        <v>43</v>
      </c>
      <c r="I129" s="835">
        <v>31679</v>
      </c>
      <c r="J129" s="835">
        <v>28619</v>
      </c>
      <c r="K129" s="835" t="s">
        <v>43</v>
      </c>
      <c r="L129" s="835" t="s">
        <v>43</v>
      </c>
      <c r="M129" s="835" t="s">
        <v>43</v>
      </c>
      <c r="N129" s="835" t="s">
        <v>43</v>
      </c>
      <c r="O129" s="835" t="s">
        <v>43</v>
      </c>
      <c r="P129" s="835" t="s">
        <v>43</v>
      </c>
      <c r="Q129" s="835" t="s">
        <v>43</v>
      </c>
      <c r="R129" s="838" t="s">
        <v>411</v>
      </c>
      <c r="S129" s="834"/>
      <c r="T129" s="834"/>
      <c r="U129" s="834"/>
      <c r="V129" s="834"/>
      <c r="W129" s="834"/>
      <c r="X129" s="834"/>
      <c r="Y129" s="834"/>
    </row>
    <row r="130" spans="1:25" s="835" customFormat="1" ht="10.5" customHeight="1">
      <c r="A130" s="836" t="s">
        <v>467</v>
      </c>
      <c r="B130" s="835" t="s">
        <v>43</v>
      </c>
      <c r="C130" s="835" t="s">
        <v>43</v>
      </c>
      <c r="D130" s="835" t="s">
        <v>43</v>
      </c>
      <c r="E130" s="835" t="s">
        <v>43</v>
      </c>
      <c r="F130" s="835" t="s">
        <v>43</v>
      </c>
      <c r="G130" s="835" t="s">
        <v>43</v>
      </c>
      <c r="H130" s="835" t="s">
        <v>43</v>
      </c>
      <c r="I130" s="835" t="s">
        <v>43</v>
      </c>
      <c r="J130" s="835">
        <v>34787</v>
      </c>
      <c r="K130" s="835">
        <v>29623</v>
      </c>
      <c r="L130" s="835" t="s">
        <v>43</v>
      </c>
      <c r="M130" s="835" t="s">
        <v>43</v>
      </c>
      <c r="N130" s="835" t="s">
        <v>43</v>
      </c>
      <c r="O130" s="835" t="s">
        <v>43</v>
      </c>
      <c r="P130" s="835" t="s">
        <v>43</v>
      </c>
      <c r="Q130" s="835" t="s">
        <v>43</v>
      </c>
      <c r="R130" s="838" t="s">
        <v>412</v>
      </c>
      <c r="S130" s="834"/>
      <c r="T130" s="834"/>
      <c r="U130" s="834"/>
      <c r="V130" s="834"/>
      <c r="W130" s="834"/>
      <c r="X130" s="834"/>
      <c r="Y130" s="834"/>
    </row>
    <row r="131" spans="1:25" s="835" customFormat="1" ht="10.5" customHeight="1">
      <c r="A131" s="836" t="s">
        <v>468</v>
      </c>
      <c r="B131" s="835" t="s">
        <v>43</v>
      </c>
      <c r="C131" s="835" t="s">
        <v>43</v>
      </c>
      <c r="D131" s="835" t="s">
        <v>43</v>
      </c>
      <c r="E131" s="835" t="s">
        <v>43</v>
      </c>
      <c r="F131" s="835" t="s">
        <v>43</v>
      </c>
      <c r="G131" s="835" t="s">
        <v>43</v>
      </c>
      <c r="H131" s="835" t="s">
        <v>43</v>
      </c>
      <c r="I131" s="835">
        <v>24768</v>
      </c>
      <c r="J131" s="835">
        <v>41349</v>
      </c>
      <c r="K131" s="835" t="s">
        <v>43</v>
      </c>
      <c r="L131" s="835" t="s">
        <v>43</v>
      </c>
      <c r="M131" s="835" t="s">
        <v>43</v>
      </c>
      <c r="N131" s="835" t="s">
        <v>43</v>
      </c>
      <c r="O131" s="835" t="s">
        <v>43</v>
      </c>
      <c r="P131" s="835" t="s">
        <v>43</v>
      </c>
      <c r="Q131" s="835" t="s">
        <v>43</v>
      </c>
      <c r="R131" s="839" t="s">
        <v>469</v>
      </c>
      <c r="S131" s="834"/>
      <c r="T131" s="834"/>
      <c r="U131" s="834"/>
      <c r="V131" s="834"/>
      <c r="W131" s="834"/>
      <c r="X131" s="834"/>
      <c r="Y131" s="834"/>
    </row>
    <row r="132" spans="1:25" s="835" customFormat="1" ht="10.5" customHeight="1">
      <c r="A132" s="836" t="s">
        <v>470</v>
      </c>
      <c r="B132" s="835" t="s">
        <v>43</v>
      </c>
      <c r="C132" s="835" t="s">
        <v>43</v>
      </c>
      <c r="D132" s="835" t="s">
        <v>43</v>
      </c>
      <c r="E132" s="835" t="s">
        <v>43</v>
      </c>
      <c r="F132" s="835" t="s">
        <v>43</v>
      </c>
      <c r="G132" s="835">
        <v>63039</v>
      </c>
      <c r="H132" s="835" t="s">
        <v>43</v>
      </c>
      <c r="I132" s="835" t="s">
        <v>43</v>
      </c>
      <c r="J132" s="835">
        <v>39365</v>
      </c>
      <c r="K132" s="835" t="s">
        <v>43</v>
      </c>
      <c r="L132" s="835" t="s">
        <v>43</v>
      </c>
      <c r="M132" s="835" t="s">
        <v>43</v>
      </c>
      <c r="N132" s="835" t="s">
        <v>43</v>
      </c>
      <c r="O132" s="835" t="s">
        <v>43</v>
      </c>
      <c r="P132" s="835" t="s">
        <v>43</v>
      </c>
      <c r="Q132" s="835" t="s">
        <v>43</v>
      </c>
      <c r="R132" s="838" t="s">
        <v>471</v>
      </c>
      <c r="S132" s="834"/>
      <c r="T132" s="834"/>
      <c r="U132" s="834"/>
      <c r="V132" s="834"/>
      <c r="W132" s="834"/>
      <c r="X132" s="834"/>
      <c r="Y132" s="834"/>
    </row>
    <row r="133" spans="1:25" s="835" customFormat="1" ht="10.5" customHeight="1">
      <c r="A133" s="836" t="s">
        <v>472</v>
      </c>
      <c r="B133" s="835" t="s">
        <v>43</v>
      </c>
      <c r="C133" s="835" t="s">
        <v>43</v>
      </c>
      <c r="D133" s="835" t="s">
        <v>43</v>
      </c>
      <c r="E133" s="835" t="s">
        <v>43</v>
      </c>
      <c r="F133" s="835" t="s">
        <v>43</v>
      </c>
      <c r="G133" s="835" t="s">
        <v>43</v>
      </c>
      <c r="H133" s="835" t="s">
        <v>43</v>
      </c>
      <c r="I133" s="835" t="s">
        <v>43</v>
      </c>
      <c r="J133" s="835" t="s">
        <v>43</v>
      </c>
      <c r="K133" s="835">
        <v>24612</v>
      </c>
      <c r="L133" s="835" t="s">
        <v>43</v>
      </c>
      <c r="M133" s="835" t="s">
        <v>43</v>
      </c>
      <c r="N133" s="835" t="s">
        <v>43</v>
      </c>
      <c r="O133" s="835" t="s">
        <v>43</v>
      </c>
      <c r="P133" s="835" t="s">
        <v>43</v>
      </c>
      <c r="Q133" s="835" t="s">
        <v>43</v>
      </c>
      <c r="R133" s="838" t="s">
        <v>473</v>
      </c>
      <c r="S133" s="834"/>
      <c r="T133" s="834"/>
      <c r="U133" s="834"/>
      <c r="V133" s="834"/>
      <c r="W133" s="834"/>
      <c r="X133" s="834"/>
      <c r="Y133" s="834"/>
    </row>
    <row r="134" spans="1:25" s="835" customFormat="1" ht="10.5" customHeight="1">
      <c r="A134" s="836" t="s">
        <v>474</v>
      </c>
      <c r="B134" s="835" t="s">
        <v>43</v>
      </c>
      <c r="C134" s="835" t="s">
        <v>43</v>
      </c>
      <c r="D134" s="835" t="s">
        <v>43</v>
      </c>
      <c r="E134" s="835" t="s">
        <v>43</v>
      </c>
      <c r="F134" s="835" t="s">
        <v>43</v>
      </c>
      <c r="G134" s="835" t="s">
        <v>43</v>
      </c>
      <c r="H134" s="835" t="s">
        <v>43</v>
      </c>
      <c r="I134" s="835" t="s">
        <v>43</v>
      </c>
      <c r="J134" s="835" t="s">
        <v>43</v>
      </c>
      <c r="K134" s="835" t="s">
        <v>43</v>
      </c>
      <c r="L134" s="835" t="s">
        <v>43</v>
      </c>
      <c r="M134" s="835" t="s">
        <v>43</v>
      </c>
      <c r="N134" s="835" t="s">
        <v>43</v>
      </c>
      <c r="O134" s="835" t="s">
        <v>43</v>
      </c>
      <c r="P134" s="835" t="s">
        <v>43</v>
      </c>
      <c r="Q134" s="835" t="s">
        <v>43</v>
      </c>
      <c r="R134" s="838" t="s">
        <v>475</v>
      </c>
      <c r="S134" s="834"/>
      <c r="T134" s="834"/>
      <c r="U134" s="834"/>
      <c r="V134" s="834"/>
      <c r="W134" s="834"/>
      <c r="X134" s="834"/>
      <c r="Y134" s="834"/>
    </row>
    <row r="135" spans="1:25" s="835" customFormat="1" ht="10.5" customHeight="1">
      <c r="A135" s="836" t="s">
        <v>476</v>
      </c>
      <c r="B135" s="835" t="s">
        <v>43</v>
      </c>
      <c r="C135" s="835" t="s">
        <v>43</v>
      </c>
      <c r="D135" s="835" t="s">
        <v>43</v>
      </c>
      <c r="E135" s="835" t="s">
        <v>43</v>
      </c>
      <c r="F135" s="835" t="s">
        <v>43</v>
      </c>
      <c r="G135" s="835" t="s">
        <v>43</v>
      </c>
      <c r="H135" s="835" t="s">
        <v>43</v>
      </c>
      <c r="I135" s="835">
        <v>31664</v>
      </c>
      <c r="J135" s="835" t="s">
        <v>43</v>
      </c>
      <c r="K135" s="835" t="s">
        <v>43</v>
      </c>
      <c r="L135" s="835" t="s">
        <v>43</v>
      </c>
      <c r="M135" s="835" t="s">
        <v>43</v>
      </c>
      <c r="N135" s="835" t="s">
        <v>43</v>
      </c>
      <c r="O135" s="835" t="s">
        <v>43</v>
      </c>
      <c r="P135" s="835" t="s">
        <v>43</v>
      </c>
      <c r="Q135" s="835" t="s">
        <v>43</v>
      </c>
      <c r="R135" s="838" t="s">
        <v>477</v>
      </c>
      <c r="S135" s="834"/>
      <c r="T135" s="834"/>
      <c r="U135" s="834"/>
      <c r="V135" s="834"/>
      <c r="W135" s="834"/>
      <c r="X135" s="834"/>
      <c r="Y135" s="834"/>
    </row>
    <row r="136" spans="1:25" s="835" customFormat="1" ht="10.5" customHeight="1">
      <c r="A136" s="836" t="s">
        <v>478</v>
      </c>
      <c r="B136" s="835" t="s">
        <v>43</v>
      </c>
      <c r="C136" s="835" t="s">
        <v>43</v>
      </c>
      <c r="D136" s="835" t="s">
        <v>43</v>
      </c>
      <c r="E136" s="835" t="s">
        <v>43</v>
      </c>
      <c r="F136" s="835" t="s">
        <v>43</v>
      </c>
      <c r="G136" s="835">
        <v>38634</v>
      </c>
      <c r="H136" s="835" t="s">
        <v>43</v>
      </c>
      <c r="I136" s="835" t="s">
        <v>43</v>
      </c>
      <c r="J136" s="835">
        <v>42746</v>
      </c>
      <c r="K136" s="835">
        <v>29974</v>
      </c>
      <c r="L136" s="835" t="s">
        <v>43</v>
      </c>
      <c r="M136" s="835" t="s">
        <v>43</v>
      </c>
      <c r="N136" s="835" t="s">
        <v>43</v>
      </c>
      <c r="O136" s="835" t="s">
        <v>43</v>
      </c>
      <c r="P136" s="835" t="s">
        <v>43</v>
      </c>
      <c r="Q136" s="835" t="s">
        <v>43</v>
      </c>
      <c r="R136" s="838" t="s">
        <v>422</v>
      </c>
      <c r="S136" s="834"/>
      <c r="T136" s="834"/>
      <c r="U136" s="834"/>
      <c r="V136" s="834"/>
      <c r="W136" s="834"/>
      <c r="X136" s="834"/>
      <c r="Y136" s="834"/>
    </row>
    <row r="137" spans="1:25" s="835" customFormat="1" ht="10.5" customHeight="1">
      <c r="A137" s="836" t="s">
        <v>479</v>
      </c>
      <c r="B137" s="835" t="s">
        <v>43</v>
      </c>
      <c r="C137" s="835" t="s">
        <v>43</v>
      </c>
      <c r="D137" s="835" t="s">
        <v>43</v>
      </c>
      <c r="E137" s="835" t="s">
        <v>43</v>
      </c>
      <c r="F137" s="835" t="s">
        <v>43</v>
      </c>
      <c r="G137" s="835" t="s">
        <v>43</v>
      </c>
      <c r="H137" s="835" t="s">
        <v>43</v>
      </c>
      <c r="I137" s="835" t="s">
        <v>43</v>
      </c>
      <c r="J137" s="835">
        <v>45184</v>
      </c>
      <c r="K137" s="835" t="s">
        <v>43</v>
      </c>
      <c r="L137" s="835" t="s">
        <v>43</v>
      </c>
      <c r="M137" s="835" t="s">
        <v>43</v>
      </c>
      <c r="N137" s="835" t="s">
        <v>43</v>
      </c>
      <c r="O137" s="835" t="s">
        <v>43</v>
      </c>
      <c r="P137" s="835" t="s">
        <v>43</v>
      </c>
      <c r="Q137" s="835" t="s">
        <v>43</v>
      </c>
      <c r="R137" s="838" t="s">
        <v>423</v>
      </c>
      <c r="S137" s="834"/>
      <c r="T137" s="834"/>
      <c r="U137" s="834"/>
      <c r="V137" s="834"/>
      <c r="W137" s="834"/>
      <c r="X137" s="834"/>
      <c r="Y137" s="834"/>
    </row>
    <row r="138" spans="1:25" s="835" customFormat="1" ht="10.5" customHeight="1">
      <c r="A138" s="836" t="s">
        <v>480</v>
      </c>
      <c r="B138" s="835" t="s">
        <v>43</v>
      </c>
      <c r="C138" s="835" t="s">
        <v>43</v>
      </c>
      <c r="D138" s="835" t="s">
        <v>43</v>
      </c>
      <c r="E138" s="835" t="s">
        <v>43</v>
      </c>
      <c r="F138" s="835" t="s">
        <v>43</v>
      </c>
      <c r="G138" s="835" t="s">
        <v>43</v>
      </c>
      <c r="H138" s="835" t="s">
        <v>43</v>
      </c>
      <c r="I138" s="835" t="s">
        <v>43</v>
      </c>
      <c r="J138" s="835" t="s">
        <v>43</v>
      </c>
      <c r="K138" s="835">
        <v>30506</v>
      </c>
      <c r="L138" s="835" t="s">
        <v>43</v>
      </c>
      <c r="M138" s="835" t="s">
        <v>43</v>
      </c>
      <c r="N138" s="835" t="s">
        <v>43</v>
      </c>
      <c r="O138" s="835" t="s">
        <v>43</v>
      </c>
      <c r="P138" s="835" t="s">
        <v>43</v>
      </c>
      <c r="Q138" s="835" t="s">
        <v>43</v>
      </c>
      <c r="R138" s="838" t="s">
        <v>424</v>
      </c>
      <c r="S138" s="834"/>
      <c r="T138" s="834"/>
      <c r="U138" s="834"/>
      <c r="V138" s="834"/>
      <c r="W138" s="834"/>
      <c r="X138" s="834"/>
      <c r="Y138" s="834"/>
    </row>
    <row r="139" spans="1:25" s="835" customFormat="1" ht="10.5" customHeight="1">
      <c r="A139" s="836" t="s">
        <v>481</v>
      </c>
      <c r="B139" s="835" t="s">
        <v>43</v>
      </c>
      <c r="C139" s="835" t="s">
        <v>43</v>
      </c>
      <c r="D139" s="835" t="s">
        <v>43</v>
      </c>
      <c r="E139" s="835" t="s">
        <v>43</v>
      </c>
      <c r="F139" s="835" t="s">
        <v>43</v>
      </c>
      <c r="G139" s="835">
        <v>22884</v>
      </c>
      <c r="H139" s="835" t="s">
        <v>43</v>
      </c>
      <c r="I139" s="835" t="s">
        <v>43</v>
      </c>
      <c r="J139" s="835" t="s">
        <v>43</v>
      </c>
      <c r="K139" s="835" t="s">
        <v>43</v>
      </c>
      <c r="L139" s="835" t="s">
        <v>43</v>
      </c>
      <c r="M139" s="835" t="s">
        <v>43</v>
      </c>
      <c r="N139" s="835" t="s">
        <v>43</v>
      </c>
      <c r="O139" s="835" t="s">
        <v>43</v>
      </c>
      <c r="P139" s="835" t="s">
        <v>43</v>
      </c>
      <c r="Q139" s="835" t="s">
        <v>43</v>
      </c>
      <c r="R139" s="838" t="s">
        <v>482</v>
      </c>
      <c r="S139" s="834"/>
      <c r="T139" s="834"/>
      <c r="U139" s="834"/>
      <c r="V139" s="834"/>
      <c r="W139" s="834"/>
      <c r="X139" s="834"/>
      <c r="Y139" s="834"/>
    </row>
    <row r="140" spans="1:25" s="835" customFormat="1" ht="10.5" customHeight="1">
      <c r="A140" s="836" t="s">
        <v>465</v>
      </c>
      <c r="B140" s="835" t="s">
        <v>43</v>
      </c>
      <c r="C140" s="835" t="s">
        <v>43</v>
      </c>
      <c r="D140" s="835" t="s">
        <v>43</v>
      </c>
      <c r="E140" s="835" t="s">
        <v>43</v>
      </c>
      <c r="F140" s="835" t="s">
        <v>43</v>
      </c>
      <c r="G140" s="835" t="s">
        <v>43</v>
      </c>
      <c r="H140" s="835" t="s">
        <v>43</v>
      </c>
      <c r="I140" s="835" t="s">
        <v>43</v>
      </c>
      <c r="J140" s="835">
        <v>38794</v>
      </c>
      <c r="K140" s="835" t="s">
        <v>43</v>
      </c>
      <c r="L140" s="835" t="s">
        <v>43</v>
      </c>
      <c r="M140" s="835" t="s">
        <v>43</v>
      </c>
      <c r="N140" s="835" t="s">
        <v>43</v>
      </c>
      <c r="O140" s="835" t="s">
        <v>43</v>
      </c>
      <c r="P140" s="835" t="s">
        <v>43</v>
      </c>
      <c r="Q140" s="835" t="s">
        <v>43</v>
      </c>
      <c r="R140" s="838" t="s">
        <v>410</v>
      </c>
      <c r="S140" s="834"/>
      <c r="T140" s="834"/>
      <c r="U140" s="834"/>
      <c r="V140" s="834"/>
      <c r="W140" s="834"/>
      <c r="X140" s="834"/>
      <c r="Y140" s="834"/>
    </row>
    <row r="141" spans="1:25" s="835" customFormat="1" ht="10.5" customHeight="1">
      <c r="A141" s="840" t="s">
        <v>466</v>
      </c>
      <c r="B141" s="841" t="s">
        <v>43</v>
      </c>
      <c r="C141" s="842" t="s">
        <v>43</v>
      </c>
      <c r="D141" s="842" t="s">
        <v>43</v>
      </c>
      <c r="E141" s="842" t="s">
        <v>43</v>
      </c>
      <c r="F141" s="842" t="s">
        <v>43</v>
      </c>
      <c r="G141" s="842" t="s">
        <v>43</v>
      </c>
      <c r="H141" s="842" t="s">
        <v>43</v>
      </c>
      <c r="I141" s="842">
        <v>30132</v>
      </c>
      <c r="J141" s="842" t="s">
        <v>43</v>
      </c>
      <c r="K141" s="842" t="s">
        <v>43</v>
      </c>
      <c r="L141" s="842" t="s">
        <v>43</v>
      </c>
      <c r="M141" s="842" t="s">
        <v>43</v>
      </c>
      <c r="N141" s="842" t="s">
        <v>43</v>
      </c>
      <c r="O141" s="842" t="s">
        <v>43</v>
      </c>
      <c r="P141" s="842" t="s">
        <v>43</v>
      </c>
      <c r="Q141" s="842" t="s">
        <v>43</v>
      </c>
      <c r="R141" s="843" t="s">
        <v>411</v>
      </c>
      <c r="S141" s="834"/>
      <c r="T141" s="834"/>
      <c r="U141" s="834"/>
      <c r="V141" s="834"/>
      <c r="W141" s="834"/>
      <c r="X141" s="834"/>
      <c r="Y141" s="834"/>
    </row>
    <row r="142" spans="1:25" ht="23.25" customHeight="1">
      <c r="I142" s="844" t="s">
        <v>483</v>
      </c>
      <c r="Q142" s="847" t="s">
        <v>338</v>
      </c>
    </row>
    <row r="143" spans="1:25" s="173" customFormat="1" ht="11.25" customHeight="1">
      <c r="A143" s="826"/>
      <c r="B143" s="849" t="s">
        <v>529</v>
      </c>
      <c r="C143" s="298"/>
      <c r="D143" s="828"/>
      <c r="E143" s="828"/>
      <c r="F143" s="828"/>
      <c r="G143" s="828"/>
      <c r="H143" s="828"/>
      <c r="I143" s="828"/>
      <c r="J143" s="828"/>
      <c r="K143" s="828"/>
      <c r="L143" s="828"/>
      <c r="M143" s="828"/>
      <c r="N143" s="828"/>
      <c r="O143" s="828"/>
      <c r="P143" s="828"/>
      <c r="Q143" s="828"/>
      <c r="R143" s="1287" t="s">
        <v>429</v>
      </c>
      <c r="S143" s="23"/>
      <c r="T143" s="23"/>
      <c r="U143" s="23"/>
      <c r="V143" s="23"/>
      <c r="W143" s="23"/>
      <c r="X143" s="23"/>
      <c r="Y143" s="23"/>
    </row>
    <row r="144" spans="1:25" s="829" customFormat="1" ht="28.5" customHeight="1">
      <c r="A144" s="295" t="s">
        <v>880</v>
      </c>
      <c r="B144" s="15" t="s">
        <v>562</v>
      </c>
      <c r="C144" s="18" t="s">
        <v>437</v>
      </c>
      <c r="D144" s="1026" t="s">
        <v>563</v>
      </c>
      <c r="E144" s="28"/>
      <c r="F144" s="28"/>
      <c r="G144" s="28"/>
      <c r="H144" s="28"/>
      <c r="I144" s="28"/>
      <c r="J144" s="28"/>
      <c r="K144" s="28"/>
      <c r="L144" s="848"/>
      <c r="M144" s="1026" t="s">
        <v>564</v>
      </c>
      <c r="N144" s="28"/>
      <c r="O144" s="28"/>
      <c r="P144" s="28"/>
      <c r="Q144" s="28"/>
      <c r="R144" s="1288"/>
      <c r="S144" s="16"/>
      <c r="T144" s="16"/>
      <c r="U144" s="16"/>
      <c r="V144" s="16"/>
      <c r="W144" s="16"/>
      <c r="X144" s="16"/>
      <c r="Y144" s="16"/>
    </row>
    <row r="145" spans="1:25" s="829" customFormat="1" ht="28.5" customHeight="1">
      <c r="A145" s="295"/>
      <c r="B145" s="15" t="s">
        <v>881</v>
      </c>
      <c r="C145" s="18" t="s">
        <v>75</v>
      </c>
      <c r="D145" s="18" t="s">
        <v>35</v>
      </c>
      <c r="E145" s="15" t="s">
        <v>565</v>
      </c>
      <c r="F145" s="15" t="s">
        <v>76</v>
      </c>
      <c r="G145" s="15" t="s">
        <v>566</v>
      </c>
      <c r="H145" s="15" t="s">
        <v>567</v>
      </c>
      <c r="I145" s="15" t="s">
        <v>882</v>
      </c>
      <c r="J145" s="15" t="s">
        <v>883</v>
      </c>
      <c r="K145" s="15" t="s">
        <v>884</v>
      </c>
      <c r="L145" s="15" t="s">
        <v>568</v>
      </c>
      <c r="M145" s="18" t="s">
        <v>36</v>
      </c>
      <c r="N145" s="15" t="s">
        <v>77</v>
      </c>
      <c r="O145" s="15" t="s">
        <v>569</v>
      </c>
      <c r="P145" s="15" t="s">
        <v>885</v>
      </c>
      <c r="Q145" s="1026" t="s">
        <v>886</v>
      </c>
      <c r="R145" s="1288"/>
      <c r="S145" s="16"/>
      <c r="T145" s="16"/>
      <c r="U145" s="16"/>
      <c r="V145" s="16"/>
      <c r="W145" s="16"/>
      <c r="X145" s="16"/>
      <c r="Y145" s="16"/>
    </row>
    <row r="146" spans="1:25" s="829" customFormat="1" ht="12" customHeight="1">
      <c r="A146" s="297"/>
      <c r="B146" s="20" t="str">
        <f>PROPER("SRLNK-FO")</f>
        <v>Srlnk-Fo</v>
      </c>
      <c r="C146" s="20"/>
      <c r="D146" s="20"/>
      <c r="E146" s="20" t="str">
        <f>PROPER("IRAN-L")</f>
        <v>Iran-L</v>
      </c>
      <c r="F146" s="20" t="str">
        <f>PROPER("IRAN-H")</f>
        <v>Iran-H</v>
      </c>
      <c r="G146" s="20" t="str">
        <f>PROPER("BAHREGAN")</f>
        <v>Bahregan</v>
      </c>
      <c r="H146" s="20" t="str">
        <f>PROPER("SIRRI")</f>
        <v>Sirri</v>
      </c>
      <c r="I146" s="20" t="str">
        <f>PROPER("FOROZN-B")</f>
        <v>Forozn-B</v>
      </c>
      <c r="J146" s="20" t="str">
        <f>PROPER("KANGAN-C")</f>
        <v>Kangan-C</v>
      </c>
      <c r="K146" s="20" t="str">
        <f>PROPER("S-PARS-C")</f>
        <v>S-Pars-C</v>
      </c>
      <c r="L146" s="20" t="str">
        <f>PROPER("SOROOSH")</f>
        <v>Soroosh</v>
      </c>
      <c r="M146" s="20"/>
      <c r="N146" s="20" t="str">
        <f>PROPER("BASRAH-L")</f>
        <v>Basrah-L</v>
      </c>
      <c r="O146" s="20" t="str">
        <f>PROPER("BASRAH-H")</f>
        <v>Basrah-H</v>
      </c>
      <c r="P146" s="20" t="str">
        <f>PROPER("IRAQ-FO")</f>
        <v>Iraq-Fo</v>
      </c>
      <c r="Q146" s="19" t="str">
        <f>PROPER("IRA-L-FO")</f>
        <v>Ira-L-Fo</v>
      </c>
      <c r="R146" s="1289"/>
      <c r="S146" s="16"/>
      <c r="T146" s="16"/>
      <c r="U146" s="16"/>
      <c r="V146" s="16"/>
      <c r="W146" s="16"/>
      <c r="X146" s="16"/>
      <c r="Y146" s="16"/>
    </row>
    <row r="147" spans="1:25" s="835" customFormat="1" ht="10.5" customHeight="1">
      <c r="A147" s="830" t="s">
        <v>300</v>
      </c>
      <c r="B147" s="831" t="s">
        <v>43</v>
      </c>
      <c r="C147" s="832">
        <v>179788807</v>
      </c>
      <c r="D147" s="832">
        <v>18191375</v>
      </c>
      <c r="E147" s="832">
        <v>2004423</v>
      </c>
      <c r="F147" s="832">
        <v>8227170</v>
      </c>
      <c r="G147" s="832" t="s">
        <v>43</v>
      </c>
      <c r="H147" s="832">
        <v>132476</v>
      </c>
      <c r="I147" s="832">
        <v>3946497</v>
      </c>
      <c r="J147" s="832" t="s">
        <v>43</v>
      </c>
      <c r="K147" s="832">
        <v>2838643</v>
      </c>
      <c r="L147" s="832">
        <v>1042166</v>
      </c>
      <c r="M147" s="832">
        <v>5716074</v>
      </c>
      <c r="N147" s="832">
        <v>5716074</v>
      </c>
      <c r="O147" s="832" t="s">
        <v>43</v>
      </c>
      <c r="P147" s="832" t="s">
        <v>43</v>
      </c>
      <c r="Q147" s="832" t="s">
        <v>43</v>
      </c>
      <c r="R147" s="833" t="s">
        <v>443</v>
      </c>
      <c r="S147" s="834"/>
      <c r="T147" s="834"/>
      <c r="U147" s="834"/>
      <c r="V147" s="834"/>
      <c r="W147" s="834"/>
      <c r="X147" s="834"/>
      <c r="Y147" s="834"/>
    </row>
    <row r="148" spans="1:25" s="835" customFormat="1" ht="10.5" customHeight="1">
      <c r="A148" s="836" t="s">
        <v>444</v>
      </c>
      <c r="B148" s="835" t="s">
        <v>43</v>
      </c>
      <c r="C148" s="835">
        <v>177176919</v>
      </c>
      <c r="D148" s="835">
        <v>11002218</v>
      </c>
      <c r="E148" s="835">
        <v>930545</v>
      </c>
      <c r="F148" s="835">
        <v>3511509</v>
      </c>
      <c r="G148" s="835">
        <v>860449</v>
      </c>
      <c r="H148" s="835" t="s">
        <v>43</v>
      </c>
      <c r="I148" s="835">
        <v>3364047</v>
      </c>
      <c r="J148" s="835">
        <v>82985</v>
      </c>
      <c r="K148" s="835">
        <v>1610512</v>
      </c>
      <c r="L148" s="835">
        <v>642171</v>
      </c>
      <c r="M148" s="835">
        <v>4403909</v>
      </c>
      <c r="N148" s="835">
        <v>4403909</v>
      </c>
      <c r="O148" s="835" t="s">
        <v>43</v>
      </c>
      <c r="P148" s="835" t="s">
        <v>43</v>
      </c>
      <c r="Q148" s="835" t="s">
        <v>43</v>
      </c>
      <c r="R148" s="838" t="s">
        <v>445</v>
      </c>
      <c r="S148" s="834"/>
      <c r="T148" s="834"/>
      <c r="U148" s="834"/>
      <c r="V148" s="834"/>
      <c r="W148" s="834"/>
      <c r="X148" s="834"/>
      <c r="Y148" s="834"/>
    </row>
    <row r="149" spans="1:25" s="835" customFormat="1" ht="10.5" customHeight="1">
      <c r="A149" s="836" t="s">
        <v>446</v>
      </c>
      <c r="B149" s="835" t="s">
        <v>43</v>
      </c>
      <c r="C149" s="835">
        <v>175054245</v>
      </c>
      <c r="D149" s="835">
        <v>10295438</v>
      </c>
      <c r="E149" s="835">
        <v>197485</v>
      </c>
      <c r="F149" s="835">
        <v>3032302</v>
      </c>
      <c r="G149" s="835">
        <v>1454878</v>
      </c>
      <c r="H149" s="835" t="s">
        <v>43</v>
      </c>
      <c r="I149" s="835">
        <v>2868854</v>
      </c>
      <c r="J149" s="835" t="s">
        <v>43</v>
      </c>
      <c r="K149" s="835">
        <v>1856127</v>
      </c>
      <c r="L149" s="835">
        <v>885792</v>
      </c>
      <c r="M149" s="835">
        <v>3677469</v>
      </c>
      <c r="N149" s="835">
        <v>3633396</v>
      </c>
      <c r="O149" s="835" t="s">
        <v>43</v>
      </c>
      <c r="P149" s="835">
        <v>44073</v>
      </c>
      <c r="Q149" s="835" t="s">
        <v>43</v>
      </c>
      <c r="R149" s="838" t="s">
        <v>447</v>
      </c>
      <c r="S149" s="834"/>
      <c r="T149" s="834"/>
      <c r="U149" s="834"/>
      <c r="V149" s="834"/>
      <c r="W149" s="834"/>
      <c r="X149" s="834"/>
      <c r="Y149" s="834"/>
    </row>
    <row r="150" spans="1:25" s="835" customFormat="1" ht="10.5" customHeight="1">
      <c r="A150" s="836" t="s">
        <v>448</v>
      </c>
      <c r="B150" s="835" t="s">
        <v>43</v>
      </c>
      <c r="C150" s="835">
        <v>165674273</v>
      </c>
      <c r="D150" s="835">
        <v>9794182</v>
      </c>
      <c r="E150" s="835">
        <v>521728</v>
      </c>
      <c r="F150" s="835">
        <v>2407519</v>
      </c>
      <c r="G150" s="835">
        <v>1430733</v>
      </c>
      <c r="H150" s="835" t="s">
        <v>43</v>
      </c>
      <c r="I150" s="835">
        <v>1604623</v>
      </c>
      <c r="J150" s="835" t="s">
        <v>43</v>
      </c>
      <c r="K150" s="835">
        <v>3597015</v>
      </c>
      <c r="L150" s="835">
        <v>232564</v>
      </c>
      <c r="M150" s="835">
        <v>2322872</v>
      </c>
      <c r="N150" s="835">
        <v>2256730</v>
      </c>
      <c r="O150" s="835" t="s">
        <v>43</v>
      </c>
      <c r="P150" s="835">
        <v>66142</v>
      </c>
      <c r="Q150" s="835" t="s">
        <v>43</v>
      </c>
      <c r="R150" s="838" t="s">
        <v>449</v>
      </c>
      <c r="S150" s="834"/>
      <c r="T150" s="834"/>
      <c r="U150" s="834"/>
      <c r="V150" s="834"/>
      <c r="W150" s="834"/>
      <c r="X150" s="834"/>
      <c r="Y150" s="834"/>
    </row>
    <row r="151" spans="1:25" s="835" customFormat="1" ht="10.5" customHeight="1">
      <c r="A151" s="836" t="s">
        <v>450</v>
      </c>
      <c r="B151" s="835">
        <v>15806</v>
      </c>
      <c r="C151" s="835">
        <v>160317956</v>
      </c>
      <c r="D151" s="835">
        <v>9886088</v>
      </c>
      <c r="E151" s="835">
        <v>410399</v>
      </c>
      <c r="F151" s="835">
        <v>2024884</v>
      </c>
      <c r="G151" s="835">
        <v>1479208</v>
      </c>
      <c r="H151" s="835" t="s">
        <v>43</v>
      </c>
      <c r="I151" s="835">
        <v>1749829</v>
      </c>
      <c r="J151" s="835" t="s">
        <v>43</v>
      </c>
      <c r="K151" s="835">
        <v>3909310</v>
      </c>
      <c r="L151" s="835">
        <v>312458</v>
      </c>
      <c r="M151" s="835">
        <v>3217614</v>
      </c>
      <c r="N151" s="835">
        <v>2670362</v>
      </c>
      <c r="O151" s="835">
        <v>468027</v>
      </c>
      <c r="P151" s="835">
        <v>42391</v>
      </c>
      <c r="Q151" s="835">
        <v>36834</v>
      </c>
      <c r="R151" s="838" t="s">
        <v>451</v>
      </c>
      <c r="S151" s="834"/>
      <c r="T151" s="834"/>
      <c r="U151" s="834"/>
      <c r="V151" s="834"/>
      <c r="W151" s="834"/>
      <c r="X151" s="834"/>
      <c r="Y151" s="834"/>
    </row>
    <row r="152" spans="1:25" s="835" customFormat="1" ht="10.5" customHeight="1">
      <c r="A152" s="836"/>
      <c r="R152" s="838"/>
      <c r="S152" s="834"/>
      <c r="T152" s="834"/>
      <c r="U152" s="834"/>
      <c r="V152" s="834"/>
      <c r="W152" s="834"/>
      <c r="X152" s="834"/>
      <c r="Y152" s="834"/>
    </row>
    <row r="153" spans="1:25" s="835" customFormat="1" ht="10.5" customHeight="1">
      <c r="A153" s="836" t="s">
        <v>305</v>
      </c>
      <c r="B153" s="835">
        <v>15806</v>
      </c>
      <c r="C153" s="835">
        <v>161478270</v>
      </c>
      <c r="D153" s="835">
        <v>10170405</v>
      </c>
      <c r="E153" s="835">
        <v>660869</v>
      </c>
      <c r="F153" s="835">
        <v>2689566</v>
      </c>
      <c r="G153" s="835">
        <v>1346984</v>
      </c>
      <c r="H153" s="835" t="s">
        <v>43</v>
      </c>
      <c r="I153" s="835">
        <v>1515972</v>
      </c>
      <c r="J153" s="835" t="s">
        <v>43</v>
      </c>
      <c r="K153" s="835">
        <v>3720182</v>
      </c>
      <c r="L153" s="835">
        <v>236832</v>
      </c>
      <c r="M153" s="835">
        <v>2555207</v>
      </c>
      <c r="N153" s="835">
        <v>2409840</v>
      </c>
      <c r="O153" s="835" t="s">
        <v>43</v>
      </c>
      <c r="P153" s="835">
        <v>108533</v>
      </c>
      <c r="Q153" s="835">
        <v>36834</v>
      </c>
      <c r="R153" s="838" t="s">
        <v>452</v>
      </c>
      <c r="S153" s="834"/>
      <c r="T153" s="834"/>
      <c r="U153" s="834"/>
      <c r="V153" s="834"/>
      <c r="W153" s="834"/>
      <c r="X153" s="834"/>
      <c r="Y153" s="834"/>
    </row>
    <row r="154" spans="1:25" s="835" customFormat="1" ht="10.5" customHeight="1">
      <c r="A154" s="836" t="s">
        <v>453</v>
      </c>
      <c r="B154" s="835" t="s">
        <v>43</v>
      </c>
      <c r="C154" s="835">
        <v>160399006</v>
      </c>
      <c r="D154" s="835">
        <v>9660192</v>
      </c>
      <c r="E154" s="835">
        <v>467369</v>
      </c>
      <c r="F154" s="835">
        <v>1740162</v>
      </c>
      <c r="G154" s="835">
        <v>1494637</v>
      </c>
      <c r="H154" s="835" t="s">
        <v>43</v>
      </c>
      <c r="I154" s="835">
        <v>1867989</v>
      </c>
      <c r="J154" s="835" t="s">
        <v>43</v>
      </c>
      <c r="K154" s="835">
        <v>3781313</v>
      </c>
      <c r="L154" s="835">
        <v>308722</v>
      </c>
      <c r="M154" s="835">
        <v>3118550</v>
      </c>
      <c r="N154" s="835">
        <v>2489358</v>
      </c>
      <c r="O154" s="835">
        <v>468027</v>
      </c>
      <c r="P154" s="835" t="s">
        <v>43</v>
      </c>
      <c r="Q154" s="835" t="s">
        <v>43</v>
      </c>
      <c r="R154" s="838" t="s">
        <v>454</v>
      </c>
      <c r="S154" s="834"/>
      <c r="T154" s="834"/>
      <c r="U154" s="834"/>
      <c r="V154" s="834"/>
      <c r="W154" s="834"/>
      <c r="X154" s="834"/>
      <c r="Y154" s="834"/>
    </row>
    <row r="155" spans="1:25" s="835" customFormat="1" ht="10.5" customHeight="1">
      <c r="A155" s="836"/>
      <c r="R155" s="838"/>
      <c r="S155" s="834"/>
      <c r="T155" s="834"/>
      <c r="U155" s="834"/>
      <c r="V155" s="834"/>
      <c r="W155" s="834"/>
      <c r="X155" s="834"/>
      <c r="Y155" s="834"/>
    </row>
    <row r="156" spans="1:25" s="835" customFormat="1" ht="10.5" customHeight="1">
      <c r="A156" s="836" t="s">
        <v>307</v>
      </c>
      <c r="B156" s="835">
        <v>15806</v>
      </c>
      <c r="C156" s="835">
        <v>42752109</v>
      </c>
      <c r="D156" s="835">
        <v>3262284</v>
      </c>
      <c r="E156" s="835">
        <v>236316</v>
      </c>
      <c r="F156" s="835">
        <v>999013</v>
      </c>
      <c r="G156" s="835">
        <v>331124</v>
      </c>
      <c r="H156" s="835" t="s">
        <v>43</v>
      </c>
      <c r="I156" s="835">
        <v>389673</v>
      </c>
      <c r="J156" s="835" t="s">
        <v>43</v>
      </c>
      <c r="K156" s="835">
        <v>1069326</v>
      </c>
      <c r="L156" s="835">
        <v>236832</v>
      </c>
      <c r="M156" s="835">
        <v>908258</v>
      </c>
      <c r="N156" s="835">
        <v>829033</v>
      </c>
      <c r="O156" s="835" t="s">
        <v>43</v>
      </c>
      <c r="P156" s="835">
        <v>42391</v>
      </c>
      <c r="Q156" s="835">
        <v>36834</v>
      </c>
      <c r="R156" s="838" t="s">
        <v>455</v>
      </c>
      <c r="S156" s="834"/>
      <c r="T156" s="834"/>
      <c r="U156" s="834"/>
      <c r="V156" s="834"/>
      <c r="W156" s="834"/>
      <c r="X156" s="834"/>
      <c r="Y156" s="834"/>
    </row>
    <row r="157" spans="1:25" s="835" customFormat="1" ht="10.5" customHeight="1">
      <c r="A157" s="836" t="s">
        <v>456</v>
      </c>
      <c r="B157" s="835" t="s">
        <v>43</v>
      </c>
      <c r="C157" s="835">
        <v>37777933</v>
      </c>
      <c r="D157" s="835">
        <v>1710431</v>
      </c>
      <c r="E157" s="835" t="s">
        <v>43</v>
      </c>
      <c r="F157" s="835">
        <v>413344</v>
      </c>
      <c r="G157" s="835">
        <v>158623</v>
      </c>
      <c r="H157" s="835" t="s">
        <v>43</v>
      </c>
      <c r="I157" s="835">
        <v>284560</v>
      </c>
      <c r="J157" s="835" t="s">
        <v>43</v>
      </c>
      <c r="K157" s="835">
        <v>853904</v>
      </c>
      <c r="L157" s="835" t="s">
        <v>43</v>
      </c>
      <c r="M157" s="835">
        <v>242611</v>
      </c>
      <c r="N157" s="835">
        <v>242611</v>
      </c>
      <c r="O157" s="835" t="s">
        <v>43</v>
      </c>
      <c r="P157" s="835" t="s">
        <v>43</v>
      </c>
      <c r="Q157" s="835" t="s">
        <v>43</v>
      </c>
      <c r="R157" s="838" t="s">
        <v>457</v>
      </c>
      <c r="S157" s="834"/>
      <c r="T157" s="834"/>
      <c r="U157" s="834"/>
      <c r="V157" s="834"/>
      <c r="W157" s="834"/>
      <c r="X157" s="834"/>
      <c r="Y157" s="834"/>
    </row>
    <row r="158" spans="1:25" s="835" customFormat="1" ht="10.5" customHeight="1">
      <c r="A158" s="836" t="s">
        <v>458</v>
      </c>
      <c r="B158" s="835" t="s">
        <v>43</v>
      </c>
      <c r="C158" s="835">
        <v>41385016</v>
      </c>
      <c r="D158" s="835">
        <v>2494916</v>
      </c>
      <c r="E158" s="835">
        <v>174083</v>
      </c>
      <c r="F158" s="835">
        <v>145969</v>
      </c>
      <c r="G158" s="835">
        <v>601746</v>
      </c>
      <c r="H158" s="835" t="s">
        <v>43</v>
      </c>
      <c r="I158" s="835">
        <v>456016</v>
      </c>
      <c r="J158" s="835" t="s">
        <v>43</v>
      </c>
      <c r="K158" s="835">
        <v>1041476</v>
      </c>
      <c r="L158" s="835">
        <v>75626</v>
      </c>
      <c r="M158" s="835">
        <v>1128729</v>
      </c>
      <c r="N158" s="835">
        <v>968299</v>
      </c>
      <c r="O158" s="835">
        <v>160430</v>
      </c>
      <c r="P158" s="835" t="s">
        <v>43</v>
      </c>
      <c r="Q158" s="835" t="s">
        <v>43</v>
      </c>
      <c r="R158" s="838" t="s">
        <v>459</v>
      </c>
      <c r="S158" s="834"/>
      <c r="T158" s="834"/>
      <c r="U158" s="834"/>
      <c r="V158" s="834"/>
      <c r="W158" s="834"/>
      <c r="X158" s="834"/>
      <c r="Y158" s="834"/>
    </row>
    <row r="159" spans="1:25" s="835" customFormat="1" ht="10.5" customHeight="1">
      <c r="A159" s="836" t="s">
        <v>460</v>
      </c>
      <c r="B159" s="835" t="s">
        <v>43</v>
      </c>
      <c r="C159" s="835">
        <v>38402898</v>
      </c>
      <c r="D159" s="835">
        <v>2418457</v>
      </c>
      <c r="E159" s="835" t="s">
        <v>43</v>
      </c>
      <c r="F159" s="835">
        <v>466558</v>
      </c>
      <c r="G159" s="835">
        <v>387715</v>
      </c>
      <c r="H159" s="835" t="s">
        <v>43</v>
      </c>
      <c r="I159" s="835">
        <v>619580</v>
      </c>
      <c r="J159" s="835" t="s">
        <v>43</v>
      </c>
      <c r="K159" s="835">
        <v>944604</v>
      </c>
      <c r="L159" s="835" t="s">
        <v>43</v>
      </c>
      <c r="M159" s="835">
        <v>938016</v>
      </c>
      <c r="N159" s="835">
        <v>630419</v>
      </c>
      <c r="O159" s="835">
        <v>307597</v>
      </c>
      <c r="P159" s="835" t="s">
        <v>43</v>
      </c>
      <c r="Q159" s="835" t="s">
        <v>43</v>
      </c>
      <c r="R159" s="838" t="s">
        <v>461</v>
      </c>
      <c r="S159" s="834"/>
      <c r="T159" s="834"/>
      <c r="U159" s="834"/>
      <c r="V159" s="834"/>
      <c r="W159" s="834"/>
      <c r="X159" s="834"/>
      <c r="Y159" s="834"/>
    </row>
    <row r="160" spans="1:25" s="835" customFormat="1" ht="10.5" customHeight="1">
      <c r="A160" s="836" t="s">
        <v>311</v>
      </c>
      <c r="B160" s="835" t="s">
        <v>43</v>
      </c>
      <c r="C160" s="835">
        <v>42833159</v>
      </c>
      <c r="D160" s="835">
        <v>3036388</v>
      </c>
      <c r="E160" s="835">
        <v>293286</v>
      </c>
      <c r="F160" s="835">
        <v>714291</v>
      </c>
      <c r="G160" s="835">
        <v>346553</v>
      </c>
      <c r="H160" s="835" t="s">
        <v>43</v>
      </c>
      <c r="I160" s="835">
        <v>507833</v>
      </c>
      <c r="J160" s="835" t="s">
        <v>43</v>
      </c>
      <c r="K160" s="835">
        <v>941329</v>
      </c>
      <c r="L160" s="835">
        <v>233096</v>
      </c>
      <c r="M160" s="835">
        <v>809194</v>
      </c>
      <c r="N160" s="835">
        <v>648029</v>
      </c>
      <c r="O160" s="835" t="s">
        <v>43</v>
      </c>
      <c r="P160" s="835" t="s">
        <v>43</v>
      </c>
      <c r="Q160" s="835" t="s">
        <v>43</v>
      </c>
      <c r="R160" s="838" t="s">
        <v>462</v>
      </c>
      <c r="S160" s="834"/>
      <c r="T160" s="834"/>
      <c r="U160" s="834"/>
      <c r="V160" s="834"/>
      <c r="W160" s="834"/>
      <c r="X160" s="834"/>
      <c r="Y160" s="834"/>
    </row>
    <row r="161" spans="1:25" s="835" customFormat="1" ht="10.5" customHeight="1">
      <c r="A161" s="836"/>
      <c r="R161" s="838"/>
      <c r="S161" s="834"/>
      <c r="T161" s="834"/>
      <c r="U161" s="834"/>
      <c r="V161" s="834"/>
      <c r="W161" s="834"/>
      <c r="X161" s="834"/>
      <c r="Y161" s="834"/>
    </row>
    <row r="162" spans="1:25" s="835" customFormat="1" ht="10.5" customHeight="1">
      <c r="A162" s="836" t="s">
        <v>463</v>
      </c>
      <c r="B162" s="835" t="s">
        <v>43</v>
      </c>
      <c r="C162" s="835">
        <v>13809192</v>
      </c>
      <c r="D162" s="835">
        <v>864113</v>
      </c>
      <c r="E162" s="835">
        <v>78199</v>
      </c>
      <c r="F162" s="835">
        <v>312597</v>
      </c>
      <c r="G162" s="835">
        <v>78461</v>
      </c>
      <c r="H162" s="835" t="s">
        <v>43</v>
      </c>
      <c r="I162" s="835">
        <v>69748</v>
      </c>
      <c r="J162" s="835" t="s">
        <v>43</v>
      </c>
      <c r="K162" s="835">
        <v>325108</v>
      </c>
      <c r="L162" s="835" t="s">
        <v>43</v>
      </c>
      <c r="M162" s="835">
        <v>305246</v>
      </c>
      <c r="N162" s="835">
        <v>305246</v>
      </c>
      <c r="O162" s="835" t="s">
        <v>43</v>
      </c>
      <c r="P162" s="835" t="s">
        <v>43</v>
      </c>
      <c r="Q162" s="835" t="s">
        <v>43</v>
      </c>
      <c r="R162" s="838" t="s">
        <v>464</v>
      </c>
      <c r="S162" s="834"/>
      <c r="T162" s="834"/>
      <c r="U162" s="834"/>
      <c r="V162" s="834"/>
      <c r="W162" s="834"/>
      <c r="X162" s="834"/>
      <c r="Y162" s="834"/>
    </row>
    <row r="163" spans="1:25" s="835" customFormat="1" ht="10.5" customHeight="1">
      <c r="A163" s="836" t="s">
        <v>465</v>
      </c>
      <c r="B163" s="835">
        <v>15806</v>
      </c>
      <c r="C163" s="835">
        <v>13403440</v>
      </c>
      <c r="D163" s="835">
        <v>1086449</v>
      </c>
      <c r="E163" s="835">
        <v>99365</v>
      </c>
      <c r="F163" s="835">
        <v>284030</v>
      </c>
      <c r="G163" s="835">
        <v>126681</v>
      </c>
      <c r="H163" s="835" t="s">
        <v>43</v>
      </c>
      <c r="I163" s="835">
        <v>175152</v>
      </c>
      <c r="J163" s="835" t="s">
        <v>43</v>
      </c>
      <c r="K163" s="835">
        <v>327256</v>
      </c>
      <c r="L163" s="835">
        <v>73965</v>
      </c>
      <c r="M163" s="835">
        <v>362116</v>
      </c>
      <c r="N163" s="835">
        <v>325282</v>
      </c>
      <c r="O163" s="835" t="s">
        <v>43</v>
      </c>
      <c r="P163" s="835" t="s">
        <v>43</v>
      </c>
      <c r="Q163" s="835">
        <v>36834</v>
      </c>
      <c r="R163" s="838" t="s">
        <v>410</v>
      </c>
      <c r="S163" s="834"/>
      <c r="T163" s="834"/>
      <c r="U163" s="834"/>
      <c r="V163" s="834"/>
      <c r="W163" s="834"/>
      <c r="X163" s="834"/>
      <c r="Y163" s="834"/>
    </row>
    <row r="164" spans="1:25" s="835" customFormat="1" ht="10.5" customHeight="1">
      <c r="A164" s="836" t="s">
        <v>466</v>
      </c>
      <c r="B164" s="835" t="s">
        <v>43</v>
      </c>
      <c r="C164" s="835">
        <v>15539477</v>
      </c>
      <c r="D164" s="835">
        <v>1311722</v>
      </c>
      <c r="E164" s="835">
        <v>58752</v>
      </c>
      <c r="F164" s="835">
        <v>402386</v>
      </c>
      <c r="G164" s="835">
        <v>125982</v>
      </c>
      <c r="H164" s="835" t="s">
        <v>43</v>
      </c>
      <c r="I164" s="835">
        <v>144773</v>
      </c>
      <c r="J164" s="835" t="s">
        <v>43</v>
      </c>
      <c r="K164" s="835">
        <v>416962</v>
      </c>
      <c r="L164" s="835">
        <v>162867</v>
      </c>
      <c r="M164" s="835">
        <v>240896</v>
      </c>
      <c r="N164" s="835">
        <v>198505</v>
      </c>
      <c r="O164" s="835" t="s">
        <v>43</v>
      </c>
      <c r="P164" s="835">
        <v>42391</v>
      </c>
      <c r="Q164" s="835" t="s">
        <v>43</v>
      </c>
      <c r="R164" s="838" t="s">
        <v>411</v>
      </c>
      <c r="S164" s="834"/>
      <c r="T164" s="834"/>
      <c r="U164" s="834"/>
      <c r="V164" s="834"/>
      <c r="W164" s="834"/>
      <c r="X164" s="834"/>
      <c r="Y164" s="834"/>
    </row>
    <row r="165" spans="1:25" s="835" customFormat="1" ht="10.5" customHeight="1">
      <c r="A165" s="836" t="s">
        <v>467</v>
      </c>
      <c r="B165" s="835" t="s">
        <v>43</v>
      </c>
      <c r="C165" s="835">
        <v>12402333</v>
      </c>
      <c r="D165" s="835">
        <v>325646</v>
      </c>
      <c r="E165" s="835" t="s">
        <v>43</v>
      </c>
      <c r="F165" s="835" t="s">
        <v>43</v>
      </c>
      <c r="G165" s="835" t="s">
        <v>43</v>
      </c>
      <c r="H165" s="835" t="s">
        <v>43</v>
      </c>
      <c r="I165" s="835">
        <v>87648</v>
      </c>
      <c r="J165" s="835" t="s">
        <v>43</v>
      </c>
      <c r="K165" s="835">
        <v>237998</v>
      </c>
      <c r="L165" s="835" t="s">
        <v>43</v>
      </c>
      <c r="M165" s="835">
        <v>126382</v>
      </c>
      <c r="N165" s="835">
        <v>126382</v>
      </c>
      <c r="O165" s="835" t="s">
        <v>43</v>
      </c>
      <c r="P165" s="835" t="s">
        <v>43</v>
      </c>
      <c r="Q165" s="835" t="s">
        <v>43</v>
      </c>
      <c r="R165" s="838" t="s">
        <v>412</v>
      </c>
      <c r="S165" s="834"/>
      <c r="T165" s="834"/>
      <c r="U165" s="834"/>
      <c r="V165" s="834"/>
      <c r="W165" s="834"/>
      <c r="X165" s="834"/>
      <c r="Y165" s="834"/>
    </row>
    <row r="166" spans="1:25" s="835" customFormat="1" ht="10.5" customHeight="1">
      <c r="A166" s="836" t="s">
        <v>468</v>
      </c>
      <c r="B166" s="835" t="s">
        <v>43</v>
      </c>
      <c r="C166" s="835">
        <v>13844614</v>
      </c>
      <c r="D166" s="835">
        <v>940992</v>
      </c>
      <c r="E166" s="835" t="s">
        <v>43</v>
      </c>
      <c r="F166" s="835">
        <v>413344</v>
      </c>
      <c r="G166" s="835">
        <v>158623</v>
      </c>
      <c r="H166" s="835" t="s">
        <v>43</v>
      </c>
      <c r="I166" s="835">
        <v>100053</v>
      </c>
      <c r="J166" s="835" t="s">
        <v>43</v>
      </c>
      <c r="K166" s="835">
        <v>268972</v>
      </c>
      <c r="L166" s="835" t="s">
        <v>43</v>
      </c>
      <c r="M166" s="835">
        <v>116229</v>
      </c>
      <c r="N166" s="835">
        <v>116229</v>
      </c>
      <c r="O166" s="835" t="s">
        <v>43</v>
      </c>
      <c r="P166" s="835" t="s">
        <v>43</v>
      </c>
      <c r="Q166" s="835" t="s">
        <v>43</v>
      </c>
      <c r="R166" s="839" t="s">
        <v>469</v>
      </c>
      <c r="S166" s="834"/>
      <c r="T166" s="834"/>
      <c r="U166" s="834"/>
      <c r="V166" s="834"/>
      <c r="W166" s="834"/>
      <c r="X166" s="834"/>
      <c r="Y166" s="834"/>
    </row>
    <row r="167" spans="1:25" s="835" customFormat="1" ht="10.5" customHeight="1">
      <c r="A167" s="836" t="s">
        <v>470</v>
      </c>
      <c r="B167" s="835" t="s">
        <v>43</v>
      </c>
      <c r="C167" s="835">
        <v>11530986</v>
      </c>
      <c r="D167" s="835">
        <v>443793</v>
      </c>
      <c r="E167" s="835" t="s">
        <v>43</v>
      </c>
      <c r="F167" s="835" t="s">
        <v>43</v>
      </c>
      <c r="G167" s="835" t="s">
        <v>43</v>
      </c>
      <c r="H167" s="835" t="s">
        <v>43</v>
      </c>
      <c r="I167" s="835">
        <v>96859</v>
      </c>
      <c r="J167" s="835" t="s">
        <v>43</v>
      </c>
      <c r="K167" s="835">
        <v>346934</v>
      </c>
      <c r="L167" s="835" t="s">
        <v>43</v>
      </c>
      <c r="M167" s="835" t="s">
        <v>43</v>
      </c>
      <c r="N167" s="835" t="s">
        <v>43</v>
      </c>
      <c r="O167" s="835" t="s">
        <v>43</v>
      </c>
      <c r="P167" s="835" t="s">
        <v>43</v>
      </c>
      <c r="Q167" s="835" t="s">
        <v>43</v>
      </c>
      <c r="R167" s="838" t="s">
        <v>471</v>
      </c>
      <c r="S167" s="834"/>
      <c r="T167" s="834"/>
      <c r="U167" s="834"/>
      <c r="V167" s="834"/>
      <c r="W167" s="834"/>
      <c r="X167" s="834"/>
      <c r="Y167" s="834"/>
    </row>
    <row r="168" spans="1:25" s="835" customFormat="1" ht="10.5" customHeight="1">
      <c r="A168" s="836" t="s">
        <v>472</v>
      </c>
      <c r="B168" s="835" t="s">
        <v>43</v>
      </c>
      <c r="C168" s="835">
        <v>14210367</v>
      </c>
      <c r="D168" s="835">
        <v>781716</v>
      </c>
      <c r="E168" s="835" t="s">
        <v>43</v>
      </c>
      <c r="F168" s="835">
        <v>70357</v>
      </c>
      <c r="G168" s="835">
        <v>302854</v>
      </c>
      <c r="H168" s="835" t="s">
        <v>43</v>
      </c>
      <c r="I168" s="835">
        <v>92440</v>
      </c>
      <c r="J168" s="835" t="s">
        <v>43</v>
      </c>
      <c r="K168" s="835">
        <v>316065</v>
      </c>
      <c r="L168" s="835" t="s">
        <v>43</v>
      </c>
      <c r="M168" s="835">
        <v>332954</v>
      </c>
      <c r="N168" s="835">
        <v>332954</v>
      </c>
      <c r="O168" s="835" t="s">
        <v>43</v>
      </c>
      <c r="P168" s="835" t="s">
        <v>43</v>
      </c>
      <c r="Q168" s="835" t="s">
        <v>43</v>
      </c>
      <c r="R168" s="838" t="s">
        <v>473</v>
      </c>
      <c r="S168" s="834"/>
      <c r="T168" s="834"/>
      <c r="U168" s="834"/>
      <c r="V168" s="834"/>
      <c r="W168" s="834"/>
      <c r="X168" s="834"/>
      <c r="Y168" s="834"/>
    </row>
    <row r="169" spans="1:25" s="835" customFormat="1" ht="10.5" customHeight="1">
      <c r="A169" s="836" t="s">
        <v>474</v>
      </c>
      <c r="B169" s="835" t="s">
        <v>43</v>
      </c>
      <c r="C169" s="835">
        <v>14139673</v>
      </c>
      <c r="D169" s="835">
        <v>883422</v>
      </c>
      <c r="E169" s="835" t="s">
        <v>43</v>
      </c>
      <c r="F169" s="835">
        <v>75612</v>
      </c>
      <c r="G169" s="835">
        <v>149189</v>
      </c>
      <c r="H169" s="835" t="s">
        <v>43</v>
      </c>
      <c r="I169" s="835">
        <v>179439</v>
      </c>
      <c r="J169" s="835" t="s">
        <v>43</v>
      </c>
      <c r="K169" s="835">
        <v>403556</v>
      </c>
      <c r="L169" s="835">
        <v>75626</v>
      </c>
      <c r="M169" s="835">
        <v>151994</v>
      </c>
      <c r="N169" s="835">
        <v>151994</v>
      </c>
      <c r="O169" s="835" t="s">
        <v>43</v>
      </c>
      <c r="P169" s="835" t="s">
        <v>43</v>
      </c>
      <c r="Q169" s="835" t="s">
        <v>43</v>
      </c>
      <c r="R169" s="838" t="s">
        <v>475</v>
      </c>
      <c r="S169" s="834"/>
      <c r="T169" s="834"/>
      <c r="U169" s="834"/>
      <c r="V169" s="834"/>
      <c r="W169" s="834"/>
      <c r="X169" s="834"/>
      <c r="Y169" s="834"/>
    </row>
    <row r="170" spans="1:25" s="835" customFormat="1" ht="10.5" customHeight="1">
      <c r="A170" s="836" t="s">
        <v>476</v>
      </c>
      <c r="B170" s="835" t="s">
        <v>43</v>
      </c>
      <c r="C170" s="835">
        <v>13034976</v>
      </c>
      <c r="D170" s="835">
        <v>829778</v>
      </c>
      <c r="E170" s="835">
        <v>174083</v>
      </c>
      <c r="F170" s="835" t="s">
        <v>43</v>
      </c>
      <c r="G170" s="835">
        <v>149703</v>
      </c>
      <c r="H170" s="835" t="s">
        <v>43</v>
      </c>
      <c r="I170" s="835">
        <v>184137</v>
      </c>
      <c r="J170" s="835" t="s">
        <v>43</v>
      </c>
      <c r="K170" s="835">
        <v>321855</v>
      </c>
      <c r="L170" s="835" t="s">
        <v>43</v>
      </c>
      <c r="M170" s="835">
        <v>643781</v>
      </c>
      <c r="N170" s="835">
        <v>483351</v>
      </c>
      <c r="O170" s="835">
        <v>160430</v>
      </c>
      <c r="P170" s="835" t="s">
        <v>43</v>
      </c>
      <c r="Q170" s="835" t="s">
        <v>43</v>
      </c>
      <c r="R170" s="838" t="s">
        <v>477</v>
      </c>
      <c r="S170" s="834"/>
      <c r="T170" s="834"/>
      <c r="U170" s="834"/>
      <c r="V170" s="834"/>
      <c r="W170" s="834"/>
      <c r="X170" s="834"/>
      <c r="Y170" s="834"/>
    </row>
    <row r="171" spans="1:25" s="835" customFormat="1" ht="10.5" customHeight="1">
      <c r="A171" s="836" t="s">
        <v>478</v>
      </c>
      <c r="B171" s="835" t="s">
        <v>43</v>
      </c>
      <c r="C171" s="835">
        <v>11843528</v>
      </c>
      <c r="D171" s="835">
        <v>753343</v>
      </c>
      <c r="E171" s="835" t="s">
        <v>43</v>
      </c>
      <c r="F171" s="835">
        <v>116263</v>
      </c>
      <c r="G171" s="835">
        <v>132480</v>
      </c>
      <c r="H171" s="835" t="s">
        <v>43</v>
      </c>
      <c r="I171" s="835">
        <v>178686</v>
      </c>
      <c r="J171" s="835" t="s">
        <v>43</v>
      </c>
      <c r="K171" s="835">
        <v>325914</v>
      </c>
      <c r="L171" s="835" t="s">
        <v>43</v>
      </c>
      <c r="M171" s="835">
        <v>321553</v>
      </c>
      <c r="N171" s="835">
        <v>321553</v>
      </c>
      <c r="O171" s="835" t="s">
        <v>43</v>
      </c>
      <c r="P171" s="835" t="s">
        <v>43</v>
      </c>
      <c r="Q171" s="835" t="s">
        <v>43</v>
      </c>
      <c r="R171" s="838" t="s">
        <v>422</v>
      </c>
      <c r="S171" s="834"/>
      <c r="T171" s="834"/>
      <c r="U171" s="834"/>
      <c r="V171" s="834"/>
      <c r="W171" s="834"/>
      <c r="X171" s="834"/>
      <c r="Y171" s="834"/>
    </row>
    <row r="172" spans="1:25" s="835" customFormat="1" ht="10.5" customHeight="1">
      <c r="A172" s="836" t="s">
        <v>479</v>
      </c>
      <c r="B172" s="835" t="s">
        <v>43</v>
      </c>
      <c r="C172" s="835">
        <v>12768860</v>
      </c>
      <c r="D172" s="835">
        <v>802656</v>
      </c>
      <c r="E172" s="835" t="s">
        <v>43</v>
      </c>
      <c r="F172" s="835">
        <v>157402</v>
      </c>
      <c r="G172" s="835">
        <v>148824</v>
      </c>
      <c r="H172" s="835" t="s">
        <v>43</v>
      </c>
      <c r="I172" s="835">
        <v>181849</v>
      </c>
      <c r="J172" s="835" t="s">
        <v>43</v>
      </c>
      <c r="K172" s="835">
        <v>314581</v>
      </c>
      <c r="L172" s="835" t="s">
        <v>43</v>
      </c>
      <c r="M172" s="835">
        <v>462268</v>
      </c>
      <c r="N172" s="835">
        <v>308866</v>
      </c>
      <c r="O172" s="835">
        <v>153402</v>
      </c>
      <c r="P172" s="835" t="s">
        <v>43</v>
      </c>
      <c r="Q172" s="835" t="s">
        <v>43</v>
      </c>
      <c r="R172" s="838" t="s">
        <v>423</v>
      </c>
      <c r="S172" s="834"/>
      <c r="T172" s="834"/>
      <c r="U172" s="834"/>
      <c r="V172" s="834"/>
      <c r="W172" s="834"/>
      <c r="X172" s="834"/>
      <c r="Y172" s="834"/>
    </row>
    <row r="173" spans="1:25" s="835" customFormat="1" ht="10.5" customHeight="1">
      <c r="A173" s="836" t="s">
        <v>480</v>
      </c>
      <c r="B173" s="835" t="s">
        <v>43</v>
      </c>
      <c r="C173" s="835">
        <v>13790510</v>
      </c>
      <c r="D173" s="835">
        <v>862458</v>
      </c>
      <c r="E173" s="835" t="s">
        <v>43</v>
      </c>
      <c r="F173" s="835">
        <v>192893</v>
      </c>
      <c r="G173" s="835">
        <v>106411</v>
      </c>
      <c r="H173" s="835" t="s">
        <v>43</v>
      </c>
      <c r="I173" s="835">
        <v>259045</v>
      </c>
      <c r="J173" s="835" t="s">
        <v>43</v>
      </c>
      <c r="K173" s="835">
        <v>304109</v>
      </c>
      <c r="L173" s="835" t="s">
        <v>43</v>
      </c>
      <c r="M173" s="835">
        <v>154195</v>
      </c>
      <c r="N173" s="835" t="s">
        <v>43</v>
      </c>
      <c r="O173" s="835">
        <v>154195</v>
      </c>
      <c r="P173" s="835" t="s">
        <v>43</v>
      </c>
      <c r="Q173" s="835" t="s">
        <v>43</v>
      </c>
      <c r="R173" s="838" t="s">
        <v>424</v>
      </c>
      <c r="S173" s="834"/>
      <c r="T173" s="834"/>
      <c r="U173" s="834"/>
      <c r="V173" s="834"/>
      <c r="W173" s="834"/>
      <c r="X173" s="834"/>
      <c r="Y173" s="834"/>
    </row>
    <row r="174" spans="1:25" s="835" customFormat="1" ht="10.5" customHeight="1">
      <c r="A174" s="836" t="s">
        <v>481</v>
      </c>
      <c r="B174" s="835" t="s">
        <v>43</v>
      </c>
      <c r="C174" s="835">
        <v>14601399</v>
      </c>
      <c r="D174" s="835">
        <v>956427</v>
      </c>
      <c r="E174" s="835">
        <v>48470</v>
      </c>
      <c r="F174" s="835">
        <v>187497</v>
      </c>
      <c r="G174" s="835">
        <v>83012</v>
      </c>
      <c r="H174" s="835" t="s">
        <v>43</v>
      </c>
      <c r="I174" s="835">
        <v>253328</v>
      </c>
      <c r="J174" s="835" t="s">
        <v>43</v>
      </c>
      <c r="K174" s="835">
        <v>307161</v>
      </c>
      <c r="L174" s="835">
        <v>76959</v>
      </c>
      <c r="M174" s="835">
        <v>161165</v>
      </c>
      <c r="N174" s="835" t="s">
        <v>43</v>
      </c>
      <c r="O174" s="835" t="s">
        <v>43</v>
      </c>
      <c r="P174" s="835" t="s">
        <v>43</v>
      </c>
      <c r="Q174" s="835" t="s">
        <v>43</v>
      </c>
      <c r="R174" s="838" t="s">
        <v>482</v>
      </c>
      <c r="S174" s="834"/>
      <c r="T174" s="834"/>
      <c r="U174" s="834"/>
      <c r="V174" s="834"/>
      <c r="W174" s="834"/>
      <c r="X174" s="834"/>
      <c r="Y174" s="834"/>
    </row>
    <row r="175" spans="1:25" s="835" customFormat="1" ht="10.5" customHeight="1">
      <c r="A175" s="836" t="s">
        <v>465</v>
      </c>
      <c r="B175" s="835" t="s">
        <v>43</v>
      </c>
      <c r="C175" s="835">
        <v>13164236</v>
      </c>
      <c r="D175" s="835">
        <v>1102348</v>
      </c>
      <c r="E175" s="835">
        <v>213940</v>
      </c>
      <c r="F175" s="835">
        <v>256641</v>
      </c>
      <c r="G175" s="835">
        <v>135776</v>
      </c>
      <c r="H175" s="835" t="s">
        <v>43</v>
      </c>
      <c r="I175" s="835">
        <v>121599</v>
      </c>
      <c r="J175" s="835" t="s">
        <v>43</v>
      </c>
      <c r="K175" s="835">
        <v>297910</v>
      </c>
      <c r="L175" s="835">
        <v>76482</v>
      </c>
      <c r="M175" s="835">
        <v>322758</v>
      </c>
      <c r="N175" s="835">
        <v>322758</v>
      </c>
      <c r="O175" s="835" t="s">
        <v>43</v>
      </c>
      <c r="P175" s="835" t="s">
        <v>43</v>
      </c>
      <c r="Q175" s="835" t="s">
        <v>43</v>
      </c>
      <c r="R175" s="838" t="s">
        <v>410</v>
      </c>
      <c r="S175" s="834"/>
      <c r="T175" s="834"/>
      <c r="U175" s="834"/>
      <c r="V175" s="834"/>
      <c r="W175" s="834"/>
      <c r="X175" s="834"/>
      <c r="Y175" s="834"/>
    </row>
    <row r="176" spans="1:25" s="835" customFormat="1" ht="10.5" customHeight="1">
      <c r="A176" s="840" t="s">
        <v>466</v>
      </c>
      <c r="B176" s="841" t="s">
        <v>43</v>
      </c>
      <c r="C176" s="842">
        <v>15067524</v>
      </c>
      <c r="D176" s="842">
        <v>977613</v>
      </c>
      <c r="E176" s="842">
        <v>30876</v>
      </c>
      <c r="F176" s="842">
        <v>270153</v>
      </c>
      <c r="G176" s="842">
        <v>127765</v>
      </c>
      <c r="H176" s="842" t="s">
        <v>43</v>
      </c>
      <c r="I176" s="842">
        <v>132906</v>
      </c>
      <c r="J176" s="842" t="s">
        <v>43</v>
      </c>
      <c r="K176" s="842">
        <v>336258</v>
      </c>
      <c r="L176" s="842">
        <v>79655</v>
      </c>
      <c r="M176" s="842">
        <v>325271</v>
      </c>
      <c r="N176" s="842">
        <v>325271</v>
      </c>
      <c r="O176" s="842" t="s">
        <v>43</v>
      </c>
      <c r="P176" s="842" t="s">
        <v>43</v>
      </c>
      <c r="Q176" s="842" t="s">
        <v>43</v>
      </c>
      <c r="R176" s="843" t="s">
        <v>411</v>
      </c>
      <c r="S176" s="834"/>
      <c r="T176" s="834"/>
      <c r="U176" s="834"/>
      <c r="V176" s="834"/>
      <c r="W176" s="834"/>
      <c r="X176" s="834"/>
      <c r="Y176" s="834"/>
    </row>
    <row r="177" spans="1:25" ht="23.25" customHeight="1">
      <c r="I177" s="844" t="s">
        <v>483</v>
      </c>
    </row>
    <row r="178" spans="1:25" s="173" customFormat="1" ht="11.25" customHeight="1">
      <c r="A178" s="826"/>
      <c r="B178" s="845" t="s">
        <v>484</v>
      </c>
      <c r="C178" s="828"/>
      <c r="D178" s="828"/>
      <c r="E178" s="828"/>
      <c r="F178" s="828"/>
      <c r="G178" s="828"/>
      <c r="H178" s="828"/>
      <c r="I178" s="828"/>
      <c r="J178" s="828"/>
      <c r="K178" s="828"/>
      <c r="L178" s="828"/>
      <c r="M178" s="828"/>
      <c r="N178" s="828"/>
      <c r="O178" s="828"/>
      <c r="P178" s="828"/>
      <c r="Q178" s="828"/>
      <c r="R178" s="1287" t="s">
        <v>429</v>
      </c>
      <c r="S178" s="23"/>
      <c r="T178" s="23"/>
      <c r="U178" s="23"/>
      <c r="V178" s="23"/>
      <c r="W178" s="23"/>
      <c r="X178" s="23"/>
      <c r="Y178" s="23"/>
    </row>
    <row r="179" spans="1:25" s="829" customFormat="1" ht="28.5" customHeight="1">
      <c r="A179" s="295" t="s">
        <v>880</v>
      </c>
      <c r="B179" s="846" t="s">
        <v>570</v>
      </c>
      <c r="C179" s="1026" t="s">
        <v>78</v>
      </c>
      <c r="D179" s="28"/>
      <c r="E179" s="28"/>
      <c r="F179" s="28"/>
      <c r="G179" s="28"/>
      <c r="H179" s="28"/>
      <c r="I179" s="28"/>
      <c r="J179" s="848"/>
      <c r="K179" s="1026" t="s">
        <v>571</v>
      </c>
      <c r="L179" s="28"/>
      <c r="M179" s="848"/>
      <c r="N179" s="1026" t="s">
        <v>79</v>
      </c>
      <c r="O179" s="28"/>
      <c r="P179" s="28"/>
      <c r="Q179" s="28"/>
      <c r="R179" s="1288"/>
      <c r="S179" s="16"/>
      <c r="T179" s="16"/>
      <c r="U179" s="16"/>
      <c r="V179" s="16"/>
      <c r="W179" s="16"/>
      <c r="X179" s="16"/>
      <c r="Y179" s="16"/>
    </row>
    <row r="180" spans="1:25" s="829" customFormat="1" ht="28.5" customHeight="1">
      <c r="A180" s="295"/>
      <c r="B180" s="15" t="s">
        <v>887</v>
      </c>
      <c r="C180" s="18" t="s">
        <v>53</v>
      </c>
      <c r="D180" s="15" t="s">
        <v>80</v>
      </c>
      <c r="E180" s="15" t="s">
        <v>81</v>
      </c>
      <c r="F180" s="15" t="s">
        <v>888</v>
      </c>
      <c r="G180" s="15" t="s">
        <v>889</v>
      </c>
      <c r="H180" s="15" t="s">
        <v>890</v>
      </c>
      <c r="I180" s="15" t="s">
        <v>572</v>
      </c>
      <c r="J180" s="15" t="s">
        <v>891</v>
      </c>
      <c r="K180" s="18" t="s">
        <v>54</v>
      </c>
      <c r="L180" s="15" t="s">
        <v>573</v>
      </c>
      <c r="M180" s="15" t="s">
        <v>892</v>
      </c>
      <c r="N180" s="18" t="s">
        <v>492</v>
      </c>
      <c r="O180" s="15" t="s">
        <v>574</v>
      </c>
      <c r="P180" s="15" t="s">
        <v>575</v>
      </c>
      <c r="Q180" s="1026" t="s">
        <v>576</v>
      </c>
      <c r="R180" s="1288"/>
      <c r="S180" s="16"/>
      <c r="T180" s="16"/>
      <c r="U180" s="16"/>
      <c r="V180" s="16"/>
      <c r="W180" s="16"/>
      <c r="X180" s="16"/>
      <c r="Y180" s="16"/>
    </row>
    <row r="181" spans="1:25" s="829" customFormat="1" ht="12" customHeight="1">
      <c r="A181" s="297"/>
      <c r="B181" s="20" t="str">
        <f>PROPER("EXBOIROR")</f>
        <v>Exboiror</v>
      </c>
      <c r="C181" s="20"/>
      <c r="D181" s="20" t="str">
        <f>PROPER("ARAB-L")</f>
        <v>Arab-L</v>
      </c>
      <c r="E181" s="20" t="str">
        <f>PROPER("ARAB-H")</f>
        <v>Arab-H</v>
      </c>
      <c r="F181" s="20" t="str">
        <f>PROPER("ARAB-M")</f>
        <v>Arab-M</v>
      </c>
      <c r="G181" s="20" t="str">
        <f>PROPER("ARAB-E-L")</f>
        <v>Arab-E-L</v>
      </c>
      <c r="H181" s="20" t="str">
        <f>PROPER("ARAB-S-L")</f>
        <v>Arab-S-L</v>
      </c>
      <c r="I181" s="20" t="str">
        <f>PROPER("KHUFF-C")</f>
        <v>Khuff-C</v>
      </c>
      <c r="J181" s="20" t="str">
        <f>PROPER("ARA-L-FO")</f>
        <v>Ara-L-Fo</v>
      </c>
      <c r="K181" s="20"/>
      <c r="L181" s="20" t="str">
        <f>PROPER("KUWAIT")</f>
        <v>Kuwait</v>
      </c>
      <c r="M181" s="20" t="str">
        <f>PROPER("KWAIT-FO")</f>
        <v>Kwait-Fo</v>
      </c>
      <c r="N181" s="20"/>
      <c r="O181" s="20" t="str">
        <f>PROPER("WAFRA")</f>
        <v>Wafra</v>
      </c>
      <c r="P181" s="20" t="str">
        <f>PROPER("KHAFJI")</f>
        <v>Khafji</v>
      </c>
      <c r="Q181" s="19" t="str">
        <f>PROPER("EOCENE")</f>
        <v>Eocene</v>
      </c>
      <c r="R181" s="1289"/>
      <c r="S181" s="16"/>
      <c r="T181" s="16"/>
      <c r="U181" s="16"/>
      <c r="V181" s="16"/>
      <c r="W181" s="16"/>
      <c r="X181" s="16"/>
      <c r="Y181" s="16"/>
    </row>
    <row r="182" spans="1:25" s="835" customFormat="1" ht="10.5" customHeight="1">
      <c r="A182" s="830" t="s">
        <v>300</v>
      </c>
      <c r="B182" s="831" t="s">
        <v>43</v>
      </c>
      <c r="C182" s="832">
        <v>63075576</v>
      </c>
      <c r="D182" s="832">
        <v>21160537</v>
      </c>
      <c r="E182" s="832">
        <v>6497280</v>
      </c>
      <c r="F182" s="832">
        <v>6509411</v>
      </c>
      <c r="G182" s="832">
        <v>25917664</v>
      </c>
      <c r="H182" s="832">
        <v>2898595</v>
      </c>
      <c r="I182" s="832">
        <v>92089</v>
      </c>
      <c r="J182" s="832" t="s">
        <v>43</v>
      </c>
      <c r="K182" s="832">
        <v>13840774</v>
      </c>
      <c r="L182" s="832">
        <v>13695550</v>
      </c>
      <c r="M182" s="832">
        <v>145224</v>
      </c>
      <c r="N182" s="832">
        <v>3993671</v>
      </c>
      <c r="O182" s="832">
        <v>424396</v>
      </c>
      <c r="P182" s="832">
        <v>3569275</v>
      </c>
      <c r="Q182" s="832" t="s">
        <v>43</v>
      </c>
      <c r="R182" s="833" t="s">
        <v>443</v>
      </c>
      <c r="S182" s="834"/>
      <c r="T182" s="834"/>
      <c r="U182" s="834"/>
      <c r="V182" s="834"/>
      <c r="W182" s="834"/>
      <c r="X182" s="834"/>
      <c r="Y182" s="834"/>
    </row>
    <row r="183" spans="1:25" s="835" customFormat="1" ht="10.5" customHeight="1">
      <c r="A183" s="836" t="s">
        <v>444</v>
      </c>
      <c r="B183" s="835" t="s">
        <v>43</v>
      </c>
      <c r="C183" s="835">
        <v>66243774</v>
      </c>
      <c r="D183" s="835">
        <v>22136236</v>
      </c>
      <c r="E183" s="835">
        <v>6209747</v>
      </c>
      <c r="F183" s="835">
        <v>9696569</v>
      </c>
      <c r="G183" s="835">
        <v>25191155</v>
      </c>
      <c r="H183" s="835">
        <v>2967100</v>
      </c>
      <c r="I183" s="835" t="s">
        <v>43</v>
      </c>
      <c r="J183" s="835">
        <v>42967</v>
      </c>
      <c r="K183" s="835">
        <v>15592461</v>
      </c>
      <c r="L183" s="835">
        <v>15592461</v>
      </c>
      <c r="M183" s="835" t="s">
        <v>43</v>
      </c>
      <c r="N183" s="835">
        <v>4617147</v>
      </c>
      <c r="O183" s="835">
        <v>555208</v>
      </c>
      <c r="P183" s="835">
        <v>4061939</v>
      </c>
      <c r="Q183" s="835" t="s">
        <v>43</v>
      </c>
      <c r="R183" s="838" t="s">
        <v>445</v>
      </c>
      <c r="S183" s="834"/>
      <c r="T183" s="834"/>
      <c r="U183" s="834"/>
      <c r="V183" s="834"/>
      <c r="W183" s="834"/>
      <c r="X183" s="834"/>
      <c r="Y183" s="834"/>
    </row>
    <row r="184" spans="1:25" s="835" customFormat="1" ht="10.5" customHeight="1">
      <c r="A184" s="836" t="s">
        <v>446</v>
      </c>
      <c r="B184" s="835" t="s">
        <v>43</v>
      </c>
      <c r="C184" s="835">
        <v>64112316</v>
      </c>
      <c r="D184" s="835">
        <v>20287337</v>
      </c>
      <c r="E184" s="835">
        <v>6277996</v>
      </c>
      <c r="F184" s="835">
        <v>9707438</v>
      </c>
      <c r="G184" s="835">
        <v>25026333</v>
      </c>
      <c r="H184" s="835">
        <v>2769899</v>
      </c>
      <c r="I184" s="835" t="s">
        <v>43</v>
      </c>
      <c r="J184" s="835">
        <v>43313</v>
      </c>
      <c r="K184" s="835">
        <v>14701442</v>
      </c>
      <c r="L184" s="835">
        <v>14701442</v>
      </c>
      <c r="M184" s="835" t="s">
        <v>43</v>
      </c>
      <c r="N184" s="835">
        <v>3351241</v>
      </c>
      <c r="O184" s="835">
        <v>427404</v>
      </c>
      <c r="P184" s="835">
        <v>2899663</v>
      </c>
      <c r="Q184" s="835">
        <v>24174</v>
      </c>
      <c r="R184" s="838" t="s">
        <v>447</v>
      </c>
      <c r="S184" s="834"/>
      <c r="T184" s="834"/>
      <c r="U184" s="834"/>
      <c r="V184" s="834"/>
      <c r="W184" s="834"/>
      <c r="X184" s="834"/>
      <c r="Y184" s="834"/>
    </row>
    <row r="185" spans="1:25" s="835" customFormat="1" ht="10.5" customHeight="1">
      <c r="A185" s="836" t="s">
        <v>448</v>
      </c>
      <c r="B185" s="835" t="s">
        <v>43</v>
      </c>
      <c r="C185" s="835">
        <v>63007481</v>
      </c>
      <c r="D185" s="835">
        <v>20360622</v>
      </c>
      <c r="E185" s="835">
        <v>6491638</v>
      </c>
      <c r="F185" s="835">
        <v>10301408</v>
      </c>
      <c r="G185" s="835">
        <v>23764789</v>
      </c>
      <c r="H185" s="835">
        <v>2089024</v>
      </c>
      <c r="I185" s="835" t="s">
        <v>43</v>
      </c>
      <c r="J185" s="835" t="s">
        <v>43</v>
      </c>
      <c r="K185" s="835">
        <v>14192309</v>
      </c>
      <c r="L185" s="835">
        <v>14192309</v>
      </c>
      <c r="M185" s="835" t="s">
        <v>43</v>
      </c>
      <c r="N185" s="835">
        <v>3329068</v>
      </c>
      <c r="O185" s="835">
        <v>611515</v>
      </c>
      <c r="P185" s="835">
        <v>2661577</v>
      </c>
      <c r="Q185" s="835">
        <v>55976</v>
      </c>
      <c r="R185" s="838" t="s">
        <v>449</v>
      </c>
      <c r="S185" s="834"/>
      <c r="T185" s="834"/>
      <c r="U185" s="834"/>
      <c r="V185" s="834"/>
      <c r="W185" s="834"/>
      <c r="X185" s="834"/>
      <c r="Y185" s="834"/>
    </row>
    <row r="186" spans="1:25" s="835" customFormat="1" ht="10.5" customHeight="1">
      <c r="A186" s="836" t="s">
        <v>450</v>
      </c>
      <c r="B186" s="835" t="s">
        <v>43</v>
      </c>
      <c r="C186" s="835">
        <v>65580322</v>
      </c>
      <c r="D186" s="835">
        <v>22471625</v>
      </c>
      <c r="E186" s="835">
        <v>7670353</v>
      </c>
      <c r="F186" s="835">
        <v>9702870</v>
      </c>
      <c r="G186" s="835">
        <v>23273877</v>
      </c>
      <c r="H186" s="835">
        <v>2461597</v>
      </c>
      <c r="I186" s="835" t="s">
        <v>43</v>
      </c>
      <c r="J186" s="835" t="s">
        <v>43</v>
      </c>
      <c r="K186" s="835">
        <v>14516794</v>
      </c>
      <c r="L186" s="835">
        <v>14470980</v>
      </c>
      <c r="M186" s="835">
        <v>45814</v>
      </c>
      <c r="N186" s="835">
        <v>367712</v>
      </c>
      <c r="O186" s="835">
        <v>351446</v>
      </c>
      <c r="P186" s="835" t="s">
        <v>43</v>
      </c>
      <c r="Q186" s="835">
        <v>16266</v>
      </c>
      <c r="R186" s="838" t="s">
        <v>451</v>
      </c>
      <c r="S186" s="834"/>
      <c r="T186" s="834"/>
      <c r="U186" s="834"/>
      <c r="V186" s="834"/>
      <c r="W186" s="834"/>
      <c r="X186" s="834"/>
      <c r="Y186" s="834"/>
    </row>
    <row r="187" spans="1:25" s="835" customFormat="1" ht="10.5" customHeight="1">
      <c r="A187" s="836"/>
      <c r="R187" s="838"/>
      <c r="S187" s="834"/>
      <c r="T187" s="834"/>
      <c r="U187" s="834"/>
      <c r="V187" s="834"/>
      <c r="W187" s="834"/>
      <c r="X187" s="834"/>
      <c r="Y187" s="834"/>
    </row>
    <row r="188" spans="1:25" s="835" customFormat="1" ht="10.5" customHeight="1">
      <c r="A188" s="836" t="s">
        <v>305</v>
      </c>
      <c r="B188" s="835" t="s">
        <v>43</v>
      </c>
      <c r="C188" s="835">
        <v>63522795</v>
      </c>
      <c r="D188" s="835">
        <v>21790337</v>
      </c>
      <c r="E188" s="835">
        <v>7266777</v>
      </c>
      <c r="F188" s="835">
        <v>9651662</v>
      </c>
      <c r="G188" s="835">
        <v>22815754</v>
      </c>
      <c r="H188" s="835">
        <v>1998265</v>
      </c>
      <c r="I188" s="835" t="s">
        <v>43</v>
      </c>
      <c r="J188" s="835" t="s">
        <v>43</v>
      </c>
      <c r="K188" s="835">
        <v>13409562</v>
      </c>
      <c r="L188" s="835">
        <v>13409562</v>
      </c>
      <c r="M188" s="835" t="s">
        <v>43</v>
      </c>
      <c r="N188" s="835">
        <v>2356776</v>
      </c>
      <c r="O188" s="835">
        <v>456440</v>
      </c>
      <c r="P188" s="835">
        <v>1852166</v>
      </c>
      <c r="Q188" s="835">
        <v>48170</v>
      </c>
      <c r="R188" s="838" t="s">
        <v>452</v>
      </c>
      <c r="S188" s="834"/>
      <c r="T188" s="834"/>
      <c r="U188" s="834"/>
      <c r="V188" s="834"/>
      <c r="W188" s="834"/>
      <c r="X188" s="834"/>
      <c r="Y188" s="834"/>
    </row>
    <row r="189" spans="1:25" s="835" customFormat="1" ht="10.5" customHeight="1">
      <c r="A189" s="836" t="s">
        <v>453</v>
      </c>
      <c r="B189" s="835">
        <v>161165</v>
      </c>
      <c r="C189" s="835">
        <v>65732233</v>
      </c>
      <c r="D189" s="835">
        <v>23138588</v>
      </c>
      <c r="E189" s="835">
        <v>7039324</v>
      </c>
      <c r="F189" s="835">
        <v>10540316</v>
      </c>
      <c r="G189" s="835">
        <v>22477249</v>
      </c>
      <c r="H189" s="835">
        <v>2536756</v>
      </c>
      <c r="I189" s="835" t="s">
        <v>43</v>
      </c>
      <c r="J189" s="835" t="s">
        <v>43</v>
      </c>
      <c r="K189" s="835">
        <v>15126759</v>
      </c>
      <c r="L189" s="835">
        <v>15080945</v>
      </c>
      <c r="M189" s="835">
        <v>45814</v>
      </c>
      <c r="N189" s="835">
        <v>212959</v>
      </c>
      <c r="O189" s="835">
        <v>204637</v>
      </c>
      <c r="P189" s="835" t="s">
        <v>43</v>
      </c>
      <c r="Q189" s="835">
        <v>8322</v>
      </c>
      <c r="R189" s="838" t="s">
        <v>454</v>
      </c>
      <c r="S189" s="834"/>
      <c r="T189" s="834"/>
      <c r="U189" s="834"/>
      <c r="V189" s="834"/>
      <c r="W189" s="834"/>
      <c r="X189" s="834"/>
      <c r="Y189" s="834"/>
    </row>
    <row r="190" spans="1:25" s="835" customFormat="1" ht="10.5" customHeight="1">
      <c r="A190" s="836"/>
      <c r="R190" s="838"/>
      <c r="S190" s="834"/>
      <c r="T190" s="834"/>
      <c r="U190" s="834"/>
      <c r="V190" s="834"/>
      <c r="W190" s="834"/>
      <c r="X190" s="834"/>
      <c r="Y190" s="834"/>
    </row>
    <row r="191" spans="1:25" s="835" customFormat="1" ht="10.5" customHeight="1">
      <c r="A191" s="836" t="s">
        <v>307</v>
      </c>
      <c r="B191" s="835" t="s">
        <v>43</v>
      </c>
      <c r="C191" s="835">
        <v>17412202</v>
      </c>
      <c r="D191" s="835">
        <v>6298068</v>
      </c>
      <c r="E191" s="835">
        <v>2379096</v>
      </c>
      <c r="F191" s="835">
        <v>1968521</v>
      </c>
      <c r="G191" s="835">
        <v>6194483</v>
      </c>
      <c r="H191" s="835">
        <v>572034</v>
      </c>
      <c r="I191" s="835" t="s">
        <v>43</v>
      </c>
      <c r="J191" s="835" t="s">
        <v>43</v>
      </c>
      <c r="K191" s="835">
        <v>3642106</v>
      </c>
      <c r="L191" s="835">
        <v>3642106</v>
      </c>
      <c r="M191" s="835" t="s">
        <v>43</v>
      </c>
      <c r="N191" s="835">
        <v>154753</v>
      </c>
      <c r="O191" s="835">
        <v>146809</v>
      </c>
      <c r="P191" s="835" t="s">
        <v>43</v>
      </c>
      <c r="Q191" s="835">
        <v>7944</v>
      </c>
      <c r="R191" s="838" t="s">
        <v>455</v>
      </c>
      <c r="S191" s="834"/>
      <c r="T191" s="834"/>
      <c r="U191" s="834"/>
      <c r="V191" s="834"/>
      <c r="W191" s="834"/>
      <c r="X191" s="834"/>
      <c r="Y191" s="834"/>
    </row>
    <row r="192" spans="1:25" s="835" customFormat="1" ht="10.5" customHeight="1">
      <c r="A192" s="836" t="s">
        <v>456</v>
      </c>
      <c r="B192" s="835" t="s">
        <v>43</v>
      </c>
      <c r="C192" s="835">
        <v>14722685</v>
      </c>
      <c r="D192" s="835">
        <v>4821111</v>
      </c>
      <c r="E192" s="835">
        <v>1713379</v>
      </c>
      <c r="F192" s="835">
        <v>2071048</v>
      </c>
      <c r="G192" s="835">
        <v>5515242</v>
      </c>
      <c r="H192" s="835">
        <v>601905</v>
      </c>
      <c r="I192" s="835" t="s">
        <v>43</v>
      </c>
      <c r="J192" s="835" t="s">
        <v>43</v>
      </c>
      <c r="K192" s="835">
        <v>4134700</v>
      </c>
      <c r="L192" s="835">
        <v>4134700</v>
      </c>
      <c r="M192" s="835" t="s">
        <v>43</v>
      </c>
      <c r="N192" s="835">
        <v>212959</v>
      </c>
      <c r="O192" s="835">
        <v>204637</v>
      </c>
      <c r="P192" s="835" t="s">
        <v>43</v>
      </c>
      <c r="Q192" s="835">
        <v>8322</v>
      </c>
      <c r="R192" s="838" t="s">
        <v>457</v>
      </c>
      <c r="S192" s="834"/>
      <c r="T192" s="834"/>
      <c r="U192" s="834"/>
      <c r="V192" s="834"/>
      <c r="W192" s="834"/>
      <c r="X192" s="834"/>
      <c r="Y192" s="834"/>
    </row>
    <row r="193" spans="1:25" s="835" customFormat="1" ht="10.5" customHeight="1">
      <c r="A193" s="836" t="s">
        <v>458</v>
      </c>
      <c r="B193" s="835" t="s">
        <v>43</v>
      </c>
      <c r="C193" s="835">
        <v>16847603</v>
      </c>
      <c r="D193" s="835">
        <v>6152862</v>
      </c>
      <c r="E193" s="835">
        <v>1754156</v>
      </c>
      <c r="F193" s="835">
        <v>2822288</v>
      </c>
      <c r="G193" s="835">
        <v>5463848</v>
      </c>
      <c r="H193" s="835">
        <v>654449</v>
      </c>
      <c r="I193" s="835" t="s">
        <v>43</v>
      </c>
      <c r="J193" s="835" t="s">
        <v>43</v>
      </c>
      <c r="K193" s="835">
        <v>2780818</v>
      </c>
      <c r="L193" s="835">
        <v>2780818</v>
      </c>
      <c r="M193" s="835" t="s">
        <v>43</v>
      </c>
      <c r="N193" s="835" t="s">
        <v>43</v>
      </c>
      <c r="O193" s="835" t="s">
        <v>43</v>
      </c>
      <c r="P193" s="835" t="s">
        <v>43</v>
      </c>
      <c r="Q193" s="835" t="s">
        <v>43</v>
      </c>
      <c r="R193" s="838" t="s">
        <v>459</v>
      </c>
      <c r="S193" s="834"/>
      <c r="T193" s="834"/>
      <c r="U193" s="834"/>
      <c r="V193" s="834"/>
      <c r="W193" s="834"/>
      <c r="X193" s="834"/>
      <c r="Y193" s="834"/>
    </row>
    <row r="194" spans="1:25" s="835" customFormat="1" ht="10.5" customHeight="1">
      <c r="A194" s="836" t="s">
        <v>460</v>
      </c>
      <c r="B194" s="835" t="s">
        <v>43</v>
      </c>
      <c r="C194" s="835">
        <v>16597832</v>
      </c>
      <c r="D194" s="835">
        <v>5199584</v>
      </c>
      <c r="E194" s="835">
        <v>1823722</v>
      </c>
      <c r="F194" s="835">
        <v>2841013</v>
      </c>
      <c r="G194" s="835">
        <v>6100304</v>
      </c>
      <c r="H194" s="835">
        <v>633209</v>
      </c>
      <c r="I194" s="835" t="s">
        <v>43</v>
      </c>
      <c r="J194" s="835" t="s">
        <v>43</v>
      </c>
      <c r="K194" s="835">
        <v>3959170</v>
      </c>
      <c r="L194" s="835">
        <v>3913356</v>
      </c>
      <c r="M194" s="835">
        <v>45814</v>
      </c>
      <c r="N194" s="835" t="s">
        <v>43</v>
      </c>
      <c r="O194" s="835" t="s">
        <v>43</v>
      </c>
      <c r="P194" s="835" t="s">
        <v>43</v>
      </c>
      <c r="Q194" s="835" t="s">
        <v>43</v>
      </c>
      <c r="R194" s="838" t="s">
        <v>461</v>
      </c>
      <c r="S194" s="834"/>
      <c r="T194" s="834"/>
      <c r="U194" s="834"/>
      <c r="V194" s="834"/>
      <c r="W194" s="834"/>
      <c r="X194" s="834"/>
      <c r="Y194" s="834"/>
    </row>
    <row r="195" spans="1:25" s="835" customFormat="1" ht="10.5" customHeight="1">
      <c r="A195" s="836" t="s">
        <v>311</v>
      </c>
      <c r="B195" s="835">
        <v>161165</v>
      </c>
      <c r="C195" s="835">
        <v>17564113</v>
      </c>
      <c r="D195" s="835">
        <v>6965031</v>
      </c>
      <c r="E195" s="835">
        <v>1748067</v>
      </c>
      <c r="F195" s="835">
        <v>2805967</v>
      </c>
      <c r="G195" s="835">
        <v>5397855</v>
      </c>
      <c r="H195" s="835">
        <v>647193</v>
      </c>
      <c r="I195" s="835" t="s">
        <v>43</v>
      </c>
      <c r="J195" s="835" t="s">
        <v>43</v>
      </c>
      <c r="K195" s="835">
        <v>4252071</v>
      </c>
      <c r="L195" s="835">
        <v>4252071</v>
      </c>
      <c r="M195" s="835" t="s">
        <v>43</v>
      </c>
      <c r="N195" s="835" t="s">
        <v>43</v>
      </c>
      <c r="O195" s="835" t="s">
        <v>43</v>
      </c>
      <c r="P195" s="835" t="s">
        <v>43</v>
      </c>
      <c r="Q195" s="835" t="s">
        <v>43</v>
      </c>
      <c r="R195" s="838" t="s">
        <v>462</v>
      </c>
      <c r="S195" s="834"/>
      <c r="T195" s="834"/>
      <c r="U195" s="834"/>
      <c r="V195" s="834"/>
      <c r="W195" s="834"/>
      <c r="X195" s="834"/>
      <c r="Y195" s="834"/>
    </row>
    <row r="196" spans="1:25" s="835" customFormat="1" ht="10.5" customHeight="1">
      <c r="A196" s="836"/>
      <c r="R196" s="838"/>
      <c r="S196" s="834"/>
      <c r="T196" s="834"/>
      <c r="U196" s="834"/>
      <c r="V196" s="834"/>
      <c r="W196" s="834"/>
      <c r="X196" s="834"/>
      <c r="Y196" s="834"/>
    </row>
    <row r="197" spans="1:25" s="835" customFormat="1" ht="10.5" customHeight="1">
      <c r="A197" s="836" t="s">
        <v>463</v>
      </c>
      <c r="B197" s="835" t="s">
        <v>43</v>
      </c>
      <c r="C197" s="835">
        <v>5225320</v>
      </c>
      <c r="D197" s="835">
        <v>1837412</v>
      </c>
      <c r="E197" s="835">
        <v>804806</v>
      </c>
      <c r="F197" s="835">
        <v>577103</v>
      </c>
      <c r="G197" s="835">
        <v>1809940</v>
      </c>
      <c r="H197" s="835">
        <v>196059</v>
      </c>
      <c r="I197" s="835" t="s">
        <v>43</v>
      </c>
      <c r="J197" s="835" t="s">
        <v>43</v>
      </c>
      <c r="K197" s="835">
        <v>1257871</v>
      </c>
      <c r="L197" s="835">
        <v>1257871</v>
      </c>
      <c r="M197" s="835" t="s">
        <v>43</v>
      </c>
      <c r="N197" s="835">
        <v>79524</v>
      </c>
      <c r="O197" s="835">
        <v>71580</v>
      </c>
      <c r="P197" s="835" t="s">
        <v>43</v>
      </c>
      <c r="Q197" s="835">
        <v>7944</v>
      </c>
      <c r="R197" s="838" t="s">
        <v>464</v>
      </c>
      <c r="S197" s="834"/>
      <c r="T197" s="834"/>
      <c r="U197" s="834"/>
      <c r="V197" s="834"/>
      <c r="W197" s="834"/>
      <c r="X197" s="834"/>
      <c r="Y197" s="834"/>
    </row>
    <row r="198" spans="1:25" s="835" customFormat="1" ht="10.5" customHeight="1">
      <c r="A198" s="836" t="s">
        <v>465</v>
      </c>
      <c r="B198" s="835" t="s">
        <v>43</v>
      </c>
      <c r="C198" s="835">
        <v>5355964</v>
      </c>
      <c r="D198" s="835">
        <v>1637745</v>
      </c>
      <c r="E198" s="835">
        <v>916201</v>
      </c>
      <c r="F198" s="835">
        <v>537924</v>
      </c>
      <c r="G198" s="835">
        <v>2087194</v>
      </c>
      <c r="H198" s="835">
        <v>176900</v>
      </c>
      <c r="I198" s="835" t="s">
        <v>43</v>
      </c>
      <c r="J198" s="835" t="s">
        <v>43</v>
      </c>
      <c r="K198" s="835">
        <v>1152515</v>
      </c>
      <c r="L198" s="835">
        <v>1152515</v>
      </c>
      <c r="M198" s="835" t="s">
        <v>43</v>
      </c>
      <c r="N198" s="835">
        <v>75229</v>
      </c>
      <c r="O198" s="835">
        <v>75229</v>
      </c>
      <c r="P198" s="835" t="s">
        <v>43</v>
      </c>
      <c r="Q198" s="835" t="s">
        <v>43</v>
      </c>
      <c r="R198" s="838" t="s">
        <v>410</v>
      </c>
      <c r="S198" s="834"/>
      <c r="T198" s="834"/>
      <c r="U198" s="834"/>
      <c r="V198" s="834"/>
      <c r="W198" s="834"/>
      <c r="X198" s="834"/>
      <c r="Y198" s="834"/>
    </row>
    <row r="199" spans="1:25" s="835" customFormat="1" ht="10.5" customHeight="1">
      <c r="A199" s="836" t="s">
        <v>466</v>
      </c>
      <c r="B199" s="835" t="s">
        <v>43</v>
      </c>
      <c r="C199" s="835">
        <v>6830918</v>
      </c>
      <c r="D199" s="835">
        <v>2822911</v>
      </c>
      <c r="E199" s="835">
        <v>658089</v>
      </c>
      <c r="F199" s="835">
        <v>853494</v>
      </c>
      <c r="G199" s="835">
        <v>2297349</v>
      </c>
      <c r="H199" s="835">
        <v>199075</v>
      </c>
      <c r="I199" s="835" t="s">
        <v>43</v>
      </c>
      <c r="J199" s="835" t="s">
        <v>43</v>
      </c>
      <c r="K199" s="835">
        <v>1231720</v>
      </c>
      <c r="L199" s="835">
        <v>1231720</v>
      </c>
      <c r="M199" s="835" t="s">
        <v>43</v>
      </c>
      <c r="N199" s="835" t="s">
        <v>43</v>
      </c>
      <c r="O199" s="835" t="s">
        <v>43</v>
      </c>
      <c r="P199" s="835" t="s">
        <v>43</v>
      </c>
      <c r="Q199" s="835" t="s">
        <v>43</v>
      </c>
      <c r="R199" s="838" t="s">
        <v>411</v>
      </c>
      <c r="S199" s="834"/>
      <c r="T199" s="834"/>
      <c r="U199" s="834"/>
      <c r="V199" s="834"/>
      <c r="W199" s="834"/>
      <c r="X199" s="834"/>
      <c r="Y199" s="834"/>
    </row>
    <row r="200" spans="1:25" s="835" customFormat="1" ht="10.5" customHeight="1">
      <c r="A200" s="836" t="s">
        <v>467</v>
      </c>
      <c r="B200" s="835" t="s">
        <v>43</v>
      </c>
      <c r="C200" s="835">
        <v>4904674</v>
      </c>
      <c r="D200" s="835">
        <v>1490123</v>
      </c>
      <c r="E200" s="835">
        <v>453284</v>
      </c>
      <c r="F200" s="835">
        <v>738894</v>
      </c>
      <c r="G200" s="835">
        <v>2006648</v>
      </c>
      <c r="H200" s="835">
        <v>215725</v>
      </c>
      <c r="I200" s="835" t="s">
        <v>43</v>
      </c>
      <c r="J200" s="835" t="s">
        <v>43</v>
      </c>
      <c r="K200" s="835">
        <v>1330879</v>
      </c>
      <c r="L200" s="835">
        <v>1330879</v>
      </c>
      <c r="M200" s="835" t="s">
        <v>43</v>
      </c>
      <c r="N200" s="835">
        <v>82965</v>
      </c>
      <c r="O200" s="835">
        <v>82965</v>
      </c>
      <c r="P200" s="835" t="s">
        <v>43</v>
      </c>
      <c r="Q200" s="835" t="s">
        <v>43</v>
      </c>
      <c r="R200" s="838" t="s">
        <v>412</v>
      </c>
      <c r="S200" s="834"/>
      <c r="T200" s="834"/>
      <c r="U200" s="834"/>
      <c r="V200" s="834"/>
      <c r="W200" s="834"/>
      <c r="X200" s="834"/>
      <c r="Y200" s="834"/>
    </row>
    <row r="201" spans="1:25" s="835" customFormat="1" ht="10.5" customHeight="1">
      <c r="A201" s="836" t="s">
        <v>468</v>
      </c>
      <c r="B201" s="835" t="s">
        <v>43</v>
      </c>
      <c r="C201" s="835">
        <v>5717014</v>
      </c>
      <c r="D201" s="835">
        <v>1757610</v>
      </c>
      <c r="E201" s="835">
        <v>851177</v>
      </c>
      <c r="F201" s="835">
        <v>786623</v>
      </c>
      <c r="G201" s="835">
        <v>2131381</v>
      </c>
      <c r="H201" s="835">
        <v>190223</v>
      </c>
      <c r="I201" s="835" t="s">
        <v>43</v>
      </c>
      <c r="J201" s="835" t="s">
        <v>43</v>
      </c>
      <c r="K201" s="835">
        <v>1732831</v>
      </c>
      <c r="L201" s="835">
        <v>1732831</v>
      </c>
      <c r="M201" s="835" t="s">
        <v>43</v>
      </c>
      <c r="N201" s="835">
        <v>83140</v>
      </c>
      <c r="O201" s="835">
        <v>74818</v>
      </c>
      <c r="P201" s="835" t="s">
        <v>43</v>
      </c>
      <c r="Q201" s="835">
        <v>8322</v>
      </c>
      <c r="R201" s="839" t="s">
        <v>469</v>
      </c>
      <c r="S201" s="834"/>
      <c r="T201" s="834"/>
      <c r="U201" s="834"/>
      <c r="V201" s="834"/>
      <c r="W201" s="834"/>
      <c r="X201" s="834"/>
      <c r="Y201" s="834"/>
    </row>
    <row r="202" spans="1:25" s="835" customFormat="1" ht="10.5" customHeight="1">
      <c r="A202" s="836" t="s">
        <v>470</v>
      </c>
      <c r="B202" s="835" t="s">
        <v>43</v>
      </c>
      <c r="C202" s="835">
        <v>4100997</v>
      </c>
      <c r="D202" s="835">
        <v>1573378</v>
      </c>
      <c r="E202" s="835">
        <v>408918</v>
      </c>
      <c r="F202" s="835">
        <v>545531</v>
      </c>
      <c r="G202" s="835">
        <v>1377213</v>
      </c>
      <c r="H202" s="835">
        <v>195957</v>
      </c>
      <c r="I202" s="835" t="s">
        <v>43</v>
      </c>
      <c r="J202" s="835" t="s">
        <v>43</v>
      </c>
      <c r="K202" s="835">
        <v>1070990</v>
      </c>
      <c r="L202" s="835">
        <v>1070990</v>
      </c>
      <c r="M202" s="835" t="s">
        <v>43</v>
      </c>
      <c r="N202" s="835">
        <v>46854</v>
      </c>
      <c r="O202" s="835">
        <v>46854</v>
      </c>
      <c r="P202" s="835" t="s">
        <v>43</v>
      </c>
      <c r="Q202" s="835" t="s">
        <v>43</v>
      </c>
      <c r="R202" s="838" t="s">
        <v>471</v>
      </c>
      <c r="S202" s="834"/>
      <c r="T202" s="834"/>
      <c r="U202" s="834"/>
      <c r="V202" s="834"/>
      <c r="W202" s="834"/>
      <c r="X202" s="834"/>
      <c r="Y202" s="834"/>
    </row>
    <row r="203" spans="1:25" s="835" customFormat="1" ht="10.5" customHeight="1">
      <c r="A203" s="836" t="s">
        <v>472</v>
      </c>
      <c r="B203" s="835" t="s">
        <v>43</v>
      </c>
      <c r="C203" s="835">
        <v>5568953</v>
      </c>
      <c r="D203" s="835">
        <v>2156500</v>
      </c>
      <c r="E203" s="835">
        <v>760268</v>
      </c>
      <c r="F203" s="835">
        <v>912286</v>
      </c>
      <c r="G203" s="835">
        <v>1526389</v>
      </c>
      <c r="H203" s="835">
        <v>213510</v>
      </c>
      <c r="I203" s="835" t="s">
        <v>43</v>
      </c>
      <c r="J203" s="835" t="s">
        <v>43</v>
      </c>
      <c r="K203" s="835">
        <v>1025642</v>
      </c>
      <c r="L203" s="835">
        <v>1025642</v>
      </c>
      <c r="M203" s="835" t="s">
        <v>43</v>
      </c>
      <c r="N203" s="835" t="s">
        <v>43</v>
      </c>
      <c r="O203" s="835" t="s">
        <v>43</v>
      </c>
      <c r="P203" s="835" t="s">
        <v>43</v>
      </c>
      <c r="Q203" s="835" t="s">
        <v>43</v>
      </c>
      <c r="R203" s="838" t="s">
        <v>473</v>
      </c>
      <c r="S203" s="834"/>
      <c r="T203" s="834"/>
      <c r="U203" s="834"/>
      <c r="V203" s="834"/>
      <c r="W203" s="834"/>
      <c r="X203" s="834"/>
      <c r="Y203" s="834"/>
    </row>
    <row r="204" spans="1:25" s="835" customFormat="1" ht="10.5" customHeight="1">
      <c r="A204" s="836" t="s">
        <v>474</v>
      </c>
      <c r="B204" s="835" t="s">
        <v>43</v>
      </c>
      <c r="C204" s="835">
        <v>5923598</v>
      </c>
      <c r="D204" s="835">
        <v>2239522</v>
      </c>
      <c r="E204" s="835">
        <v>434866</v>
      </c>
      <c r="F204" s="835">
        <v>1097876</v>
      </c>
      <c r="G204" s="835">
        <v>1931025</v>
      </c>
      <c r="H204" s="835">
        <v>220309</v>
      </c>
      <c r="I204" s="835" t="s">
        <v>43</v>
      </c>
      <c r="J204" s="835" t="s">
        <v>43</v>
      </c>
      <c r="K204" s="835">
        <v>942418</v>
      </c>
      <c r="L204" s="835">
        <v>942418</v>
      </c>
      <c r="M204" s="835" t="s">
        <v>43</v>
      </c>
      <c r="N204" s="835" t="s">
        <v>43</v>
      </c>
      <c r="O204" s="835" t="s">
        <v>43</v>
      </c>
      <c r="P204" s="835" t="s">
        <v>43</v>
      </c>
      <c r="Q204" s="835" t="s">
        <v>43</v>
      </c>
      <c r="R204" s="838" t="s">
        <v>475</v>
      </c>
      <c r="S204" s="834"/>
      <c r="T204" s="834"/>
      <c r="U204" s="834"/>
      <c r="V204" s="834"/>
      <c r="W204" s="834"/>
      <c r="X204" s="834"/>
      <c r="Y204" s="834"/>
    </row>
    <row r="205" spans="1:25" s="835" customFormat="1" ht="10.5" customHeight="1">
      <c r="A205" s="836" t="s">
        <v>476</v>
      </c>
      <c r="B205" s="835" t="s">
        <v>43</v>
      </c>
      <c r="C205" s="835">
        <v>5355052</v>
      </c>
      <c r="D205" s="835">
        <v>1756840</v>
      </c>
      <c r="E205" s="835">
        <v>559022</v>
      </c>
      <c r="F205" s="835">
        <v>812126</v>
      </c>
      <c r="G205" s="835">
        <v>2006434</v>
      </c>
      <c r="H205" s="835">
        <v>220630</v>
      </c>
      <c r="I205" s="835" t="s">
        <v>43</v>
      </c>
      <c r="J205" s="835" t="s">
        <v>43</v>
      </c>
      <c r="K205" s="835">
        <v>812758</v>
      </c>
      <c r="L205" s="835">
        <v>812758</v>
      </c>
      <c r="M205" s="835" t="s">
        <v>43</v>
      </c>
      <c r="N205" s="835" t="s">
        <v>43</v>
      </c>
      <c r="O205" s="835" t="s">
        <v>43</v>
      </c>
      <c r="P205" s="835" t="s">
        <v>43</v>
      </c>
      <c r="Q205" s="835" t="s">
        <v>43</v>
      </c>
      <c r="R205" s="838" t="s">
        <v>477</v>
      </c>
      <c r="S205" s="834"/>
      <c r="T205" s="834"/>
      <c r="U205" s="834"/>
      <c r="V205" s="834"/>
      <c r="W205" s="834"/>
      <c r="X205" s="834"/>
      <c r="Y205" s="834"/>
    </row>
    <row r="206" spans="1:25" s="835" customFormat="1" ht="10.5" customHeight="1">
      <c r="A206" s="836" t="s">
        <v>478</v>
      </c>
      <c r="B206" s="835" t="s">
        <v>43</v>
      </c>
      <c r="C206" s="835">
        <v>5211723</v>
      </c>
      <c r="D206" s="835">
        <v>2059643</v>
      </c>
      <c r="E206" s="835">
        <v>530033</v>
      </c>
      <c r="F206" s="835">
        <v>806507</v>
      </c>
      <c r="G206" s="835">
        <v>1602112</v>
      </c>
      <c r="H206" s="835">
        <v>213428</v>
      </c>
      <c r="I206" s="835" t="s">
        <v>43</v>
      </c>
      <c r="J206" s="835" t="s">
        <v>43</v>
      </c>
      <c r="K206" s="835">
        <v>943666</v>
      </c>
      <c r="L206" s="835">
        <v>943666</v>
      </c>
      <c r="M206" s="835" t="s">
        <v>43</v>
      </c>
      <c r="N206" s="835" t="s">
        <v>43</v>
      </c>
      <c r="O206" s="835" t="s">
        <v>43</v>
      </c>
      <c r="P206" s="835" t="s">
        <v>43</v>
      </c>
      <c r="Q206" s="835" t="s">
        <v>43</v>
      </c>
      <c r="R206" s="838" t="s">
        <v>422</v>
      </c>
      <c r="S206" s="834"/>
      <c r="T206" s="834"/>
      <c r="U206" s="834"/>
      <c r="V206" s="834"/>
      <c r="W206" s="834"/>
      <c r="X206" s="834"/>
      <c r="Y206" s="834"/>
    </row>
    <row r="207" spans="1:25" s="835" customFormat="1" ht="10.5" customHeight="1">
      <c r="A207" s="836" t="s">
        <v>479</v>
      </c>
      <c r="B207" s="835" t="s">
        <v>43</v>
      </c>
      <c r="C207" s="835">
        <v>5659392</v>
      </c>
      <c r="D207" s="835">
        <v>1353683</v>
      </c>
      <c r="E207" s="835">
        <v>645725</v>
      </c>
      <c r="F207" s="835">
        <v>1134274</v>
      </c>
      <c r="G207" s="835">
        <v>2305294</v>
      </c>
      <c r="H207" s="835">
        <v>220416</v>
      </c>
      <c r="I207" s="835" t="s">
        <v>43</v>
      </c>
      <c r="J207" s="835" t="s">
        <v>43</v>
      </c>
      <c r="K207" s="835">
        <v>1436248</v>
      </c>
      <c r="L207" s="835">
        <v>1436248</v>
      </c>
      <c r="M207" s="835" t="s">
        <v>43</v>
      </c>
      <c r="N207" s="835" t="s">
        <v>43</v>
      </c>
      <c r="O207" s="835" t="s">
        <v>43</v>
      </c>
      <c r="P207" s="835" t="s">
        <v>43</v>
      </c>
      <c r="Q207" s="835" t="s">
        <v>43</v>
      </c>
      <c r="R207" s="838" t="s">
        <v>423</v>
      </c>
      <c r="S207" s="834"/>
      <c r="T207" s="834"/>
      <c r="U207" s="834"/>
      <c r="V207" s="834"/>
      <c r="W207" s="834"/>
      <c r="X207" s="834"/>
      <c r="Y207" s="834"/>
    </row>
    <row r="208" spans="1:25" s="835" customFormat="1" ht="10.5" customHeight="1">
      <c r="A208" s="836" t="s">
        <v>480</v>
      </c>
      <c r="B208" s="835" t="s">
        <v>43</v>
      </c>
      <c r="C208" s="835">
        <v>5726717</v>
      </c>
      <c r="D208" s="835">
        <v>1786258</v>
      </c>
      <c r="E208" s="835">
        <v>647964</v>
      </c>
      <c r="F208" s="835">
        <v>900232</v>
      </c>
      <c r="G208" s="835">
        <v>2192898</v>
      </c>
      <c r="H208" s="835">
        <v>199365</v>
      </c>
      <c r="I208" s="835" t="s">
        <v>43</v>
      </c>
      <c r="J208" s="835" t="s">
        <v>43</v>
      </c>
      <c r="K208" s="835">
        <v>1579256</v>
      </c>
      <c r="L208" s="835">
        <v>1533442</v>
      </c>
      <c r="M208" s="835">
        <v>45814</v>
      </c>
      <c r="N208" s="835" t="s">
        <v>43</v>
      </c>
      <c r="O208" s="835" t="s">
        <v>43</v>
      </c>
      <c r="P208" s="835" t="s">
        <v>43</v>
      </c>
      <c r="Q208" s="835" t="s">
        <v>43</v>
      </c>
      <c r="R208" s="838" t="s">
        <v>424</v>
      </c>
      <c r="S208" s="834"/>
      <c r="T208" s="834"/>
      <c r="U208" s="834"/>
      <c r="V208" s="834"/>
      <c r="W208" s="834"/>
      <c r="X208" s="834"/>
      <c r="Y208" s="834"/>
    </row>
    <row r="209" spans="1:25" s="835" customFormat="1" ht="10.5" customHeight="1">
      <c r="A209" s="836" t="s">
        <v>481</v>
      </c>
      <c r="B209" s="835">
        <v>161165</v>
      </c>
      <c r="C209" s="835">
        <v>6523391</v>
      </c>
      <c r="D209" s="835">
        <v>2347784</v>
      </c>
      <c r="E209" s="835">
        <v>737589</v>
      </c>
      <c r="F209" s="835">
        <v>1035729</v>
      </c>
      <c r="G209" s="835">
        <v>2181764</v>
      </c>
      <c r="H209" s="835">
        <v>220525</v>
      </c>
      <c r="I209" s="835" t="s">
        <v>43</v>
      </c>
      <c r="J209" s="835" t="s">
        <v>43</v>
      </c>
      <c r="K209" s="835">
        <v>1313142</v>
      </c>
      <c r="L209" s="835">
        <v>1313142</v>
      </c>
      <c r="M209" s="835" t="s">
        <v>43</v>
      </c>
      <c r="N209" s="835" t="s">
        <v>43</v>
      </c>
      <c r="O209" s="835" t="s">
        <v>43</v>
      </c>
      <c r="P209" s="835" t="s">
        <v>43</v>
      </c>
      <c r="Q209" s="835" t="s">
        <v>43</v>
      </c>
      <c r="R209" s="838" t="s">
        <v>482</v>
      </c>
      <c r="S209" s="834"/>
      <c r="T209" s="834"/>
      <c r="U209" s="834"/>
      <c r="V209" s="834"/>
      <c r="W209" s="834"/>
      <c r="X209" s="834"/>
      <c r="Y209" s="834"/>
    </row>
    <row r="210" spans="1:25" s="835" customFormat="1" ht="10.5" customHeight="1">
      <c r="A210" s="836" t="s">
        <v>465</v>
      </c>
      <c r="B210" s="835" t="s">
        <v>43</v>
      </c>
      <c r="C210" s="835">
        <v>5122683</v>
      </c>
      <c r="D210" s="835">
        <v>2002547</v>
      </c>
      <c r="E210" s="835">
        <v>495492</v>
      </c>
      <c r="F210" s="835">
        <v>867888</v>
      </c>
      <c r="G210" s="835">
        <v>1536538</v>
      </c>
      <c r="H210" s="835">
        <v>220218</v>
      </c>
      <c r="I210" s="835" t="s">
        <v>43</v>
      </c>
      <c r="J210" s="835" t="s">
        <v>43</v>
      </c>
      <c r="K210" s="835">
        <v>1293091</v>
      </c>
      <c r="L210" s="835">
        <v>1293091</v>
      </c>
      <c r="M210" s="835" t="s">
        <v>43</v>
      </c>
      <c r="N210" s="835" t="s">
        <v>43</v>
      </c>
      <c r="O210" s="835" t="s">
        <v>43</v>
      </c>
      <c r="P210" s="835" t="s">
        <v>43</v>
      </c>
      <c r="Q210" s="835" t="s">
        <v>43</v>
      </c>
      <c r="R210" s="838" t="s">
        <v>410</v>
      </c>
      <c r="S210" s="834"/>
      <c r="T210" s="834"/>
      <c r="U210" s="834"/>
      <c r="V210" s="834"/>
      <c r="W210" s="834"/>
      <c r="X210" s="834"/>
      <c r="Y210" s="834"/>
    </row>
    <row r="211" spans="1:25" s="835" customFormat="1" ht="10.5" customHeight="1">
      <c r="A211" s="840" t="s">
        <v>466</v>
      </c>
      <c r="B211" s="841" t="s">
        <v>43</v>
      </c>
      <c r="C211" s="842">
        <v>5918039</v>
      </c>
      <c r="D211" s="842">
        <v>2614700</v>
      </c>
      <c r="E211" s="842">
        <v>514986</v>
      </c>
      <c r="F211" s="842">
        <v>902350</v>
      </c>
      <c r="G211" s="842">
        <v>1679553</v>
      </c>
      <c r="H211" s="842">
        <v>206450</v>
      </c>
      <c r="I211" s="842" t="s">
        <v>43</v>
      </c>
      <c r="J211" s="842" t="s">
        <v>43</v>
      </c>
      <c r="K211" s="842">
        <v>1645838</v>
      </c>
      <c r="L211" s="842">
        <v>1645838</v>
      </c>
      <c r="M211" s="842" t="s">
        <v>43</v>
      </c>
      <c r="N211" s="842" t="s">
        <v>43</v>
      </c>
      <c r="O211" s="842" t="s">
        <v>43</v>
      </c>
      <c r="P211" s="842" t="s">
        <v>43</v>
      </c>
      <c r="Q211" s="842" t="s">
        <v>43</v>
      </c>
      <c r="R211" s="843" t="s">
        <v>411</v>
      </c>
      <c r="S211" s="834"/>
      <c r="T211" s="834"/>
      <c r="U211" s="834"/>
      <c r="V211" s="834"/>
      <c r="W211" s="834"/>
      <c r="X211" s="834"/>
      <c r="Y211" s="834"/>
    </row>
    <row r="212" spans="1:25" ht="23.25" customHeight="1">
      <c r="I212" s="844" t="s">
        <v>483</v>
      </c>
      <c r="Q212" s="847" t="s">
        <v>338</v>
      </c>
    </row>
    <row r="213" spans="1:25" s="173" customFormat="1" ht="11.25" customHeight="1">
      <c r="A213" s="826"/>
      <c r="B213" s="845" t="s">
        <v>484</v>
      </c>
      <c r="C213" s="828"/>
      <c r="D213" s="828"/>
      <c r="E213" s="828"/>
      <c r="F213" s="828"/>
      <c r="G213" s="828"/>
      <c r="H213" s="828"/>
      <c r="I213" s="828"/>
      <c r="J213" s="828"/>
      <c r="K213" s="828"/>
      <c r="L213" s="828"/>
      <c r="M213" s="828"/>
      <c r="N213" s="828"/>
      <c r="O213" s="828"/>
      <c r="P213" s="828"/>
      <c r="Q213" s="828"/>
      <c r="R213" s="1287" t="s">
        <v>429</v>
      </c>
      <c r="S213" s="23"/>
      <c r="T213" s="23"/>
      <c r="U213" s="23"/>
      <c r="V213" s="23"/>
      <c r="W213" s="23"/>
      <c r="X213" s="23"/>
      <c r="Y213" s="23"/>
    </row>
    <row r="214" spans="1:25" s="829" customFormat="1" ht="28.5" customHeight="1">
      <c r="A214" s="295" t="s">
        <v>880</v>
      </c>
      <c r="B214" s="1026" t="s">
        <v>577</v>
      </c>
      <c r="C214" s="28"/>
      <c r="D214" s="28"/>
      <c r="E214" s="28"/>
      <c r="F214" s="28"/>
      <c r="G214" s="28"/>
      <c r="H214" s="28"/>
      <c r="I214" s="28"/>
      <c r="J214" s="848"/>
      <c r="K214" s="1026" t="s">
        <v>578</v>
      </c>
      <c r="L214" s="28"/>
      <c r="M214" s="848"/>
      <c r="N214" s="1026" t="s">
        <v>579</v>
      </c>
      <c r="O214" s="28"/>
      <c r="P214" s="28"/>
      <c r="Q214" s="28"/>
      <c r="R214" s="1288"/>
      <c r="S214" s="16"/>
      <c r="T214" s="16"/>
      <c r="U214" s="16"/>
      <c r="V214" s="16"/>
      <c r="W214" s="16"/>
      <c r="X214" s="16"/>
      <c r="Y214" s="16"/>
    </row>
    <row r="215" spans="1:25" s="829" customFormat="1" ht="28.5" customHeight="1">
      <c r="A215" s="295"/>
      <c r="B215" s="18" t="s">
        <v>55</v>
      </c>
      <c r="C215" s="15" t="s">
        <v>580</v>
      </c>
      <c r="D215" s="15" t="s">
        <v>581</v>
      </c>
      <c r="E215" s="15" t="s">
        <v>82</v>
      </c>
      <c r="F215" s="15" t="s">
        <v>582</v>
      </c>
      <c r="G215" s="15" t="s">
        <v>583</v>
      </c>
      <c r="H215" s="15" t="s">
        <v>893</v>
      </c>
      <c r="I215" s="15" t="s">
        <v>894</v>
      </c>
      <c r="J215" s="15" t="s">
        <v>895</v>
      </c>
      <c r="K215" s="18" t="s">
        <v>56</v>
      </c>
      <c r="L215" s="15" t="s">
        <v>584</v>
      </c>
      <c r="M215" s="15" t="s">
        <v>896</v>
      </c>
      <c r="N215" s="18" t="s">
        <v>585</v>
      </c>
      <c r="O215" s="15" t="s">
        <v>586</v>
      </c>
      <c r="P215" s="15" t="s">
        <v>587</v>
      </c>
      <c r="Q215" s="1026" t="s">
        <v>588</v>
      </c>
      <c r="R215" s="1288"/>
      <c r="S215" s="16"/>
      <c r="T215" s="16"/>
      <c r="U215" s="16"/>
      <c r="V215" s="16"/>
      <c r="W215" s="16"/>
      <c r="X215" s="16"/>
      <c r="Y215" s="16"/>
    </row>
    <row r="216" spans="1:25" s="829" customFormat="1" ht="12" customHeight="1">
      <c r="A216" s="297"/>
      <c r="B216" s="20"/>
      <c r="C216" s="20" t="str">
        <f>PROPER("QATAR")</f>
        <v>Qatar</v>
      </c>
      <c r="D216" s="20" t="str">
        <f>PROPER("QATAR-M")</f>
        <v>Qatar-M</v>
      </c>
      <c r="E216" s="20" t="str">
        <f>PROPER("A-SHAHEN")</f>
        <v>A-Shahen</v>
      </c>
      <c r="F216" s="20" t="str">
        <f>PROPER("A-RAYYAN")</f>
        <v>A-Rayyan</v>
      </c>
      <c r="G216" s="20" t="str">
        <f>PROPER("QATARD-C")</f>
        <v>Qatard-C</v>
      </c>
      <c r="H216" s="20" t="str">
        <f>PROPER("LOWSUL-C")</f>
        <v>Lowsul-C</v>
      </c>
      <c r="I216" s="20" t="str">
        <f>PROPER("DEOD-F-C")</f>
        <v>Deod-F-C</v>
      </c>
      <c r="J216" s="20" t="str">
        <f>PROPER("UNTR-F-C")</f>
        <v>Untr-F-C</v>
      </c>
      <c r="K216" s="20"/>
      <c r="L216" s="20" t="str">
        <f>PROPER("OMAN")</f>
        <v>Oman</v>
      </c>
      <c r="M216" s="20" t="str">
        <f>PROPER("SOHAR-C")</f>
        <v>Sohar-C</v>
      </c>
      <c r="N216" s="20"/>
      <c r="O216" s="20" t="str">
        <f>PROPER("MURBAN")</f>
        <v>Murban</v>
      </c>
      <c r="P216" s="20" t="str">
        <f>PROPER("U-SHAIF")</f>
        <v>U-Shaif</v>
      </c>
      <c r="Q216" s="19" t="str">
        <f>PROPER("ZAKUM")</f>
        <v>Zakum</v>
      </c>
      <c r="R216" s="1289"/>
      <c r="S216" s="16"/>
      <c r="T216" s="16"/>
      <c r="U216" s="16"/>
      <c r="V216" s="16"/>
      <c r="W216" s="16"/>
      <c r="X216" s="16"/>
      <c r="Y216" s="16"/>
    </row>
    <row r="217" spans="1:25" s="835" customFormat="1" ht="10.5" customHeight="1">
      <c r="A217" s="830" t="s">
        <v>300</v>
      </c>
      <c r="B217" s="831">
        <v>21964618</v>
      </c>
      <c r="C217" s="832">
        <v>4456290</v>
      </c>
      <c r="D217" s="832">
        <v>6773956</v>
      </c>
      <c r="E217" s="832">
        <v>1778392</v>
      </c>
      <c r="F217" s="832" t="s">
        <v>43</v>
      </c>
      <c r="G217" s="832" t="s">
        <v>43</v>
      </c>
      <c r="H217" s="832">
        <v>1427344</v>
      </c>
      <c r="I217" s="832">
        <v>7490290</v>
      </c>
      <c r="J217" s="832">
        <v>38346</v>
      </c>
      <c r="K217" s="832">
        <v>4540971</v>
      </c>
      <c r="L217" s="832">
        <v>4540971</v>
      </c>
      <c r="M217" s="832" t="s">
        <v>43</v>
      </c>
      <c r="N217" s="832">
        <v>48089733</v>
      </c>
      <c r="O217" s="832">
        <v>17664207</v>
      </c>
      <c r="P217" s="832">
        <v>8602208</v>
      </c>
      <c r="Q217" s="832">
        <v>5729850</v>
      </c>
      <c r="R217" s="833" t="s">
        <v>443</v>
      </c>
      <c r="S217" s="834"/>
      <c r="T217" s="834"/>
      <c r="U217" s="834"/>
      <c r="V217" s="834"/>
      <c r="W217" s="834"/>
      <c r="X217" s="834"/>
      <c r="Y217" s="834"/>
    </row>
    <row r="218" spans="1:25" s="835" customFormat="1" ht="10.5" customHeight="1">
      <c r="A218" s="836" t="s">
        <v>444</v>
      </c>
      <c r="B218" s="835">
        <v>22839510</v>
      </c>
      <c r="C218" s="835">
        <v>4059390</v>
      </c>
      <c r="D218" s="835">
        <v>6074208</v>
      </c>
      <c r="E218" s="835">
        <v>2788822</v>
      </c>
      <c r="F218" s="835">
        <v>83002</v>
      </c>
      <c r="G218" s="835" t="s">
        <v>43</v>
      </c>
      <c r="H218" s="835">
        <v>2586765</v>
      </c>
      <c r="I218" s="835">
        <v>7247323</v>
      </c>
      <c r="J218" s="835" t="s">
        <v>43</v>
      </c>
      <c r="K218" s="835">
        <v>6223594</v>
      </c>
      <c r="L218" s="835">
        <v>6223594</v>
      </c>
      <c r="M218" s="835" t="s">
        <v>43</v>
      </c>
      <c r="N218" s="835">
        <v>46122421</v>
      </c>
      <c r="O218" s="835">
        <v>16735280</v>
      </c>
      <c r="P218" s="835">
        <v>9428214</v>
      </c>
      <c r="Q218" s="835">
        <v>6372402</v>
      </c>
      <c r="R218" s="838" t="s">
        <v>445</v>
      </c>
      <c r="S218" s="834"/>
      <c r="T218" s="834"/>
      <c r="U218" s="834"/>
      <c r="V218" s="834"/>
      <c r="W218" s="834"/>
      <c r="X218" s="834"/>
      <c r="Y218" s="834"/>
    </row>
    <row r="219" spans="1:25" s="835" customFormat="1" ht="10.5" customHeight="1">
      <c r="A219" s="836" t="s">
        <v>446</v>
      </c>
      <c r="B219" s="835">
        <v>26903157</v>
      </c>
      <c r="C219" s="835">
        <v>5185465</v>
      </c>
      <c r="D219" s="835">
        <v>7406584</v>
      </c>
      <c r="E219" s="835">
        <v>3637181</v>
      </c>
      <c r="F219" s="835">
        <v>87086</v>
      </c>
      <c r="G219" s="835" t="s">
        <v>43</v>
      </c>
      <c r="H219" s="835">
        <v>2735250</v>
      </c>
      <c r="I219" s="835">
        <v>7851591</v>
      </c>
      <c r="J219" s="835" t="s">
        <v>43</v>
      </c>
      <c r="K219" s="835">
        <v>4560743</v>
      </c>
      <c r="L219" s="835">
        <v>4560743</v>
      </c>
      <c r="M219" s="835" t="s">
        <v>43</v>
      </c>
      <c r="N219" s="835">
        <v>47319175</v>
      </c>
      <c r="O219" s="835">
        <v>19800267</v>
      </c>
      <c r="P219" s="835">
        <v>6921372</v>
      </c>
      <c r="Q219" s="835">
        <v>6900961</v>
      </c>
      <c r="R219" s="838" t="s">
        <v>447</v>
      </c>
      <c r="S219" s="834"/>
      <c r="T219" s="834"/>
      <c r="U219" s="834"/>
      <c r="V219" s="834"/>
      <c r="W219" s="834"/>
      <c r="X219" s="834"/>
      <c r="Y219" s="834"/>
    </row>
    <row r="220" spans="1:25" s="835" customFormat="1" ht="10.5" customHeight="1">
      <c r="A220" s="836" t="s">
        <v>448</v>
      </c>
      <c r="B220" s="835">
        <v>21617426</v>
      </c>
      <c r="C220" s="835">
        <v>3355914</v>
      </c>
      <c r="D220" s="835">
        <v>6206763</v>
      </c>
      <c r="E220" s="835">
        <v>4360772</v>
      </c>
      <c r="F220" s="835">
        <v>171986</v>
      </c>
      <c r="G220" s="835" t="s">
        <v>43</v>
      </c>
      <c r="H220" s="835">
        <v>1654643</v>
      </c>
      <c r="I220" s="835">
        <v>5787302</v>
      </c>
      <c r="J220" s="835">
        <v>80046</v>
      </c>
      <c r="K220" s="835">
        <v>2637372</v>
      </c>
      <c r="L220" s="835">
        <v>2637372</v>
      </c>
      <c r="M220" s="835" t="s">
        <v>43</v>
      </c>
      <c r="N220" s="835">
        <v>48704116</v>
      </c>
      <c r="O220" s="835">
        <v>18511573</v>
      </c>
      <c r="P220" s="835">
        <v>3861899</v>
      </c>
      <c r="Q220" s="835">
        <v>4470465</v>
      </c>
      <c r="R220" s="838" t="s">
        <v>449</v>
      </c>
      <c r="S220" s="834"/>
      <c r="T220" s="834"/>
      <c r="U220" s="834"/>
      <c r="V220" s="834"/>
      <c r="W220" s="834"/>
      <c r="X220" s="834"/>
      <c r="Y220" s="834"/>
    </row>
    <row r="221" spans="1:25" s="835" customFormat="1" ht="10.5" customHeight="1">
      <c r="A221" s="836" t="s">
        <v>450</v>
      </c>
      <c r="B221" s="835">
        <v>16044537</v>
      </c>
      <c r="C221" s="835">
        <v>3613395</v>
      </c>
      <c r="D221" s="835">
        <v>4605519</v>
      </c>
      <c r="E221" s="835">
        <v>3491326</v>
      </c>
      <c r="F221" s="835" t="s">
        <v>43</v>
      </c>
      <c r="G221" s="835">
        <v>29856</v>
      </c>
      <c r="H221" s="835">
        <v>1068223</v>
      </c>
      <c r="I221" s="835">
        <v>3236218</v>
      </c>
      <c r="J221" s="835" t="s">
        <v>43</v>
      </c>
      <c r="K221" s="835">
        <v>1317526</v>
      </c>
      <c r="L221" s="835">
        <v>1217409</v>
      </c>
      <c r="M221" s="835">
        <v>100117</v>
      </c>
      <c r="N221" s="835">
        <v>49350204</v>
      </c>
      <c r="O221" s="835">
        <v>15457215</v>
      </c>
      <c r="P221" s="835" t="s">
        <v>43</v>
      </c>
      <c r="Q221" s="835" t="s">
        <v>43</v>
      </c>
      <c r="R221" s="838" t="s">
        <v>451</v>
      </c>
      <c r="S221" s="834"/>
      <c r="T221" s="834"/>
      <c r="U221" s="834"/>
      <c r="V221" s="834"/>
      <c r="W221" s="834"/>
      <c r="X221" s="834"/>
      <c r="Y221" s="834"/>
    </row>
    <row r="222" spans="1:25" s="835" customFormat="1" ht="10.5" customHeight="1">
      <c r="A222" s="836"/>
      <c r="R222" s="838"/>
      <c r="S222" s="834"/>
      <c r="T222" s="834"/>
      <c r="U222" s="834"/>
      <c r="V222" s="834"/>
      <c r="W222" s="834"/>
      <c r="X222" s="834"/>
      <c r="Y222" s="834"/>
    </row>
    <row r="223" spans="1:25" s="835" customFormat="1" ht="10.5" customHeight="1">
      <c r="A223" s="836" t="s">
        <v>305</v>
      </c>
      <c r="B223" s="835">
        <v>18643788</v>
      </c>
      <c r="C223" s="835">
        <v>3297034</v>
      </c>
      <c r="D223" s="835">
        <v>5349076</v>
      </c>
      <c r="E223" s="835">
        <v>4424866</v>
      </c>
      <c r="F223" s="835">
        <v>171986</v>
      </c>
      <c r="G223" s="835" t="s">
        <v>43</v>
      </c>
      <c r="H223" s="835">
        <v>1134078</v>
      </c>
      <c r="I223" s="835">
        <v>4266748</v>
      </c>
      <c r="J223" s="835" t="s">
        <v>43</v>
      </c>
      <c r="K223" s="835">
        <v>2038551</v>
      </c>
      <c r="L223" s="835">
        <v>1938434</v>
      </c>
      <c r="M223" s="835">
        <v>100117</v>
      </c>
      <c r="N223" s="835">
        <v>48690481</v>
      </c>
      <c r="O223" s="835">
        <v>18125832</v>
      </c>
      <c r="P223" s="835">
        <v>2123163</v>
      </c>
      <c r="Q223" s="835">
        <v>2182426</v>
      </c>
      <c r="R223" s="838" t="s">
        <v>452</v>
      </c>
      <c r="S223" s="834"/>
      <c r="T223" s="834"/>
      <c r="U223" s="834"/>
      <c r="V223" s="834"/>
      <c r="W223" s="834"/>
      <c r="X223" s="834"/>
      <c r="Y223" s="834"/>
    </row>
    <row r="224" spans="1:25" s="835" customFormat="1" ht="10.5" customHeight="1">
      <c r="A224" s="836" t="s">
        <v>453</v>
      </c>
      <c r="B224" s="835">
        <v>16404073</v>
      </c>
      <c r="C224" s="835">
        <v>3788608</v>
      </c>
      <c r="D224" s="835">
        <v>4330785</v>
      </c>
      <c r="E224" s="835">
        <v>3521475</v>
      </c>
      <c r="F224" s="835" t="s">
        <v>43</v>
      </c>
      <c r="G224" s="835">
        <v>29856</v>
      </c>
      <c r="H224" s="835">
        <v>1067649</v>
      </c>
      <c r="I224" s="835">
        <v>3665700</v>
      </c>
      <c r="J224" s="835" t="s">
        <v>43</v>
      </c>
      <c r="K224" s="835">
        <v>972209</v>
      </c>
      <c r="L224" s="835">
        <v>972209</v>
      </c>
      <c r="M224" s="835" t="s">
        <v>43</v>
      </c>
      <c r="N224" s="835">
        <v>49172031</v>
      </c>
      <c r="O224" s="835">
        <v>13499711</v>
      </c>
      <c r="P224" s="835" t="s">
        <v>43</v>
      </c>
      <c r="Q224" s="835" t="s">
        <v>43</v>
      </c>
      <c r="R224" s="838" t="s">
        <v>454</v>
      </c>
      <c r="S224" s="834"/>
      <c r="T224" s="834"/>
      <c r="U224" s="834"/>
      <c r="V224" s="834"/>
      <c r="W224" s="834"/>
      <c r="X224" s="834"/>
      <c r="Y224" s="834"/>
    </row>
    <row r="225" spans="1:25" s="835" customFormat="1" ht="10.5" customHeight="1">
      <c r="A225" s="836"/>
      <c r="R225" s="838"/>
      <c r="S225" s="834"/>
      <c r="T225" s="834"/>
      <c r="U225" s="834"/>
      <c r="V225" s="834"/>
      <c r="W225" s="834"/>
      <c r="X225" s="834"/>
      <c r="Y225" s="834"/>
    </row>
    <row r="226" spans="1:25" s="835" customFormat="1" ht="10.5" customHeight="1">
      <c r="A226" s="836" t="s">
        <v>307</v>
      </c>
      <c r="B226" s="835">
        <v>4439365</v>
      </c>
      <c r="C226" s="835">
        <v>1028005</v>
      </c>
      <c r="D226" s="835">
        <v>1360584</v>
      </c>
      <c r="E226" s="835">
        <v>1130167</v>
      </c>
      <c r="F226" s="835" t="s">
        <v>43</v>
      </c>
      <c r="G226" s="835" t="s">
        <v>43</v>
      </c>
      <c r="H226" s="835">
        <v>76014</v>
      </c>
      <c r="I226" s="835">
        <v>844595</v>
      </c>
      <c r="J226" s="835" t="s">
        <v>43</v>
      </c>
      <c r="K226" s="835">
        <v>412584</v>
      </c>
      <c r="L226" s="835">
        <v>312467</v>
      </c>
      <c r="M226" s="835">
        <v>100117</v>
      </c>
      <c r="N226" s="835">
        <v>12483398</v>
      </c>
      <c r="O226" s="835">
        <v>4522492</v>
      </c>
      <c r="P226" s="835" t="s">
        <v>43</v>
      </c>
      <c r="Q226" s="835" t="s">
        <v>43</v>
      </c>
      <c r="R226" s="838" t="s">
        <v>455</v>
      </c>
      <c r="S226" s="834"/>
      <c r="T226" s="834"/>
      <c r="U226" s="834"/>
      <c r="V226" s="834"/>
      <c r="W226" s="834"/>
      <c r="X226" s="834"/>
      <c r="Y226" s="834"/>
    </row>
    <row r="227" spans="1:25" s="835" customFormat="1" ht="10.5" customHeight="1">
      <c r="A227" s="836" t="s">
        <v>456</v>
      </c>
      <c r="B227" s="835">
        <v>3704358</v>
      </c>
      <c r="C227" s="835">
        <v>770935</v>
      </c>
      <c r="D227" s="835">
        <v>1000468</v>
      </c>
      <c r="E227" s="835">
        <v>840369</v>
      </c>
      <c r="F227" s="835" t="s">
        <v>43</v>
      </c>
      <c r="G227" s="835">
        <v>29856</v>
      </c>
      <c r="H227" s="835">
        <v>344711</v>
      </c>
      <c r="I227" s="835">
        <v>718019</v>
      </c>
      <c r="J227" s="835" t="s">
        <v>43</v>
      </c>
      <c r="K227" s="835">
        <v>269491</v>
      </c>
      <c r="L227" s="835">
        <v>269491</v>
      </c>
      <c r="M227" s="835" t="s">
        <v>43</v>
      </c>
      <c r="N227" s="835">
        <v>12780698</v>
      </c>
      <c r="O227" s="835">
        <v>3838919</v>
      </c>
      <c r="P227" s="835" t="s">
        <v>43</v>
      </c>
      <c r="Q227" s="835" t="s">
        <v>43</v>
      </c>
      <c r="R227" s="838" t="s">
        <v>457</v>
      </c>
      <c r="S227" s="834"/>
      <c r="T227" s="834"/>
      <c r="U227" s="834"/>
      <c r="V227" s="834"/>
      <c r="W227" s="834"/>
      <c r="X227" s="834"/>
      <c r="Y227" s="834"/>
    </row>
    <row r="228" spans="1:25" s="835" customFormat="1" ht="10.5" customHeight="1">
      <c r="A228" s="836" t="s">
        <v>458</v>
      </c>
      <c r="B228" s="835">
        <v>4336969</v>
      </c>
      <c r="C228" s="835">
        <v>1051871</v>
      </c>
      <c r="D228" s="835">
        <v>1163362</v>
      </c>
      <c r="E228" s="835">
        <v>749467</v>
      </c>
      <c r="F228" s="835" t="s">
        <v>43</v>
      </c>
      <c r="G228" s="835" t="s">
        <v>43</v>
      </c>
      <c r="H228" s="835">
        <v>463505</v>
      </c>
      <c r="I228" s="835">
        <v>908764</v>
      </c>
      <c r="J228" s="835" t="s">
        <v>43</v>
      </c>
      <c r="K228" s="835">
        <v>357587</v>
      </c>
      <c r="L228" s="835">
        <v>357587</v>
      </c>
      <c r="M228" s="835" t="s">
        <v>43</v>
      </c>
      <c r="N228" s="835">
        <v>13438394</v>
      </c>
      <c r="O228" s="835">
        <v>3919326</v>
      </c>
      <c r="P228" s="835" t="s">
        <v>43</v>
      </c>
      <c r="Q228" s="835" t="s">
        <v>43</v>
      </c>
      <c r="R228" s="838" t="s">
        <v>459</v>
      </c>
      <c r="S228" s="834"/>
      <c r="T228" s="834"/>
      <c r="U228" s="834"/>
      <c r="V228" s="834"/>
      <c r="W228" s="834"/>
      <c r="X228" s="834"/>
      <c r="Y228" s="834"/>
    </row>
    <row r="229" spans="1:25" s="835" customFormat="1" ht="10.5" customHeight="1">
      <c r="A229" s="836" t="s">
        <v>460</v>
      </c>
      <c r="B229" s="835">
        <v>3563845</v>
      </c>
      <c r="C229" s="835">
        <v>762584</v>
      </c>
      <c r="D229" s="835">
        <v>1081105</v>
      </c>
      <c r="E229" s="835">
        <v>771323</v>
      </c>
      <c r="F229" s="835" t="s">
        <v>43</v>
      </c>
      <c r="G229" s="835" t="s">
        <v>43</v>
      </c>
      <c r="H229" s="835">
        <v>183993</v>
      </c>
      <c r="I229" s="835">
        <v>764840</v>
      </c>
      <c r="J229" s="835" t="s">
        <v>43</v>
      </c>
      <c r="K229" s="835">
        <v>277864</v>
      </c>
      <c r="L229" s="835">
        <v>277864</v>
      </c>
      <c r="M229" s="835" t="s">
        <v>43</v>
      </c>
      <c r="N229" s="835">
        <v>10647714</v>
      </c>
      <c r="O229" s="835">
        <v>3176478</v>
      </c>
      <c r="P229" s="835" t="s">
        <v>43</v>
      </c>
      <c r="Q229" s="835" t="s">
        <v>43</v>
      </c>
      <c r="R229" s="838" t="s">
        <v>461</v>
      </c>
      <c r="S229" s="834"/>
      <c r="T229" s="834"/>
      <c r="U229" s="834"/>
      <c r="V229" s="834"/>
      <c r="W229" s="834"/>
      <c r="X229" s="834"/>
      <c r="Y229" s="834"/>
    </row>
    <row r="230" spans="1:25" s="835" customFormat="1" ht="10.5" customHeight="1">
      <c r="A230" s="836" t="s">
        <v>311</v>
      </c>
      <c r="B230" s="835">
        <v>4798901</v>
      </c>
      <c r="C230" s="835">
        <v>1203218</v>
      </c>
      <c r="D230" s="835">
        <v>1085850</v>
      </c>
      <c r="E230" s="835">
        <v>1160316</v>
      </c>
      <c r="F230" s="835" t="s">
        <v>43</v>
      </c>
      <c r="G230" s="835" t="s">
        <v>43</v>
      </c>
      <c r="H230" s="835">
        <v>75440</v>
      </c>
      <c r="I230" s="835">
        <v>1274077</v>
      </c>
      <c r="J230" s="835" t="s">
        <v>43</v>
      </c>
      <c r="K230" s="835">
        <v>67267</v>
      </c>
      <c r="L230" s="835">
        <v>67267</v>
      </c>
      <c r="M230" s="835" t="s">
        <v>43</v>
      </c>
      <c r="N230" s="835">
        <v>12305225</v>
      </c>
      <c r="O230" s="835">
        <v>2564988</v>
      </c>
      <c r="P230" s="835" t="s">
        <v>43</v>
      </c>
      <c r="Q230" s="835" t="s">
        <v>43</v>
      </c>
      <c r="R230" s="838" t="s">
        <v>462</v>
      </c>
      <c r="S230" s="834"/>
      <c r="T230" s="834"/>
      <c r="U230" s="834"/>
      <c r="V230" s="834"/>
      <c r="W230" s="834"/>
      <c r="X230" s="834"/>
      <c r="Y230" s="834"/>
    </row>
    <row r="231" spans="1:25" s="835" customFormat="1" ht="10.5" customHeight="1">
      <c r="A231" s="836"/>
      <c r="R231" s="838"/>
      <c r="S231" s="834"/>
      <c r="T231" s="834"/>
      <c r="U231" s="834"/>
      <c r="V231" s="834"/>
      <c r="W231" s="834"/>
      <c r="X231" s="834"/>
      <c r="Y231" s="834"/>
    </row>
    <row r="232" spans="1:25" s="835" customFormat="1" ht="10.5" customHeight="1">
      <c r="A232" s="836" t="s">
        <v>463</v>
      </c>
      <c r="B232" s="835">
        <v>1709052</v>
      </c>
      <c r="C232" s="835">
        <v>549964</v>
      </c>
      <c r="D232" s="835">
        <v>433631</v>
      </c>
      <c r="E232" s="835">
        <v>573976</v>
      </c>
      <c r="F232" s="835" t="s">
        <v>43</v>
      </c>
      <c r="G232" s="835" t="s">
        <v>43</v>
      </c>
      <c r="H232" s="835" t="s">
        <v>43</v>
      </c>
      <c r="I232" s="835">
        <v>151481</v>
      </c>
      <c r="J232" s="835" t="s">
        <v>43</v>
      </c>
      <c r="K232" s="835">
        <v>67114</v>
      </c>
      <c r="L232" s="835">
        <v>67114</v>
      </c>
      <c r="M232" s="835" t="s">
        <v>43</v>
      </c>
      <c r="N232" s="835">
        <v>4300952</v>
      </c>
      <c r="O232" s="835">
        <v>1411421</v>
      </c>
      <c r="P232" s="835" t="s">
        <v>43</v>
      </c>
      <c r="Q232" s="835" t="s">
        <v>43</v>
      </c>
      <c r="R232" s="838" t="s">
        <v>464</v>
      </c>
      <c r="S232" s="834"/>
      <c r="T232" s="834"/>
      <c r="U232" s="834"/>
      <c r="V232" s="834"/>
      <c r="W232" s="834"/>
      <c r="X232" s="834"/>
      <c r="Y232" s="834"/>
    </row>
    <row r="233" spans="1:25" s="835" customFormat="1" ht="10.5" customHeight="1">
      <c r="A233" s="836" t="s">
        <v>465</v>
      </c>
      <c r="B233" s="835">
        <v>1411826</v>
      </c>
      <c r="C233" s="835">
        <v>322784</v>
      </c>
      <c r="D233" s="835">
        <v>460972</v>
      </c>
      <c r="E233" s="835">
        <v>166005</v>
      </c>
      <c r="F233" s="835" t="s">
        <v>43</v>
      </c>
      <c r="G233" s="835" t="s">
        <v>43</v>
      </c>
      <c r="H233" s="835" t="s">
        <v>43</v>
      </c>
      <c r="I233" s="835">
        <v>462065</v>
      </c>
      <c r="J233" s="835" t="s">
        <v>43</v>
      </c>
      <c r="K233" s="835">
        <v>217793</v>
      </c>
      <c r="L233" s="835">
        <v>117676</v>
      </c>
      <c r="M233" s="835">
        <v>100117</v>
      </c>
      <c r="N233" s="835">
        <v>3704389</v>
      </c>
      <c r="O233" s="835">
        <v>1328092</v>
      </c>
      <c r="P233" s="835" t="s">
        <v>43</v>
      </c>
      <c r="Q233" s="835" t="s">
        <v>43</v>
      </c>
      <c r="R233" s="838" t="s">
        <v>410</v>
      </c>
      <c r="S233" s="834"/>
      <c r="T233" s="834"/>
      <c r="U233" s="834"/>
      <c r="V233" s="834"/>
      <c r="W233" s="834"/>
      <c r="X233" s="834"/>
      <c r="Y233" s="834"/>
    </row>
    <row r="234" spans="1:25" s="835" customFormat="1" ht="10.5" customHeight="1">
      <c r="A234" s="836" t="s">
        <v>466</v>
      </c>
      <c r="B234" s="835">
        <v>1318487</v>
      </c>
      <c r="C234" s="835">
        <v>155257</v>
      </c>
      <c r="D234" s="835">
        <v>465981</v>
      </c>
      <c r="E234" s="835">
        <v>390186</v>
      </c>
      <c r="F234" s="835" t="s">
        <v>43</v>
      </c>
      <c r="G234" s="835" t="s">
        <v>43</v>
      </c>
      <c r="H234" s="835">
        <v>76014</v>
      </c>
      <c r="I234" s="835">
        <v>231049</v>
      </c>
      <c r="J234" s="835" t="s">
        <v>43</v>
      </c>
      <c r="K234" s="835">
        <v>127677</v>
      </c>
      <c r="L234" s="835">
        <v>127677</v>
      </c>
      <c r="M234" s="835" t="s">
        <v>43</v>
      </c>
      <c r="N234" s="835">
        <v>4478057</v>
      </c>
      <c r="O234" s="835">
        <v>1782979</v>
      </c>
      <c r="P234" s="835" t="s">
        <v>43</v>
      </c>
      <c r="Q234" s="835" t="s">
        <v>43</v>
      </c>
      <c r="R234" s="838" t="s">
        <v>411</v>
      </c>
      <c r="S234" s="834"/>
      <c r="T234" s="834"/>
      <c r="U234" s="834"/>
      <c r="V234" s="834"/>
      <c r="W234" s="834"/>
      <c r="X234" s="834"/>
      <c r="Y234" s="834"/>
    </row>
    <row r="235" spans="1:25" s="835" customFormat="1" ht="10.5" customHeight="1">
      <c r="A235" s="836" t="s">
        <v>467</v>
      </c>
      <c r="B235" s="835">
        <v>1449228</v>
      </c>
      <c r="C235" s="835">
        <v>369649</v>
      </c>
      <c r="D235" s="835">
        <v>376364</v>
      </c>
      <c r="E235" s="835">
        <v>394914</v>
      </c>
      <c r="F235" s="835" t="s">
        <v>43</v>
      </c>
      <c r="G235" s="835" t="s">
        <v>43</v>
      </c>
      <c r="H235" s="835">
        <v>78416</v>
      </c>
      <c r="I235" s="835">
        <v>229885</v>
      </c>
      <c r="J235" s="835" t="s">
        <v>43</v>
      </c>
      <c r="K235" s="835">
        <v>201888</v>
      </c>
      <c r="L235" s="835">
        <v>201888</v>
      </c>
      <c r="M235" s="835" t="s">
        <v>43</v>
      </c>
      <c r="N235" s="835">
        <v>3980671</v>
      </c>
      <c r="O235" s="835">
        <v>1132576</v>
      </c>
      <c r="P235" s="835" t="s">
        <v>43</v>
      </c>
      <c r="Q235" s="835" t="s">
        <v>43</v>
      </c>
      <c r="R235" s="838" t="s">
        <v>412</v>
      </c>
      <c r="S235" s="834"/>
      <c r="T235" s="834"/>
      <c r="U235" s="834"/>
      <c r="V235" s="834"/>
      <c r="W235" s="834"/>
      <c r="X235" s="834"/>
      <c r="Y235" s="834"/>
    </row>
    <row r="236" spans="1:25" s="835" customFormat="1" ht="10.5" customHeight="1">
      <c r="A236" s="836" t="s">
        <v>468</v>
      </c>
      <c r="B236" s="835">
        <v>997890</v>
      </c>
      <c r="C236" s="835">
        <v>156380</v>
      </c>
      <c r="D236" s="835">
        <v>389769</v>
      </c>
      <c r="E236" s="835">
        <v>188575</v>
      </c>
      <c r="F236" s="835" t="s">
        <v>43</v>
      </c>
      <c r="G236" s="835" t="s">
        <v>43</v>
      </c>
      <c r="H236" s="835">
        <v>107476</v>
      </c>
      <c r="I236" s="835">
        <v>155690</v>
      </c>
      <c r="J236" s="835" t="s">
        <v>43</v>
      </c>
      <c r="K236" s="835" t="s">
        <v>43</v>
      </c>
      <c r="L236" s="835" t="s">
        <v>43</v>
      </c>
      <c r="M236" s="835" t="s">
        <v>43</v>
      </c>
      <c r="N236" s="835">
        <v>4256518</v>
      </c>
      <c r="O236" s="835">
        <v>1461832</v>
      </c>
      <c r="P236" s="835" t="s">
        <v>43</v>
      </c>
      <c r="Q236" s="835" t="s">
        <v>43</v>
      </c>
      <c r="R236" s="839" t="s">
        <v>469</v>
      </c>
      <c r="S236" s="834"/>
      <c r="T236" s="834"/>
      <c r="U236" s="834"/>
      <c r="V236" s="834"/>
      <c r="W236" s="834"/>
      <c r="X236" s="834"/>
      <c r="Y236" s="834"/>
    </row>
    <row r="237" spans="1:25" s="835" customFormat="1" ht="10.5" customHeight="1">
      <c r="A237" s="836" t="s">
        <v>470</v>
      </c>
      <c r="B237" s="835">
        <v>1257240</v>
      </c>
      <c r="C237" s="835">
        <v>244906</v>
      </c>
      <c r="D237" s="835">
        <v>234335</v>
      </c>
      <c r="E237" s="835">
        <v>256880</v>
      </c>
      <c r="F237" s="835" t="s">
        <v>43</v>
      </c>
      <c r="G237" s="835">
        <v>29856</v>
      </c>
      <c r="H237" s="835">
        <v>158819</v>
      </c>
      <c r="I237" s="835">
        <v>332444</v>
      </c>
      <c r="J237" s="835" t="s">
        <v>43</v>
      </c>
      <c r="K237" s="835">
        <v>67603</v>
      </c>
      <c r="L237" s="835">
        <v>67603</v>
      </c>
      <c r="M237" s="835" t="s">
        <v>43</v>
      </c>
      <c r="N237" s="835">
        <v>4543509</v>
      </c>
      <c r="O237" s="835">
        <v>1244511</v>
      </c>
      <c r="P237" s="835" t="s">
        <v>43</v>
      </c>
      <c r="Q237" s="835" t="s">
        <v>43</v>
      </c>
      <c r="R237" s="838" t="s">
        <v>471</v>
      </c>
      <c r="S237" s="834"/>
      <c r="T237" s="834"/>
      <c r="U237" s="834"/>
      <c r="V237" s="834"/>
      <c r="W237" s="834"/>
      <c r="X237" s="834"/>
      <c r="Y237" s="834"/>
    </row>
    <row r="238" spans="1:25" s="835" customFormat="1" ht="10.5" customHeight="1">
      <c r="A238" s="836" t="s">
        <v>472</v>
      </c>
      <c r="B238" s="835">
        <v>1164541</v>
      </c>
      <c r="C238" s="835">
        <v>243085</v>
      </c>
      <c r="D238" s="835">
        <v>379924</v>
      </c>
      <c r="E238" s="835">
        <v>105019</v>
      </c>
      <c r="F238" s="835" t="s">
        <v>43</v>
      </c>
      <c r="G238" s="835" t="s">
        <v>43</v>
      </c>
      <c r="H238" s="835">
        <v>153769</v>
      </c>
      <c r="I238" s="835">
        <v>282744</v>
      </c>
      <c r="J238" s="835" t="s">
        <v>43</v>
      </c>
      <c r="K238" s="835">
        <v>108097</v>
      </c>
      <c r="L238" s="835">
        <v>108097</v>
      </c>
      <c r="M238" s="835" t="s">
        <v>43</v>
      </c>
      <c r="N238" s="835">
        <v>5228464</v>
      </c>
      <c r="O238" s="835">
        <v>1560562</v>
      </c>
      <c r="P238" s="835" t="s">
        <v>43</v>
      </c>
      <c r="Q238" s="835" t="s">
        <v>43</v>
      </c>
      <c r="R238" s="838" t="s">
        <v>473</v>
      </c>
      <c r="S238" s="834"/>
      <c r="T238" s="834"/>
      <c r="U238" s="834"/>
      <c r="V238" s="834"/>
      <c r="W238" s="834"/>
      <c r="X238" s="834"/>
      <c r="Y238" s="834"/>
    </row>
    <row r="239" spans="1:25" s="835" customFormat="1" ht="10.5" customHeight="1">
      <c r="A239" s="836" t="s">
        <v>474</v>
      </c>
      <c r="B239" s="835">
        <v>1767306</v>
      </c>
      <c r="C239" s="835">
        <v>483107</v>
      </c>
      <c r="D239" s="835">
        <v>552208</v>
      </c>
      <c r="E239" s="835">
        <v>180754</v>
      </c>
      <c r="F239" s="835" t="s">
        <v>43</v>
      </c>
      <c r="G239" s="835" t="s">
        <v>43</v>
      </c>
      <c r="H239" s="835">
        <v>156773</v>
      </c>
      <c r="I239" s="835">
        <v>394464</v>
      </c>
      <c r="J239" s="835" t="s">
        <v>43</v>
      </c>
      <c r="K239" s="835">
        <v>180907</v>
      </c>
      <c r="L239" s="835">
        <v>180907</v>
      </c>
      <c r="M239" s="835" t="s">
        <v>43</v>
      </c>
      <c r="N239" s="835">
        <v>4290028</v>
      </c>
      <c r="O239" s="835">
        <v>1257185</v>
      </c>
      <c r="P239" s="835" t="s">
        <v>43</v>
      </c>
      <c r="Q239" s="835" t="s">
        <v>43</v>
      </c>
      <c r="R239" s="838" t="s">
        <v>475</v>
      </c>
      <c r="S239" s="834"/>
      <c r="T239" s="834"/>
      <c r="U239" s="834"/>
      <c r="V239" s="834"/>
      <c r="W239" s="834"/>
      <c r="X239" s="834"/>
      <c r="Y239" s="834"/>
    </row>
    <row r="240" spans="1:25" s="835" customFormat="1" ht="10.5" customHeight="1">
      <c r="A240" s="836" t="s">
        <v>476</v>
      </c>
      <c r="B240" s="835">
        <v>1405122</v>
      </c>
      <c r="C240" s="835">
        <v>325679</v>
      </c>
      <c r="D240" s="835">
        <v>231230</v>
      </c>
      <c r="E240" s="835">
        <v>463694</v>
      </c>
      <c r="F240" s="835" t="s">
        <v>43</v>
      </c>
      <c r="G240" s="835" t="s">
        <v>43</v>
      </c>
      <c r="H240" s="835">
        <v>152963</v>
      </c>
      <c r="I240" s="835">
        <v>231556</v>
      </c>
      <c r="J240" s="835" t="s">
        <v>43</v>
      </c>
      <c r="K240" s="835">
        <v>68583</v>
      </c>
      <c r="L240" s="835">
        <v>68583</v>
      </c>
      <c r="M240" s="835" t="s">
        <v>43</v>
      </c>
      <c r="N240" s="835">
        <v>3919902</v>
      </c>
      <c r="O240" s="835">
        <v>1101579</v>
      </c>
      <c r="P240" s="835" t="s">
        <v>43</v>
      </c>
      <c r="Q240" s="835" t="s">
        <v>43</v>
      </c>
      <c r="R240" s="838" t="s">
        <v>477</v>
      </c>
      <c r="S240" s="834"/>
      <c r="T240" s="834"/>
      <c r="U240" s="834"/>
      <c r="V240" s="834"/>
      <c r="W240" s="834"/>
      <c r="X240" s="834"/>
      <c r="Y240" s="834"/>
    </row>
    <row r="241" spans="1:25" s="835" customFormat="1" ht="10.5" customHeight="1">
      <c r="A241" s="836" t="s">
        <v>478</v>
      </c>
      <c r="B241" s="835">
        <v>1044083</v>
      </c>
      <c r="C241" s="835">
        <v>191723</v>
      </c>
      <c r="D241" s="835">
        <v>151766</v>
      </c>
      <c r="E241" s="835">
        <v>396752</v>
      </c>
      <c r="F241" s="835" t="s">
        <v>43</v>
      </c>
      <c r="G241" s="835" t="s">
        <v>43</v>
      </c>
      <c r="H241" s="835">
        <v>152312</v>
      </c>
      <c r="I241" s="835">
        <v>151530</v>
      </c>
      <c r="J241" s="835" t="s">
        <v>43</v>
      </c>
      <c r="K241" s="835">
        <v>133765</v>
      </c>
      <c r="L241" s="835">
        <v>133765</v>
      </c>
      <c r="M241" s="835" t="s">
        <v>43</v>
      </c>
      <c r="N241" s="835">
        <v>3435395</v>
      </c>
      <c r="O241" s="835">
        <v>1168350</v>
      </c>
      <c r="P241" s="835" t="s">
        <v>43</v>
      </c>
      <c r="Q241" s="835" t="s">
        <v>43</v>
      </c>
      <c r="R241" s="838" t="s">
        <v>422</v>
      </c>
      <c r="S241" s="834"/>
      <c r="T241" s="834"/>
      <c r="U241" s="834"/>
      <c r="V241" s="834"/>
      <c r="W241" s="834"/>
      <c r="X241" s="834"/>
      <c r="Y241" s="834"/>
    </row>
    <row r="242" spans="1:25" s="835" customFormat="1" ht="10.5" customHeight="1">
      <c r="A242" s="836" t="s">
        <v>479</v>
      </c>
      <c r="B242" s="835">
        <v>1068372</v>
      </c>
      <c r="C242" s="835">
        <v>212951</v>
      </c>
      <c r="D242" s="835">
        <v>516409</v>
      </c>
      <c r="E242" s="835">
        <v>184347</v>
      </c>
      <c r="F242" s="835" t="s">
        <v>43</v>
      </c>
      <c r="G242" s="835" t="s">
        <v>43</v>
      </c>
      <c r="H242" s="835" t="s">
        <v>43</v>
      </c>
      <c r="I242" s="835">
        <v>154665</v>
      </c>
      <c r="J242" s="835" t="s">
        <v>43</v>
      </c>
      <c r="K242" s="835" t="s">
        <v>43</v>
      </c>
      <c r="L242" s="835" t="s">
        <v>43</v>
      </c>
      <c r="M242" s="835" t="s">
        <v>43</v>
      </c>
      <c r="N242" s="835">
        <v>3339924</v>
      </c>
      <c r="O242" s="835">
        <v>1136225</v>
      </c>
      <c r="P242" s="835" t="s">
        <v>43</v>
      </c>
      <c r="Q242" s="835" t="s">
        <v>43</v>
      </c>
      <c r="R242" s="838" t="s">
        <v>423</v>
      </c>
      <c r="S242" s="834"/>
      <c r="T242" s="834"/>
      <c r="U242" s="834"/>
      <c r="V242" s="834"/>
      <c r="W242" s="834"/>
      <c r="X242" s="834"/>
      <c r="Y242" s="834"/>
    </row>
    <row r="243" spans="1:25" s="835" customFormat="1" ht="10.5" customHeight="1">
      <c r="A243" s="836" t="s">
        <v>480</v>
      </c>
      <c r="B243" s="835">
        <v>1451390</v>
      </c>
      <c r="C243" s="835">
        <v>357910</v>
      </c>
      <c r="D243" s="835">
        <v>412930</v>
      </c>
      <c r="E243" s="835">
        <v>190224</v>
      </c>
      <c r="F243" s="835" t="s">
        <v>43</v>
      </c>
      <c r="G243" s="835" t="s">
        <v>43</v>
      </c>
      <c r="H243" s="835">
        <v>31681</v>
      </c>
      <c r="I243" s="835">
        <v>458645</v>
      </c>
      <c r="J243" s="835" t="s">
        <v>43</v>
      </c>
      <c r="K243" s="835">
        <v>144099</v>
      </c>
      <c r="L243" s="835">
        <v>144099</v>
      </c>
      <c r="M243" s="835" t="s">
        <v>43</v>
      </c>
      <c r="N243" s="835">
        <v>3872395</v>
      </c>
      <c r="O243" s="835">
        <v>871903</v>
      </c>
      <c r="P243" s="835" t="s">
        <v>43</v>
      </c>
      <c r="Q243" s="835" t="s">
        <v>43</v>
      </c>
      <c r="R243" s="838" t="s">
        <v>424</v>
      </c>
      <c r="S243" s="834"/>
      <c r="T243" s="834"/>
      <c r="U243" s="834"/>
      <c r="V243" s="834"/>
      <c r="W243" s="834"/>
      <c r="X243" s="834"/>
      <c r="Y243" s="834"/>
    </row>
    <row r="244" spans="1:25" s="835" customFormat="1" ht="10.5" customHeight="1">
      <c r="A244" s="836" t="s">
        <v>481</v>
      </c>
      <c r="B244" s="835">
        <v>1368621</v>
      </c>
      <c r="C244" s="835">
        <v>320287</v>
      </c>
      <c r="D244" s="835">
        <v>378156</v>
      </c>
      <c r="E244" s="835">
        <v>290348</v>
      </c>
      <c r="F244" s="835" t="s">
        <v>43</v>
      </c>
      <c r="G244" s="835" t="s">
        <v>43</v>
      </c>
      <c r="H244" s="835">
        <v>75440</v>
      </c>
      <c r="I244" s="835">
        <v>304390</v>
      </c>
      <c r="J244" s="835" t="s">
        <v>43</v>
      </c>
      <c r="K244" s="835">
        <v>67267</v>
      </c>
      <c r="L244" s="835">
        <v>67267</v>
      </c>
      <c r="M244" s="835" t="s">
        <v>43</v>
      </c>
      <c r="N244" s="835">
        <v>4211386</v>
      </c>
      <c r="O244" s="835">
        <v>725525</v>
      </c>
      <c r="P244" s="835" t="s">
        <v>43</v>
      </c>
      <c r="Q244" s="835" t="s">
        <v>43</v>
      </c>
      <c r="R244" s="838" t="s">
        <v>482</v>
      </c>
      <c r="S244" s="834"/>
      <c r="T244" s="834"/>
      <c r="U244" s="834"/>
      <c r="V244" s="834"/>
      <c r="W244" s="834"/>
      <c r="X244" s="834"/>
      <c r="Y244" s="834"/>
    </row>
    <row r="245" spans="1:25" s="835" customFormat="1" ht="10.5" customHeight="1">
      <c r="A245" s="836" t="s">
        <v>465</v>
      </c>
      <c r="B245" s="835">
        <v>1845176</v>
      </c>
      <c r="C245" s="835">
        <v>487494</v>
      </c>
      <c r="D245" s="835">
        <v>391354</v>
      </c>
      <c r="E245" s="835">
        <v>389011</v>
      </c>
      <c r="F245" s="835" t="s">
        <v>43</v>
      </c>
      <c r="G245" s="835" t="s">
        <v>43</v>
      </c>
      <c r="H245" s="835" t="s">
        <v>43</v>
      </c>
      <c r="I245" s="835">
        <v>577317</v>
      </c>
      <c r="J245" s="835" t="s">
        <v>43</v>
      </c>
      <c r="K245" s="835" t="s">
        <v>43</v>
      </c>
      <c r="L245" s="835" t="s">
        <v>43</v>
      </c>
      <c r="M245" s="835" t="s">
        <v>43</v>
      </c>
      <c r="N245" s="835">
        <v>3478180</v>
      </c>
      <c r="O245" s="835">
        <v>878902</v>
      </c>
      <c r="P245" s="835" t="s">
        <v>43</v>
      </c>
      <c r="Q245" s="835" t="s">
        <v>43</v>
      </c>
      <c r="R245" s="838" t="s">
        <v>410</v>
      </c>
      <c r="S245" s="834"/>
      <c r="T245" s="834"/>
      <c r="U245" s="834"/>
      <c r="V245" s="834"/>
      <c r="W245" s="834"/>
      <c r="X245" s="834"/>
      <c r="Y245" s="834"/>
    </row>
    <row r="246" spans="1:25" s="835" customFormat="1" ht="10.5" customHeight="1">
      <c r="A246" s="840" t="s">
        <v>466</v>
      </c>
      <c r="B246" s="841">
        <v>1585104</v>
      </c>
      <c r="C246" s="842">
        <v>395437</v>
      </c>
      <c r="D246" s="842">
        <v>316340</v>
      </c>
      <c r="E246" s="842">
        <v>480957</v>
      </c>
      <c r="F246" s="842" t="s">
        <v>43</v>
      </c>
      <c r="G246" s="842" t="s">
        <v>43</v>
      </c>
      <c r="H246" s="842" t="s">
        <v>43</v>
      </c>
      <c r="I246" s="842">
        <v>392370</v>
      </c>
      <c r="J246" s="842" t="s">
        <v>43</v>
      </c>
      <c r="K246" s="842" t="s">
        <v>43</v>
      </c>
      <c r="L246" s="842" t="s">
        <v>43</v>
      </c>
      <c r="M246" s="842" t="s">
        <v>43</v>
      </c>
      <c r="N246" s="842">
        <v>4615659</v>
      </c>
      <c r="O246" s="842">
        <v>960561</v>
      </c>
      <c r="P246" s="842" t="s">
        <v>43</v>
      </c>
      <c r="Q246" s="842" t="s">
        <v>43</v>
      </c>
      <c r="R246" s="843" t="s">
        <v>411</v>
      </c>
      <c r="S246" s="834"/>
      <c r="T246" s="834"/>
      <c r="U246" s="834"/>
      <c r="V246" s="834"/>
      <c r="W246" s="834"/>
      <c r="X246" s="834"/>
      <c r="Y246" s="834"/>
    </row>
    <row r="247" spans="1:25" ht="23.25" customHeight="1">
      <c r="I247" s="844" t="s">
        <v>483</v>
      </c>
    </row>
    <row r="248" spans="1:25" s="173" customFormat="1" ht="11.25" customHeight="1">
      <c r="A248" s="826"/>
      <c r="B248" s="845" t="s">
        <v>484</v>
      </c>
      <c r="C248" s="828"/>
      <c r="D248" s="828"/>
      <c r="E248" s="828"/>
      <c r="F248" s="828"/>
      <c r="G248" s="828"/>
      <c r="H248" s="828"/>
      <c r="I248" s="828"/>
      <c r="J248" s="828"/>
      <c r="K248" s="828"/>
      <c r="L248" s="828"/>
      <c r="M248" s="826"/>
      <c r="N248" s="298"/>
      <c r="O248" s="828"/>
      <c r="P248" s="828"/>
      <c r="Q248" s="828"/>
      <c r="R248" s="1287" t="s">
        <v>429</v>
      </c>
      <c r="S248" s="23"/>
      <c r="T248" s="23"/>
      <c r="U248" s="23"/>
      <c r="V248" s="23"/>
      <c r="W248" s="23"/>
      <c r="X248" s="23"/>
      <c r="Y248" s="23"/>
    </row>
    <row r="249" spans="1:25" s="829" customFormat="1" ht="28.5" customHeight="1">
      <c r="A249" s="295" t="s">
        <v>880</v>
      </c>
      <c r="B249" s="795" t="s">
        <v>589</v>
      </c>
      <c r="C249" s="28"/>
      <c r="D249" s="28"/>
      <c r="E249" s="28"/>
      <c r="F249" s="28"/>
      <c r="G249" s="28"/>
      <c r="H249" s="28"/>
      <c r="I249" s="848"/>
      <c r="J249" s="1026" t="s">
        <v>590</v>
      </c>
      <c r="K249" s="28"/>
      <c r="L249" s="28"/>
      <c r="M249" s="848"/>
      <c r="N249" s="18" t="s">
        <v>486</v>
      </c>
      <c r="O249" s="15" t="s">
        <v>591</v>
      </c>
      <c r="P249" s="15" t="s">
        <v>592</v>
      </c>
      <c r="Q249" s="1026" t="s">
        <v>593</v>
      </c>
      <c r="R249" s="1288"/>
      <c r="S249" s="16"/>
      <c r="T249" s="16"/>
      <c r="U249" s="16"/>
      <c r="V249" s="16"/>
      <c r="W249" s="16"/>
      <c r="X249" s="16"/>
      <c r="Y249" s="16"/>
    </row>
    <row r="250" spans="1:25" s="829" customFormat="1" ht="28.5" customHeight="1">
      <c r="A250" s="295"/>
      <c r="B250" s="15" t="s">
        <v>594</v>
      </c>
      <c r="C250" s="15" t="s">
        <v>897</v>
      </c>
      <c r="D250" s="15" t="s">
        <v>595</v>
      </c>
      <c r="E250" s="15" t="s">
        <v>898</v>
      </c>
      <c r="F250" s="15" t="s">
        <v>596</v>
      </c>
      <c r="G250" s="15" t="s">
        <v>597</v>
      </c>
      <c r="H250" s="15" t="s">
        <v>899</v>
      </c>
      <c r="I250" s="15" t="s">
        <v>598</v>
      </c>
      <c r="J250" s="18" t="s">
        <v>493</v>
      </c>
      <c r="K250" s="15" t="s">
        <v>83</v>
      </c>
      <c r="L250" s="15" t="s">
        <v>599</v>
      </c>
      <c r="M250" s="15" t="s">
        <v>600</v>
      </c>
      <c r="N250" s="18" t="s">
        <v>494</v>
      </c>
      <c r="O250" s="15" t="s">
        <v>601</v>
      </c>
      <c r="P250" s="15" t="s">
        <v>900</v>
      </c>
      <c r="Q250" s="1026" t="s">
        <v>602</v>
      </c>
      <c r="R250" s="1288"/>
      <c r="S250" s="16"/>
      <c r="T250" s="16"/>
      <c r="U250" s="16"/>
      <c r="V250" s="16"/>
      <c r="W250" s="16"/>
      <c r="X250" s="16"/>
      <c r="Y250" s="16"/>
    </row>
    <row r="251" spans="1:25" s="829" customFormat="1" ht="12" customHeight="1">
      <c r="A251" s="297"/>
      <c r="B251" s="20" t="str">
        <f>PROPER("DUBAI")</f>
        <v>Dubai</v>
      </c>
      <c r="C251" s="20" t="str">
        <f>PROPER("SHARJA-C")</f>
        <v>Sharja-C</v>
      </c>
      <c r="D251" s="20" t="str">
        <f>PROPER("U-ZAKUM")</f>
        <v>U-Zakum</v>
      </c>
      <c r="E251" s="20" t="str">
        <f>PROPER("UWEINT-C")</f>
        <v>Uweint-C</v>
      </c>
      <c r="F251" s="20" t="str">
        <f>PROPER("MUBARA-B")</f>
        <v>Mubara-B</v>
      </c>
      <c r="G251" s="20" t="str">
        <f>PROPER("FUJAI-RE")</f>
        <v>Fujai-Re</v>
      </c>
      <c r="H251" s="20" t="str">
        <f>PROPER("MURBN-FO")</f>
        <v>Murbn-Fo</v>
      </c>
      <c r="I251" s="20" t="str">
        <f>PROPER("DAS")</f>
        <v>Das</v>
      </c>
      <c r="J251" s="20"/>
      <c r="K251" s="20" t="str">
        <f>PROPER("MARIB-L")</f>
        <v>Marib-L</v>
      </c>
      <c r="L251" s="20" t="str">
        <f>PROPER("MASILA")</f>
        <v>Masila</v>
      </c>
      <c r="M251" s="20" t="str">
        <f>PROPER("YEMEN-RE")</f>
        <v>Yemen-Re</v>
      </c>
      <c r="N251" s="20"/>
      <c r="O251" s="20" t="str">
        <f>PROPER("AZERI")</f>
        <v>Azeri</v>
      </c>
      <c r="P251" s="20" t="str">
        <f>PROPER("ALVHEIM")</f>
        <v>Alvheim</v>
      </c>
      <c r="Q251" s="19" t="str">
        <f>PROPER("FORTIES")</f>
        <v>Forties</v>
      </c>
      <c r="R251" s="1289"/>
      <c r="S251" s="16"/>
      <c r="T251" s="16"/>
      <c r="U251" s="16"/>
      <c r="V251" s="16"/>
      <c r="W251" s="16"/>
      <c r="X251" s="16"/>
      <c r="Y251" s="16"/>
    </row>
    <row r="252" spans="1:25" s="835" customFormat="1" ht="10.5" customHeight="1">
      <c r="A252" s="830" t="s">
        <v>300</v>
      </c>
      <c r="B252" s="831">
        <v>83139</v>
      </c>
      <c r="C252" s="832" t="s">
        <v>43</v>
      </c>
      <c r="D252" s="832">
        <v>14550540</v>
      </c>
      <c r="E252" s="832">
        <v>140743</v>
      </c>
      <c r="F252" s="832">
        <v>1282631</v>
      </c>
      <c r="G252" s="832">
        <v>36415</v>
      </c>
      <c r="H252" s="832" t="s">
        <v>43</v>
      </c>
      <c r="I252" s="832" t="s">
        <v>43</v>
      </c>
      <c r="J252" s="832">
        <v>376015</v>
      </c>
      <c r="K252" s="832">
        <v>376015</v>
      </c>
      <c r="L252" s="832" t="s">
        <v>43</v>
      </c>
      <c r="M252" s="832" t="s">
        <v>43</v>
      </c>
      <c r="N252" s="832">
        <v>8801839</v>
      </c>
      <c r="O252" s="832" t="s">
        <v>43</v>
      </c>
      <c r="P252" s="832" t="s">
        <v>43</v>
      </c>
      <c r="Q252" s="832">
        <v>95137</v>
      </c>
      <c r="R252" s="833" t="s">
        <v>443</v>
      </c>
      <c r="S252" s="834"/>
      <c r="T252" s="834"/>
      <c r="U252" s="834"/>
      <c r="V252" s="834"/>
      <c r="W252" s="834"/>
      <c r="X252" s="834"/>
      <c r="Y252" s="834"/>
    </row>
    <row r="253" spans="1:25" s="835" customFormat="1" ht="10.5" customHeight="1">
      <c r="A253" s="836" t="s">
        <v>444</v>
      </c>
      <c r="B253" s="835">
        <v>159091</v>
      </c>
      <c r="C253" s="835" t="s">
        <v>43</v>
      </c>
      <c r="D253" s="835">
        <v>12307403</v>
      </c>
      <c r="E253" s="835" t="s">
        <v>43</v>
      </c>
      <c r="F253" s="835">
        <v>1076250</v>
      </c>
      <c r="G253" s="835">
        <v>43781</v>
      </c>
      <c r="H253" s="835" t="s">
        <v>43</v>
      </c>
      <c r="I253" s="835" t="s">
        <v>43</v>
      </c>
      <c r="J253" s="835">
        <v>131885</v>
      </c>
      <c r="K253" s="835">
        <v>29087</v>
      </c>
      <c r="L253" s="835">
        <v>102798</v>
      </c>
      <c r="M253" s="835" t="s">
        <v>43</v>
      </c>
      <c r="N253" s="835">
        <v>9932119</v>
      </c>
      <c r="O253" s="835">
        <v>31665</v>
      </c>
      <c r="P253" s="835" t="s">
        <v>43</v>
      </c>
      <c r="Q253" s="835">
        <v>162430</v>
      </c>
      <c r="R253" s="838" t="s">
        <v>445</v>
      </c>
      <c r="S253" s="834"/>
      <c r="T253" s="834"/>
      <c r="U253" s="834"/>
      <c r="V253" s="834"/>
      <c r="W253" s="834"/>
      <c r="X253" s="834"/>
      <c r="Y253" s="834"/>
    </row>
    <row r="254" spans="1:25" s="835" customFormat="1" ht="10.5" customHeight="1">
      <c r="A254" s="836" t="s">
        <v>446</v>
      </c>
      <c r="B254" s="835">
        <v>483752</v>
      </c>
      <c r="C254" s="835">
        <v>37778</v>
      </c>
      <c r="D254" s="835">
        <v>12510322</v>
      </c>
      <c r="E254" s="835" t="s">
        <v>43</v>
      </c>
      <c r="F254" s="835">
        <v>599820</v>
      </c>
      <c r="G254" s="835" t="s">
        <v>43</v>
      </c>
      <c r="H254" s="835">
        <v>64903</v>
      </c>
      <c r="I254" s="835" t="s">
        <v>43</v>
      </c>
      <c r="J254" s="835">
        <v>133264</v>
      </c>
      <c r="K254" s="835">
        <v>23821</v>
      </c>
      <c r="L254" s="835">
        <v>109443</v>
      </c>
      <c r="M254" s="835" t="s">
        <v>43</v>
      </c>
      <c r="N254" s="835">
        <v>14704175</v>
      </c>
      <c r="O254" s="835" t="s">
        <v>43</v>
      </c>
      <c r="P254" s="835">
        <v>72963</v>
      </c>
      <c r="Q254" s="835" t="s">
        <v>43</v>
      </c>
      <c r="R254" s="838" t="s">
        <v>447</v>
      </c>
      <c r="S254" s="834"/>
      <c r="T254" s="834"/>
      <c r="U254" s="834"/>
      <c r="V254" s="834"/>
      <c r="W254" s="834"/>
      <c r="X254" s="834"/>
      <c r="Y254" s="834"/>
    </row>
    <row r="255" spans="1:25" s="835" customFormat="1" ht="10.5" customHeight="1">
      <c r="A255" s="836" t="s">
        <v>448</v>
      </c>
      <c r="B255" s="835">
        <v>715823</v>
      </c>
      <c r="C255" s="835">
        <v>45304</v>
      </c>
      <c r="D255" s="835">
        <v>11759817</v>
      </c>
      <c r="E255" s="835" t="s">
        <v>43</v>
      </c>
      <c r="F255" s="835">
        <v>936194</v>
      </c>
      <c r="G255" s="835">
        <v>44728</v>
      </c>
      <c r="H255" s="835">
        <v>262105</v>
      </c>
      <c r="I255" s="835">
        <v>8096208</v>
      </c>
      <c r="J255" s="835">
        <v>69447</v>
      </c>
      <c r="K255" s="835" t="s">
        <v>43</v>
      </c>
      <c r="L255" s="835">
        <v>53546</v>
      </c>
      <c r="M255" s="835">
        <v>15901</v>
      </c>
      <c r="N255" s="835">
        <v>16432678</v>
      </c>
      <c r="O255" s="835" t="s">
        <v>43</v>
      </c>
      <c r="P255" s="835">
        <v>58684</v>
      </c>
      <c r="Q255" s="835" t="s">
        <v>43</v>
      </c>
      <c r="R255" s="838" t="s">
        <v>449</v>
      </c>
      <c r="S255" s="834"/>
      <c r="T255" s="834"/>
      <c r="U255" s="834"/>
      <c r="V255" s="834"/>
      <c r="W255" s="834"/>
      <c r="X255" s="834"/>
      <c r="Y255" s="834"/>
    </row>
    <row r="256" spans="1:25" s="835" customFormat="1" ht="10.5" customHeight="1">
      <c r="A256" s="836" t="s">
        <v>450</v>
      </c>
      <c r="B256" s="835">
        <v>477570</v>
      </c>
      <c r="C256" s="835" t="s">
        <v>43</v>
      </c>
      <c r="D256" s="835">
        <v>13158140</v>
      </c>
      <c r="E256" s="835" t="s">
        <v>43</v>
      </c>
      <c r="F256" s="835">
        <v>1046139</v>
      </c>
      <c r="G256" s="835" t="s">
        <v>43</v>
      </c>
      <c r="H256" s="835">
        <v>423625</v>
      </c>
      <c r="I256" s="835">
        <v>18787515</v>
      </c>
      <c r="J256" s="835">
        <v>37159</v>
      </c>
      <c r="K256" s="835" t="s">
        <v>43</v>
      </c>
      <c r="L256" s="835" t="s">
        <v>43</v>
      </c>
      <c r="M256" s="835">
        <v>37159</v>
      </c>
      <c r="N256" s="835">
        <v>16604381</v>
      </c>
      <c r="O256" s="835" t="s">
        <v>43</v>
      </c>
      <c r="P256" s="835" t="s">
        <v>43</v>
      </c>
      <c r="Q256" s="835" t="s">
        <v>43</v>
      </c>
      <c r="R256" s="838" t="s">
        <v>451</v>
      </c>
      <c r="S256" s="834"/>
      <c r="T256" s="834"/>
      <c r="U256" s="834"/>
      <c r="V256" s="834"/>
      <c r="W256" s="834"/>
      <c r="X256" s="834"/>
      <c r="Y256" s="834"/>
    </row>
    <row r="257" spans="1:25" s="835" customFormat="1" ht="10.5" customHeight="1">
      <c r="A257" s="836"/>
      <c r="R257" s="838"/>
      <c r="S257" s="834"/>
      <c r="T257" s="834"/>
      <c r="U257" s="834"/>
      <c r="V257" s="834"/>
      <c r="W257" s="834"/>
      <c r="X257" s="834"/>
      <c r="Y257" s="834"/>
    </row>
    <row r="258" spans="1:25" s="835" customFormat="1" ht="10.5" customHeight="1">
      <c r="A258" s="836" t="s">
        <v>305</v>
      </c>
      <c r="B258" s="835">
        <v>795890</v>
      </c>
      <c r="C258" s="835" t="s">
        <v>43</v>
      </c>
      <c r="D258" s="835">
        <v>11514666</v>
      </c>
      <c r="E258" s="835" t="s">
        <v>43</v>
      </c>
      <c r="F258" s="835">
        <v>915842</v>
      </c>
      <c r="G258" s="835" t="s">
        <v>43</v>
      </c>
      <c r="H258" s="835">
        <v>345867</v>
      </c>
      <c r="I258" s="835">
        <v>12686795</v>
      </c>
      <c r="J258" s="835">
        <v>90705</v>
      </c>
      <c r="K258" s="835" t="s">
        <v>43</v>
      </c>
      <c r="L258" s="835">
        <v>53546</v>
      </c>
      <c r="M258" s="835">
        <v>37159</v>
      </c>
      <c r="N258" s="835">
        <v>16315781</v>
      </c>
      <c r="O258" s="835" t="s">
        <v>43</v>
      </c>
      <c r="P258" s="835" t="s">
        <v>43</v>
      </c>
      <c r="Q258" s="835" t="s">
        <v>43</v>
      </c>
      <c r="R258" s="838" t="s">
        <v>452</v>
      </c>
      <c r="S258" s="834"/>
      <c r="T258" s="834"/>
      <c r="U258" s="834"/>
      <c r="V258" s="834"/>
      <c r="W258" s="834"/>
      <c r="X258" s="834"/>
      <c r="Y258" s="834"/>
    </row>
    <row r="259" spans="1:25" s="835" customFormat="1" ht="10.5" customHeight="1">
      <c r="A259" s="836" t="s">
        <v>453</v>
      </c>
      <c r="B259" s="835">
        <v>279449</v>
      </c>
      <c r="C259" s="835" t="s">
        <v>43</v>
      </c>
      <c r="D259" s="835">
        <v>13999505</v>
      </c>
      <c r="E259" s="835" t="s">
        <v>43</v>
      </c>
      <c r="F259" s="835">
        <v>1376573</v>
      </c>
      <c r="G259" s="835" t="s">
        <v>43</v>
      </c>
      <c r="H259" s="835">
        <v>522192</v>
      </c>
      <c r="I259" s="835">
        <v>19494601</v>
      </c>
      <c r="J259" s="835" t="s">
        <v>43</v>
      </c>
      <c r="K259" s="835" t="s">
        <v>43</v>
      </c>
      <c r="L259" s="835" t="s">
        <v>43</v>
      </c>
      <c r="M259" s="835" t="s">
        <v>43</v>
      </c>
      <c r="N259" s="835">
        <v>15672287</v>
      </c>
      <c r="O259" s="835" t="s">
        <v>43</v>
      </c>
      <c r="P259" s="835" t="s">
        <v>43</v>
      </c>
      <c r="Q259" s="835" t="s">
        <v>43</v>
      </c>
      <c r="R259" s="838" t="s">
        <v>454</v>
      </c>
      <c r="S259" s="834"/>
      <c r="T259" s="834"/>
      <c r="U259" s="834"/>
      <c r="V259" s="834"/>
      <c r="W259" s="834"/>
      <c r="X259" s="834"/>
      <c r="Y259" s="834"/>
    </row>
    <row r="260" spans="1:25" s="835" customFormat="1" ht="10.5" customHeight="1">
      <c r="A260" s="836"/>
      <c r="R260" s="838"/>
      <c r="S260" s="834"/>
      <c r="T260" s="834"/>
      <c r="U260" s="834"/>
      <c r="V260" s="834"/>
      <c r="W260" s="834"/>
      <c r="X260" s="834"/>
      <c r="Y260" s="834"/>
    </row>
    <row r="261" spans="1:25" s="835" customFormat="1" ht="10.5" customHeight="1">
      <c r="A261" s="836" t="s">
        <v>307</v>
      </c>
      <c r="B261" s="835">
        <v>318350</v>
      </c>
      <c r="C261" s="835" t="s">
        <v>43</v>
      </c>
      <c r="D261" s="835">
        <v>2861477</v>
      </c>
      <c r="E261" s="835" t="s">
        <v>43</v>
      </c>
      <c r="F261" s="835">
        <v>106730</v>
      </c>
      <c r="G261" s="835" t="s">
        <v>43</v>
      </c>
      <c r="H261" s="835">
        <v>83762</v>
      </c>
      <c r="I261" s="835">
        <v>4590587</v>
      </c>
      <c r="J261" s="835">
        <v>37159</v>
      </c>
      <c r="K261" s="835" t="s">
        <v>43</v>
      </c>
      <c r="L261" s="835" t="s">
        <v>43</v>
      </c>
      <c r="M261" s="835">
        <v>37159</v>
      </c>
      <c r="N261" s="835">
        <v>4413920</v>
      </c>
      <c r="O261" s="835" t="s">
        <v>43</v>
      </c>
      <c r="P261" s="835" t="s">
        <v>43</v>
      </c>
      <c r="Q261" s="835" t="s">
        <v>43</v>
      </c>
      <c r="R261" s="838" t="s">
        <v>455</v>
      </c>
      <c r="S261" s="834"/>
      <c r="T261" s="834"/>
      <c r="U261" s="834"/>
      <c r="V261" s="834"/>
      <c r="W261" s="834"/>
      <c r="X261" s="834"/>
      <c r="Y261" s="834"/>
    </row>
    <row r="262" spans="1:25" s="835" customFormat="1" ht="10.5" customHeight="1">
      <c r="A262" s="836" t="s">
        <v>456</v>
      </c>
      <c r="B262" s="835" t="s">
        <v>43</v>
      </c>
      <c r="C262" s="835" t="s">
        <v>43</v>
      </c>
      <c r="D262" s="835">
        <v>4008949</v>
      </c>
      <c r="E262" s="835" t="s">
        <v>43</v>
      </c>
      <c r="F262" s="835">
        <v>307867</v>
      </c>
      <c r="G262" s="835" t="s">
        <v>43</v>
      </c>
      <c r="H262" s="835">
        <v>89747</v>
      </c>
      <c r="I262" s="835">
        <v>4535216</v>
      </c>
      <c r="J262" s="835" t="s">
        <v>43</v>
      </c>
      <c r="K262" s="835" t="s">
        <v>43</v>
      </c>
      <c r="L262" s="835" t="s">
        <v>43</v>
      </c>
      <c r="M262" s="835" t="s">
        <v>43</v>
      </c>
      <c r="N262" s="835">
        <v>4214663</v>
      </c>
      <c r="O262" s="835" t="s">
        <v>43</v>
      </c>
      <c r="P262" s="835" t="s">
        <v>43</v>
      </c>
      <c r="Q262" s="835" t="s">
        <v>43</v>
      </c>
      <c r="R262" s="838" t="s">
        <v>457</v>
      </c>
      <c r="S262" s="834"/>
      <c r="T262" s="834"/>
      <c r="U262" s="834"/>
      <c r="V262" s="834"/>
      <c r="W262" s="834"/>
      <c r="X262" s="834"/>
      <c r="Y262" s="834"/>
    </row>
    <row r="263" spans="1:25" s="835" customFormat="1" ht="10.5" customHeight="1">
      <c r="A263" s="836" t="s">
        <v>458</v>
      </c>
      <c r="B263" s="835">
        <v>159220</v>
      </c>
      <c r="C263" s="835" t="s">
        <v>43</v>
      </c>
      <c r="D263" s="835">
        <v>3641571</v>
      </c>
      <c r="E263" s="835" t="s">
        <v>43</v>
      </c>
      <c r="F263" s="835">
        <v>371910</v>
      </c>
      <c r="G263" s="835" t="s">
        <v>43</v>
      </c>
      <c r="H263" s="835">
        <v>155518</v>
      </c>
      <c r="I263" s="835">
        <v>5190849</v>
      </c>
      <c r="J263" s="835" t="s">
        <v>43</v>
      </c>
      <c r="K263" s="835" t="s">
        <v>43</v>
      </c>
      <c r="L263" s="835" t="s">
        <v>43</v>
      </c>
      <c r="M263" s="835" t="s">
        <v>43</v>
      </c>
      <c r="N263" s="835">
        <v>3608299</v>
      </c>
      <c r="O263" s="835" t="s">
        <v>43</v>
      </c>
      <c r="P263" s="835" t="s">
        <v>43</v>
      </c>
      <c r="Q263" s="835" t="s">
        <v>43</v>
      </c>
      <c r="R263" s="838" t="s">
        <v>459</v>
      </c>
      <c r="S263" s="834"/>
      <c r="T263" s="834"/>
      <c r="U263" s="834"/>
      <c r="V263" s="834"/>
      <c r="W263" s="834"/>
      <c r="X263" s="834"/>
      <c r="Y263" s="834"/>
    </row>
    <row r="264" spans="1:25" s="835" customFormat="1" ht="10.5" customHeight="1">
      <c r="A264" s="836" t="s">
        <v>460</v>
      </c>
      <c r="B264" s="835" t="s">
        <v>43</v>
      </c>
      <c r="C264" s="835" t="s">
        <v>43</v>
      </c>
      <c r="D264" s="835">
        <v>2646143</v>
      </c>
      <c r="E264" s="835" t="s">
        <v>43</v>
      </c>
      <c r="F264" s="835">
        <v>259632</v>
      </c>
      <c r="G264" s="835" t="s">
        <v>43</v>
      </c>
      <c r="H264" s="835">
        <v>94598</v>
      </c>
      <c r="I264" s="835">
        <v>4470863</v>
      </c>
      <c r="J264" s="835" t="s">
        <v>43</v>
      </c>
      <c r="K264" s="835" t="s">
        <v>43</v>
      </c>
      <c r="L264" s="835" t="s">
        <v>43</v>
      </c>
      <c r="M264" s="835" t="s">
        <v>43</v>
      </c>
      <c r="N264" s="835">
        <v>4367499</v>
      </c>
      <c r="O264" s="835" t="s">
        <v>43</v>
      </c>
      <c r="P264" s="835" t="s">
        <v>43</v>
      </c>
      <c r="Q264" s="835" t="s">
        <v>43</v>
      </c>
      <c r="R264" s="838" t="s">
        <v>461</v>
      </c>
      <c r="S264" s="834"/>
      <c r="T264" s="834"/>
      <c r="U264" s="834"/>
      <c r="V264" s="834"/>
      <c r="W264" s="834"/>
      <c r="X264" s="834"/>
      <c r="Y264" s="834"/>
    </row>
    <row r="265" spans="1:25" s="835" customFormat="1" ht="10.5" customHeight="1">
      <c r="A265" s="836" t="s">
        <v>311</v>
      </c>
      <c r="B265" s="835">
        <v>120229</v>
      </c>
      <c r="C265" s="835" t="s">
        <v>43</v>
      </c>
      <c r="D265" s="835">
        <v>3702842</v>
      </c>
      <c r="E265" s="835" t="s">
        <v>43</v>
      </c>
      <c r="F265" s="835">
        <v>437164</v>
      </c>
      <c r="G265" s="835" t="s">
        <v>43</v>
      </c>
      <c r="H265" s="835">
        <v>182329</v>
      </c>
      <c r="I265" s="835">
        <v>5297673</v>
      </c>
      <c r="J265" s="835" t="s">
        <v>43</v>
      </c>
      <c r="K265" s="835" t="s">
        <v>43</v>
      </c>
      <c r="L265" s="835" t="s">
        <v>43</v>
      </c>
      <c r="M265" s="835" t="s">
        <v>43</v>
      </c>
      <c r="N265" s="835">
        <v>3481826</v>
      </c>
      <c r="O265" s="835" t="s">
        <v>43</v>
      </c>
      <c r="P265" s="835" t="s">
        <v>43</v>
      </c>
      <c r="Q265" s="835" t="s">
        <v>43</v>
      </c>
      <c r="R265" s="838" t="s">
        <v>462</v>
      </c>
      <c r="S265" s="834"/>
      <c r="T265" s="834"/>
      <c r="U265" s="834"/>
      <c r="V265" s="834"/>
      <c r="W265" s="834"/>
      <c r="X265" s="834"/>
      <c r="Y265" s="834"/>
    </row>
    <row r="266" spans="1:25" s="835" customFormat="1" ht="10.5" customHeight="1">
      <c r="A266" s="836"/>
      <c r="R266" s="838"/>
      <c r="S266" s="834"/>
      <c r="T266" s="834"/>
      <c r="U266" s="834"/>
      <c r="V266" s="834"/>
      <c r="W266" s="834"/>
      <c r="X266" s="834"/>
      <c r="Y266" s="834"/>
    </row>
    <row r="267" spans="1:25" s="835" customFormat="1" ht="10.5" customHeight="1">
      <c r="A267" s="836" t="s">
        <v>463</v>
      </c>
      <c r="B267" s="835" t="s">
        <v>43</v>
      </c>
      <c r="C267" s="835" t="s">
        <v>43</v>
      </c>
      <c r="D267" s="835">
        <v>1041195</v>
      </c>
      <c r="E267" s="835" t="s">
        <v>43</v>
      </c>
      <c r="F267" s="835">
        <v>26531</v>
      </c>
      <c r="G267" s="835" t="s">
        <v>43</v>
      </c>
      <c r="H267" s="835">
        <v>83762</v>
      </c>
      <c r="I267" s="835">
        <v>1738043</v>
      </c>
      <c r="J267" s="835" t="s">
        <v>43</v>
      </c>
      <c r="K267" s="835" t="s">
        <v>43</v>
      </c>
      <c r="L267" s="835" t="s">
        <v>43</v>
      </c>
      <c r="M267" s="835" t="s">
        <v>43</v>
      </c>
      <c r="N267" s="835">
        <v>1798635</v>
      </c>
      <c r="O267" s="835" t="s">
        <v>43</v>
      </c>
      <c r="P267" s="835" t="s">
        <v>43</v>
      </c>
      <c r="Q267" s="835" t="s">
        <v>43</v>
      </c>
      <c r="R267" s="838" t="s">
        <v>464</v>
      </c>
      <c r="S267" s="834"/>
      <c r="T267" s="834"/>
      <c r="U267" s="834"/>
      <c r="V267" s="834"/>
      <c r="W267" s="834"/>
      <c r="X267" s="834"/>
      <c r="Y267" s="834"/>
    </row>
    <row r="268" spans="1:25" s="835" customFormat="1" ht="10.5" customHeight="1">
      <c r="A268" s="836" t="s">
        <v>465</v>
      </c>
      <c r="B268" s="835">
        <v>159457</v>
      </c>
      <c r="C268" s="835" t="s">
        <v>43</v>
      </c>
      <c r="D268" s="835">
        <v>865679</v>
      </c>
      <c r="E268" s="835" t="s">
        <v>43</v>
      </c>
      <c r="F268" s="835" t="s">
        <v>43</v>
      </c>
      <c r="G268" s="835" t="s">
        <v>43</v>
      </c>
      <c r="H268" s="835" t="s">
        <v>43</v>
      </c>
      <c r="I268" s="835">
        <v>1351161</v>
      </c>
      <c r="J268" s="835">
        <v>37159</v>
      </c>
      <c r="K268" s="835" t="s">
        <v>43</v>
      </c>
      <c r="L268" s="835" t="s">
        <v>43</v>
      </c>
      <c r="M268" s="835">
        <v>37159</v>
      </c>
      <c r="N268" s="835">
        <v>1424078</v>
      </c>
      <c r="O268" s="835" t="s">
        <v>43</v>
      </c>
      <c r="P268" s="835" t="s">
        <v>43</v>
      </c>
      <c r="Q268" s="835" t="s">
        <v>43</v>
      </c>
      <c r="R268" s="838" t="s">
        <v>410</v>
      </c>
      <c r="S268" s="834"/>
      <c r="T268" s="834"/>
      <c r="U268" s="834"/>
      <c r="V268" s="834"/>
      <c r="W268" s="834"/>
      <c r="X268" s="834"/>
      <c r="Y268" s="834"/>
    </row>
    <row r="269" spans="1:25" s="835" customFormat="1" ht="10.5" customHeight="1">
      <c r="A269" s="836" t="s">
        <v>466</v>
      </c>
      <c r="B269" s="835">
        <v>158893</v>
      </c>
      <c r="C269" s="835" t="s">
        <v>43</v>
      </c>
      <c r="D269" s="835">
        <v>954603</v>
      </c>
      <c r="E269" s="835" t="s">
        <v>43</v>
      </c>
      <c r="F269" s="835">
        <v>80199</v>
      </c>
      <c r="G269" s="835" t="s">
        <v>43</v>
      </c>
      <c r="H269" s="835" t="s">
        <v>43</v>
      </c>
      <c r="I269" s="835">
        <v>1501383</v>
      </c>
      <c r="J269" s="835" t="s">
        <v>43</v>
      </c>
      <c r="K269" s="835" t="s">
        <v>43</v>
      </c>
      <c r="L269" s="835" t="s">
        <v>43</v>
      </c>
      <c r="M269" s="835" t="s">
        <v>43</v>
      </c>
      <c r="N269" s="835">
        <v>1191207</v>
      </c>
      <c r="O269" s="835" t="s">
        <v>43</v>
      </c>
      <c r="P269" s="835" t="s">
        <v>43</v>
      </c>
      <c r="Q269" s="835" t="s">
        <v>43</v>
      </c>
      <c r="R269" s="838" t="s">
        <v>411</v>
      </c>
      <c r="S269" s="834"/>
      <c r="T269" s="834"/>
      <c r="U269" s="834"/>
      <c r="V269" s="834"/>
      <c r="W269" s="834"/>
      <c r="X269" s="834"/>
      <c r="Y269" s="834"/>
    </row>
    <row r="270" spans="1:25" s="835" customFormat="1" ht="10.5" customHeight="1">
      <c r="A270" s="836" t="s">
        <v>467</v>
      </c>
      <c r="B270" s="835" t="s">
        <v>43</v>
      </c>
      <c r="C270" s="835" t="s">
        <v>43</v>
      </c>
      <c r="D270" s="835">
        <v>1363349</v>
      </c>
      <c r="E270" s="835" t="s">
        <v>43</v>
      </c>
      <c r="F270" s="835">
        <v>141843</v>
      </c>
      <c r="G270" s="835" t="s">
        <v>43</v>
      </c>
      <c r="H270" s="835">
        <v>45582</v>
      </c>
      <c r="I270" s="835">
        <v>1297321</v>
      </c>
      <c r="J270" s="835" t="s">
        <v>43</v>
      </c>
      <c r="K270" s="835" t="s">
        <v>43</v>
      </c>
      <c r="L270" s="835" t="s">
        <v>43</v>
      </c>
      <c r="M270" s="835" t="s">
        <v>43</v>
      </c>
      <c r="N270" s="835">
        <v>1997485</v>
      </c>
      <c r="O270" s="835" t="s">
        <v>43</v>
      </c>
      <c r="P270" s="835" t="s">
        <v>43</v>
      </c>
      <c r="Q270" s="835" t="s">
        <v>43</v>
      </c>
      <c r="R270" s="838" t="s">
        <v>412</v>
      </c>
      <c r="S270" s="834"/>
      <c r="T270" s="834"/>
      <c r="U270" s="834"/>
      <c r="V270" s="834"/>
      <c r="W270" s="834"/>
      <c r="X270" s="834"/>
      <c r="Y270" s="834"/>
    </row>
    <row r="271" spans="1:25" s="835" customFormat="1" ht="10.5" customHeight="1">
      <c r="A271" s="836" t="s">
        <v>468</v>
      </c>
      <c r="B271" s="835" t="s">
        <v>43</v>
      </c>
      <c r="C271" s="835" t="s">
        <v>43</v>
      </c>
      <c r="D271" s="835">
        <v>991988</v>
      </c>
      <c r="E271" s="835" t="s">
        <v>43</v>
      </c>
      <c r="F271" s="835">
        <v>83151</v>
      </c>
      <c r="G271" s="835" t="s">
        <v>43</v>
      </c>
      <c r="H271" s="835" t="s">
        <v>43</v>
      </c>
      <c r="I271" s="835">
        <v>1719547</v>
      </c>
      <c r="J271" s="835" t="s">
        <v>43</v>
      </c>
      <c r="K271" s="835" t="s">
        <v>43</v>
      </c>
      <c r="L271" s="835" t="s">
        <v>43</v>
      </c>
      <c r="M271" s="835" t="s">
        <v>43</v>
      </c>
      <c r="N271" s="835">
        <v>925360</v>
      </c>
      <c r="O271" s="835" t="s">
        <v>43</v>
      </c>
      <c r="P271" s="835" t="s">
        <v>43</v>
      </c>
      <c r="Q271" s="835" t="s">
        <v>43</v>
      </c>
      <c r="R271" s="839" t="s">
        <v>469</v>
      </c>
      <c r="S271" s="834"/>
      <c r="T271" s="834"/>
      <c r="U271" s="834"/>
      <c r="V271" s="834"/>
      <c r="W271" s="834"/>
      <c r="X271" s="834"/>
      <c r="Y271" s="834"/>
    </row>
    <row r="272" spans="1:25" s="835" customFormat="1" ht="10.5" customHeight="1">
      <c r="A272" s="836" t="s">
        <v>470</v>
      </c>
      <c r="B272" s="835" t="s">
        <v>43</v>
      </c>
      <c r="C272" s="835" t="s">
        <v>43</v>
      </c>
      <c r="D272" s="835">
        <v>1653612</v>
      </c>
      <c r="E272" s="835" t="s">
        <v>43</v>
      </c>
      <c r="F272" s="835">
        <v>82873</v>
      </c>
      <c r="G272" s="835" t="s">
        <v>43</v>
      </c>
      <c r="H272" s="835">
        <v>44165</v>
      </c>
      <c r="I272" s="835">
        <v>1518348</v>
      </c>
      <c r="J272" s="835" t="s">
        <v>43</v>
      </c>
      <c r="K272" s="835" t="s">
        <v>43</v>
      </c>
      <c r="L272" s="835" t="s">
        <v>43</v>
      </c>
      <c r="M272" s="835" t="s">
        <v>43</v>
      </c>
      <c r="N272" s="835">
        <v>1291818</v>
      </c>
      <c r="O272" s="835" t="s">
        <v>43</v>
      </c>
      <c r="P272" s="835" t="s">
        <v>43</v>
      </c>
      <c r="Q272" s="835" t="s">
        <v>43</v>
      </c>
      <c r="R272" s="838" t="s">
        <v>471</v>
      </c>
      <c r="S272" s="834"/>
      <c r="T272" s="834"/>
      <c r="U272" s="834"/>
      <c r="V272" s="834"/>
      <c r="W272" s="834"/>
      <c r="X272" s="834"/>
      <c r="Y272" s="834"/>
    </row>
    <row r="273" spans="1:25" s="835" customFormat="1" ht="10.5" customHeight="1">
      <c r="A273" s="836" t="s">
        <v>472</v>
      </c>
      <c r="B273" s="835" t="s">
        <v>43</v>
      </c>
      <c r="C273" s="835" t="s">
        <v>43</v>
      </c>
      <c r="D273" s="835">
        <v>1122441</v>
      </c>
      <c r="E273" s="835" t="s">
        <v>43</v>
      </c>
      <c r="F273" s="835">
        <v>145357</v>
      </c>
      <c r="G273" s="835" t="s">
        <v>43</v>
      </c>
      <c r="H273" s="835">
        <v>44696</v>
      </c>
      <c r="I273" s="835">
        <v>2355408</v>
      </c>
      <c r="J273" s="835" t="s">
        <v>43</v>
      </c>
      <c r="K273" s="835" t="s">
        <v>43</v>
      </c>
      <c r="L273" s="835" t="s">
        <v>43</v>
      </c>
      <c r="M273" s="835" t="s">
        <v>43</v>
      </c>
      <c r="N273" s="835">
        <v>1177166</v>
      </c>
      <c r="O273" s="835" t="s">
        <v>43</v>
      </c>
      <c r="P273" s="835" t="s">
        <v>43</v>
      </c>
      <c r="Q273" s="835" t="s">
        <v>43</v>
      </c>
      <c r="R273" s="838" t="s">
        <v>473</v>
      </c>
      <c r="S273" s="834"/>
      <c r="T273" s="834"/>
      <c r="U273" s="834"/>
      <c r="V273" s="834"/>
      <c r="W273" s="834"/>
      <c r="X273" s="834"/>
      <c r="Y273" s="834"/>
    </row>
    <row r="274" spans="1:25" s="835" customFormat="1" ht="10.5" customHeight="1">
      <c r="A274" s="836" t="s">
        <v>474</v>
      </c>
      <c r="B274" s="835">
        <v>159220</v>
      </c>
      <c r="C274" s="835" t="s">
        <v>43</v>
      </c>
      <c r="D274" s="835">
        <v>1397235</v>
      </c>
      <c r="E274" s="835" t="s">
        <v>43</v>
      </c>
      <c r="F274" s="835">
        <v>83702</v>
      </c>
      <c r="G274" s="835" t="s">
        <v>43</v>
      </c>
      <c r="H274" s="835">
        <v>46427</v>
      </c>
      <c r="I274" s="835">
        <v>1346259</v>
      </c>
      <c r="J274" s="835" t="s">
        <v>43</v>
      </c>
      <c r="K274" s="835" t="s">
        <v>43</v>
      </c>
      <c r="L274" s="835" t="s">
        <v>43</v>
      </c>
      <c r="M274" s="835" t="s">
        <v>43</v>
      </c>
      <c r="N274" s="835">
        <v>1195718</v>
      </c>
      <c r="O274" s="835" t="s">
        <v>43</v>
      </c>
      <c r="P274" s="835" t="s">
        <v>43</v>
      </c>
      <c r="Q274" s="835" t="s">
        <v>43</v>
      </c>
      <c r="R274" s="838" t="s">
        <v>475</v>
      </c>
      <c r="S274" s="834"/>
      <c r="T274" s="834"/>
      <c r="U274" s="834"/>
      <c r="V274" s="834"/>
      <c r="W274" s="834"/>
      <c r="X274" s="834"/>
      <c r="Y274" s="834"/>
    </row>
    <row r="275" spans="1:25" s="835" customFormat="1" ht="10.5" customHeight="1">
      <c r="A275" s="836" t="s">
        <v>476</v>
      </c>
      <c r="B275" s="835" t="s">
        <v>43</v>
      </c>
      <c r="C275" s="835" t="s">
        <v>43</v>
      </c>
      <c r="D275" s="835">
        <v>1121895</v>
      </c>
      <c r="E275" s="835" t="s">
        <v>43</v>
      </c>
      <c r="F275" s="835">
        <v>142851</v>
      </c>
      <c r="G275" s="835" t="s">
        <v>43</v>
      </c>
      <c r="H275" s="835">
        <v>64395</v>
      </c>
      <c r="I275" s="835">
        <v>1489182</v>
      </c>
      <c r="J275" s="835" t="s">
        <v>43</v>
      </c>
      <c r="K275" s="835" t="s">
        <v>43</v>
      </c>
      <c r="L275" s="835" t="s">
        <v>43</v>
      </c>
      <c r="M275" s="835" t="s">
        <v>43</v>
      </c>
      <c r="N275" s="835">
        <v>1235415</v>
      </c>
      <c r="O275" s="835" t="s">
        <v>43</v>
      </c>
      <c r="P275" s="835" t="s">
        <v>43</v>
      </c>
      <c r="Q275" s="835" t="s">
        <v>43</v>
      </c>
      <c r="R275" s="838" t="s">
        <v>477</v>
      </c>
      <c r="S275" s="834"/>
      <c r="T275" s="834"/>
      <c r="U275" s="834"/>
      <c r="V275" s="834"/>
      <c r="W275" s="834"/>
      <c r="X275" s="834"/>
      <c r="Y275" s="834"/>
    </row>
    <row r="276" spans="1:25" s="835" customFormat="1" ht="10.5" customHeight="1">
      <c r="A276" s="836" t="s">
        <v>478</v>
      </c>
      <c r="B276" s="835" t="s">
        <v>43</v>
      </c>
      <c r="C276" s="835" t="s">
        <v>43</v>
      </c>
      <c r="D276" s="835">
        <v>812173</v>
      </c>
      <c r="E276" s="835" t="s">
        <v>43</v>
      </c>
      <c r="F276" s="835" t="s">
        <v>43</v>
      </c>
      <c r="G276" s="835" t="s">
        <v>43</v>
      </c>
      <c r="H276" s="835" t="s">
        <v>43</v>
      </c>
      <c r="I276" s="835">
        <v>1454872</v>
      </c>
      <c r="J276" s="835" t="s">
        <v>43</v>
      </c>
      <c r="K276" s="835" t="s">
        <v>43</v>
      </c>
      <c r="L276" s="835" t="s">
        <v>43</v>
      </c>
      <c r="M276" s="835" t="s">
        <v>43</v>
      </c>
      <c r="N276" s="835">
        <v>1693579</v>
      </c>
      <c r="O276" s="835" t="s">
        <v>43</v>
      </c>
      <c r="P276" s="835" t="s">
        <v>43</v>
      </c>
      <c r="Q276" s="835" t="s">
        <v>43</v>
      </c>
      <c r="R276" s="838" t="s">
        <v>422</v>
      </c>
      <c r="S276" s="834"/>
      <c r="T276" s="834"/>
      <c r="U276" s="834"/>
      <c r="V276" s="834"/>
      <c r="W276" s="834"/>
      <c r="X276" s="834"/>
      <c r="Y276" s="834"/>
    </row>
    <row r="277" spans="1:25" s="835" customFormat="1" ht="10.5" customHeight="1">
      <c r="A277" s="836" t="s">
        <v>479</v>
      </c>
      <c r="B277" s="835" t="s">
        <v>43</v>
      </c>
      <c r="C277" s="835" t="s">
        <v>43</v>
      </c>
      <c r="D277" s="835">
        <v>715256</v>
      </c>
      <c r="E277" s="835" t="s">
        <v>43</v>
      </c>
      <c r="F277" s="835">
        <v>143156</v>
      </c>
      <c r="G277" s="835" t="s">
        <v>43</v>
      </c>
      <c r="H277" s="835" t="s">
        <v>43</v>
      </c>
      <c r="I277" s="835">
        <v>1345287</v>
      </c>
      <c r="J277" s="835" t="s">
        <v>43</v>
      </c>
      <c r="K277" s="835" t="s">
        <v>43</v>
      </c>
      <c r="L277" s="835" t="s">
        <v>43</v>
      </c>
      <c r="M277" s="835" t="s">
        <v>43</v>
      </c>
      <c r="N277" s="835">
        <v>1286432</v>
      </c>
      <c r="O277" s="835" t="s">
        <v>43</v>
      </c>
      <c r="P277" s="835" t="s">
        <v>43</v>
      </c>
      <c r="Q277" s="835" t="s">
        <v>43</v>
      </c>
      <c r="R277" s="838" t="s">
        <v>423</v>
      </c>
      <c r="S277" s="834"/>
      <c r="T277" s="834"/>
      <c r="U277" s="834"/>
      <c r="V277" s="834"/>
      <c r="W277" s="834"/>
      <c r="X277" s="834"/>
      <c r="Y277" s="834"/>
    </row>
    <row r="278" spans="1:25" s="835" customFormat="1" ht="10.5" customHeight="1">
      <c r="A278" s="836" t="s">
        <v>480</v>
      </c>
      <c r="B278" s="835" t="s">
        <v>43</v>
      </c>
      <c r="C278" s="835" t="s">
        <v>43</v>
      </c>
      <c r="D278" s="835">
        <v>1118714</v>
      </c>
      <c r="E278" s="835" t="s">
        <v>43</v>
      </c>
      <c r="F278" s="835">
        <v>116476</v>
      </c>
      <c r="G278" s="835" t="s">
        <v>43</v>
      </c>
      <c r="H278" s="835">
        <v>94598</v>
      </c>
      <c r="I278" s="835">
        <v>1670704</v>
      </c>
      <c r="J278" s="835" t="s">
        <v>43</v>
      </c>
      <c r="K278" s="835" t="s">
        <v>43</v>
      </c>
      <c r="L278" s="835" t="s">
        <v>43</v>
      </c>
      <c r="M278" s="835" t="s">
        <v>43</v>
      </c>
      <c r="N278" s="835">
        <v>1387488</v>
      </c>
      <c r="O278" s="835" t="s">
        <v>43</v>
      </c>
      <c r="P278" s="835" t="s">
        <v>43</v>
      </c>
      <c r="Q278" s="835" t="s">
        <v>43</v>
      </c>
      <c r="R278" s="838" t="s">
        <v>424</v>
      </c>
      <c r="S278" s="834"/>
      <c r="T278" s="834"/>
      <c r="U278" s="834"/>
      <c r="V278" s="834"/>
      <c r="W278" s="834"/>
      <c r="X278" s="834"/>
      <c r="Y278" s="834"/>
    </row>
    <row r="279" spans="1:25" s="835" customFormat="1" ht="10.5" customHeight="1">
      <c r="A279" s="836" t="s">
        <v>481</v>
      </c>
      <c r="B279" s="835">
        <v>80171</v>
      </c>
      <c r="C279" s="835" t="s">
        <v>43</v>
      </c>
      <c r="D279" s="835">
        <v>1091105</v>
      </c>
      <c r="E279" s="835" t="s">
        <v>43</v>
      </c>
      <c r="F279" s="835">
        <v>209075</v>
      </c>
      <c r="G279" s="835" t="s">
        <v>43</v>
      </c>
      <c r="H279" s="835">
        <v>46725</v>
      </c>
      <c r="I279" s="835">
        <v>2058785</v>
      </c>
      <c r="J279" s="835" t="s">
        <v>43</v>
      </c>
      <c r="K279" s="835" t="s">
        <v>43</v>
      </c>
      <c r="L279" s="835" t="s">
        <v>43</v>
      </c>
      <c r="M279" s="835" t="s">
        <v>43</v>
      </c>
      <c r="N279" s="835">
        <v>1038019</v>
      </c>
      <c r="O279" s="835" t="s">
        <v>43</v>
      </c>
      <c r="P279" s="835" t="s">
        <v>43</v>
      </c>
      <c r="Q279" s="835" t="s">
        <v>43</v>
      </c>
      <c r="R279" s="838" t="s">
        <v>482</v>
      </c>
      <c r="S279" s="834"/>
      <c r="T279" s="834"/>
      <c r="U279" s="834"/>
      <c r="V279" s="834"/>
      <c r="W279" s="834"/>
      <c r="X279" s="834"/>
      <c r="Y279" s="834"/>
    </row>
    <row r="280" spans="1:25" s="835" customFormat="1" ht="10.5" customHeight="1">
      <c r="A280" s="836" t="s">
        <v>465</v>
      </c>
      <c r="B280" s="835" t="s">
        <v>43</v>
      </c>
      <c r="C280" s="835" t="s">
        <v>43</v>
      </c>
      <c r="D280" s="835">
        <v>918838</v>
      </c>
      <c r="E280" s="835" t="s">
        <v>43</v>
      </c>
      <c r="F280" s="835">
        <v>72482</v>
      </c>
      <c r="G280" s="835" t="s">
        <v>43</v>
      </c>
      <c r="H280" s="835">
        <v>88594</v>
      </c>
      <c r="I280" s="835">
        <v>1519364</v>
      </c>
      <c r="J280" s="835" t="s">
        <v>43</v>
      </c>
      <c r="K280" s="835" t="s">
        <v>43</v>
      </c>
      <c r="L280" s="835" t="s">
        <v>43</v>
      </c>
      <c r="M280" s="835" t="s">
        <v>43</v>
      </c>
      <c r="N280" s="835">
        <v>1105310</v>
      </c>
      <c r="O280" s="835" t="s">
        <v>43</v>
      </c>
      <c r="P280" s="835" t="s">
        <v>43</v>
      </c>
      <c r="Q280" s="835" t="s">
        <v>43</v>
      </c>
      <c r="R280" s="838" t="s">
        <v>410</v>
      </c>
      <c r="S280" s="834"/>
      <c r="T280" s="834"/>
      <c r="U280" s="834"/>
      <c r="V280" s="834"/>
      <c r="W280" s="834"/>
      <c r="X280" s="834"/>
      <c r="Y280" s="834"/>
    </row>
    <row r="281" spans="1:25" s="835" customFormat="1" ht="10.5" customHeight="1">
      <c r="A281" s="840" t="s">
        <v>466</v>
      </c>
      <c r="B281" s="841">
        <v>40058</v>
      </c>
      <c r="C281" s="842" t="s">
        <v>43</v>
      </c>
      <c r="D281" s="842">
        <v>1692899</v>
      </c>
      <c r="E281" s="842" t="s">
        <v>43</v>
      </c>
      <c r="F281" s="842">
        <v>155607</v>
      </c>
      <c r="G281" s="842" t="s">
        <v>43</v>
      </c>
      <c r="H281" s="842">
        <v>47010</v>
      </c>
      <c r="I281" s="842">
        <v>1719524</v>
      </c>
      <c r="J281" s="842" t="s">
        <v>43</v>
      </c>
      <c r="K281" s="842" t="s">
        <v>43</v>
      </c>
      <c r="L281" s="842" t="s">
        <v>43</v>
      </c>
      <c r="M281" s="842" t="s">
        <v>43</v>
      </c>
      <c r="N281" s="842">
        <v>1338497</v>
      </c>
      <c r="O281" s="842" t="s">
        <v>43</v>
      </c>
      <c r="P281" s="842" t="s">
        <v>43</v>
      </c>
      <c r="Q281" s="842" t="s">
        <v>43</v>
      </c>
      <c r="R281" s="843" t="s">
        <v>411</v>
      </c>
      <c r="S281" s="834"/>
      <c r="T281" s="834"/>
      <c r="U281" s="834"/>
      <c r="V281" s="834"/>
      <c r="W281" s="834"/>
      <c r="X281" s="834"/>
      <c r="Y281" s="834"/>
    </row>
    <row r="282" spans="1:25" ht="23.25" customHeight="1">
      <c r="I282" s="844" t="s">
        <v>483</v>
      </c>
      <c r="Q282" s="847" t="s">
        <v>338</v>
      </c>
    </row>
    <row r="283" spans="1:25" s="173" customFormat="1" ht="11.25" customHeight="1">
      <c r="A283" s="826"/>
      <c r="B283" s="845" t="s">
        <v>603</v>
      </c>
      <c r="C283" s="828"/>
      <c r="D283" s="828"/>
      <c r="E283" s="828"/>
      <c r="F283" s="828"/>
      <c r="G283" s="828"/>
      <c r="H283" s="828"/>
      <c r="I283" s="826"/>
      <c r="J283" s="298"/>
      <c r="K283" s="828"/>
      <c r="L283" s="828"/>
      <c r="M283" s="828"/>
      <c r="N283" s="826"/>
      <c r="O283" s="298"/>
      <c r="P283" s="828"/>
      <c r="Q283" s="828"/>
      <c r="R283" s="1287" t="s">
        <v>429</v>
      </c>
      <c r="S283" s="23"/>
      <c r="T283" s="23"/>
      <c r="U283" s="23"/>
      <c r="V283" s="23"/>
      <c r="W283" s="23"/>
      <c r="X283" s="23"/>
      <c r="Y283" s="23"/>
    </row>
    <row r="284" spans="1:25" s="829" customFormat="1" ht="28.5" customHeight="1">
      <c r="A284" s="295" t="s">
        <v>880</v>
      </c>
      <c r="B284" s="1026" t="s">
        <v>604</v>
      </c>
      <c r="C284" s="28"/>
      <c r="D284" s="28"/>
      <c r="E284" s="28"/>
      <c r="F284" s="28"/>
      <c r="G284" s="28"/>
      <c r="H284" s="28"/>
      <c r="I284" s="848"/>
      <c r="J284" s="18" t="s">
        <v>489</v>
      </c>
      <c r="K284" s="15" t="s">
        <v>605</v>
      </c>
      <c r="L284" s="1026" t="s">
        <v>606</v>
      </c>
      <c r="M284" s="28"/>
      <c r="N284" s="848"/>
      <c r="O284" s="18" t="s">
        <v>491</v>
      </c>
      <c r="P284" s="1026" t="s">
        <v>607</v>
      </c>
      <c r="Q284" s="28"/>
      <c r="R284" s="1288"/>
      <c r="S284" s="16"/>
      <c r="T284" s="16"/>
      <c r="U284" s="16"/>
      <c r="V284" s="16"/>
      <c r="W284" s="16"/>
      <c r="X284" s="16"/>
      <c r="Y284" s="16"/>
    </row>
    <row r="285" spans="1:25" s="829" customFormat="1" ht="28.5" customHeight="1">
      <c r="A285" s="295"/>
      <c r="B285" s="18" t="s">
        <v>315</v>
      </c>
      <c r="C285" s="15" t="s">
        <v>608</v>
      </c>
      <c r="D285" s="15" t="s">
        <v>609</v>
      </c>
      <c r="E285" s="15" t="s">
        <v>901</v>
      </c>
      <c r="F285" s="15" t="s">
        <v>610</v>
      </c>
      <c r="G285" s="15" t="s">
        <v>611</v>
      </c>
      <c r="H285" s="15" t="s">
        <v>612</v>
      </c>
      <c r="I285" s="15" t="s">
        <v>613</v>
      </c>
      <c r="J285" s="18" t="s">
        <v>614</v>
      </c>
      <c r="K285" s="15" t="s">
        <v>615</v>
      </c>
      <c r="L285" s="18" t="s">
        <v>264</v>
      </c>
      <c r="M285" s="15" t="s">
        <v>902</v>
      </c>
      <c r="N285" s="15" t="s">
        <v>903</v>
      </c>
      <c r="O285" s="18" t="s">
        <v>498</v>
      </c>
      <c r="P285" s="18" t="s">
        <v>317</v>
      </c>
      <c r="Q285" s="1026" t="s">
        <v>616</v>
      </c>
      <c r="R285" s="1288"/>
      <c r="S285" s="16"/>
      <c r="T285" s="16"/>
      <c r="U285" s="16"/>
      <c r="V285" s="16"/>
      <c r="W285" s="16"/>
      <c r="X285" s="16"/>
      <c r="Y285" s="16"/>
    </row>
    <row r="286" spans="1:25" s="829" customFormat="1" ht="12" customHeight="1">
      <c r="A286" s="297"/>
      <c r="B286" s="20"/>
      <c r="C286" s="20" t="str">
        <f>PROPER("VITYAZ")</f>
        <v>Vityaz</v>
      </c>
      <c r="D286" s="20" t="str">
        <f>PROPER("SOKOL")</f>
        <v>Sokol</v>
      </c>
      <c r="E286" s="20" t="str">
        <f>PROPER("RUSIA-FO")</f>
        <v>Rusia-Fo</v>
      </c>
      <c r="F286" s="20" t="str">
        <f>PROPER("MIX-G-C")</f>
        <v>Mix-G-C</v>
      </c>
      <c r="G286" s="20" t="str">
        <f>PROPER("M100R-FO")</f>
        <v>M100R-Fo</v>
      </c>
      <c r="H286" s="20" t="str">
        <f>PROPER("ESPO-B")</f>
        <v>Espo-B</v>
      </c>
      <c r="I286" s="20" t="str">
        <f>PROPER("SAKHAL-B")</f>
        <v>Sakhal-B</v>
      </c>
      <c r="J286" s="20"/>
      <c r="K286" s="20" t="str">
        <f>PROPER("COLDLAKE")</f>
        <v>Coldlake</v>
      </c>
      <c r="L286" s="20"/>
      <c r="M286" s="20" t="str">
        <f>PROPER("PROCES-C")</f>
        <v>Proces-C</v>
      </c>
      <c r="N286" s="20" t="str">
        <f>PROPER("BHPROC-C")</f>
        <v>Bhproc-C</v>
      </c>
      <c r="O286" s="20"/>
      <c r="P286" s="20"/>
      <c r="Q286" s="19" t="str">
        <f>PROPER("ISTHMUS")</f>
        <v>Isthmus</v>
      </c>
      <c r="R286" s="1289"/>
      <c r="S286" s="16"/>
      <c r="T286" s="16"/>
      <c r="U286" s="16"/>
      <c r="V286" s="16"/>
      <c r="W286" s="16"/>
      <c r="X286" s="16"/>
      <c r="Y286" s="16"/>
    </row>
    <row r="287" spans="1:25" s="835" customFormat="1" ht="10.5" customHeight="1">
      <c r="A287" s="830" t="s">
        <v>300</v>
      </c>
      <c r="B287" s="831">
        <v>8706702</v>
      </c>
      <c r="C287" s="832">
        <v>1608684</v>
      </c>
      <c r="D287" s="832">
        <v>2233292</v>
      </c>
      <c r="E287" s="832">
        <v>822433</v>
      </c>
      <c r="F287" s="832">
        <v>19442</v>
      </c>
      <c r="G287" s="832" t="s">
        <v>43</v>
      </c>
      <c r="H287" s="832">
        <v>4022851</v>
      </c>
      <c r="I287" s="832" t="s">
        <v>43</v>
      </c>
      <c r="J287" s="832">
        <v>32320</v>
      </c>
      <c r="K287" s="832">
        <v>32320</v>
      </c>
      <c r="L287" s="832" t="s">
        <v>43</v>
      </c>
      <c r="M287" s="832" t="s">
        <v>43</v>
      </c>
      <c r="N287" s="832" t="s">
        <v>43</v>
      </c>
      <c r="O287" s="832">
        <v>700222</v>
      </c>
      <c r="P287" s="832" t="s">
        <v>43</v>
      </c>
      <c r="Q287" s="832" t="s">
        <v>43</v>
      </c>
      <c r="R287" s="833" t="s">
        <v>443</v>
      </c>
      <c r="S287" s="834"/>
      <c r="T287" s="834"/>
      <c r="U287" s="834"/>
      <c r="V287" s="834"/>
      <c r="W287" s="834"/>
      <c r="X287" s="834"/>
      <c r="Y287" s="834"/>
    </row>
    <row r="288" spans="1:25" s="835" customFormat="1" ht="10.5" customHeight="1">
      <c r="A288" s="836" t="s">
        <v>444</v>
      </c>
      <c r="B288" s="835">
        <v>9738024</v>
      </c>
      <c r="C288" s="835">
        <v>1611969</v>
      </c>
      <c r="D288" s="835">
        <v>1773069</v>
      </c>
      <c r="E288" s="835">
        <v>46287</v>
      </c>
      <c r="F288" s="835" t="s">
        <v>43</v>
      </c>
      <c r="G288" s="835">
        <v>131376</v>
      </c>
      <c r="H288" s="835">
        <v>6175323</v>
      </c>
      <c r="I288" s="835" t="s">
        <v>43</v>
      </c>
      <c r="J288" s="835" t="s">
        <v>43</v>
      </c>
      <c r="K288" s="835" t="s">
        <v>43</v>
      </c>
      <c r="L288" s="835" t="s">
        <v>43</v>
      </c>
      <c r="M288" s="835" t="s">
        <v>43</v>
      </c>
      <c r="N288" s="835" t="s">
        <v>43</v>
      </c>
      <c r="O288" s="835">
        <v>1775189</v>
      </c>
      <c r="P288" s="835" t="s">
        <v>43</v>
      </c>
      <c r="Q288" s="835" t="s">
        <v>43</v>
      </c>
      <c r="R288" s="838" t="s">
        <v>445</v>
      </c>
      <c r="S288" s="834"/>
      <c r="T288" s="834"/>
      <c r="U288" s="834"/>
      <c r="V288" s="834"/>
      <c r="W288" s="834"/>
      <c r="X288" s="834"/>
      <c r="Y288" s="834"/>
    </row>
    <row r="289" spans="1:25" s="835" customFormat="1" ht="10.5" customHeight="1">
      <c r="A289" s="836" t="s">
        <v>446</v>
      </c>
      <c r="B289" s="835">
        <v>14631212</v>
      </c>
      <c r="C289" s="835">
        <v>2075375</v>
      </c>
      <c r="D289" s="835">
        <v>2588709</v>
      </c>
      <c r="E289" s="835" t="s">
        <v>43</v>
      </c>
      <c r="F289" s="835" t="s">
        <v>43</v>
      </c>
      <c r="G289" s="835">
        <v>28586</v>
      </c>
      <c r="H289" s="835">
        <v>9938542</v>
      </c>
      <c r="I289" s="835" t="s">
        <v>43</v>
      </c>
      <c r="J289" s="835" t="s">
        <v>43</v>
      </c>
      <c r="K289" s="835" t="s">
        <v>43</v>
      </c>
      <c r="L289" s="835" t="s">
        <v>43</v>
      </c>
      <c r="M289" s="835" t="s">
        <v>43</v>
      </c>
      <c r="N289" s="835" t="s">
        <v>43</v>
      </c>
      <c r="O289" s="835">
        <v>2210251</v>
      </c>
      <c r="P289" s="835" t="s">
        <v>43</v>
      </c>
      <c r="Q289" s="835" t="s">
        <v>43</v>
      </c>
      <c r="R289" s="838" t="s">
        <v>447</v>
      </c>
      <c r="S289" s="834"/>
      <c r="T289" s="834"/>
      <c r="U289" s="834"/>
      <c r="V289" s="834"/>
      <c r="W289" s="834"/>
      <c r="X289" s="834"/>
      <c r="Y289" s="834"/>
    </row>
    <row r="290" spans="1:25" s="835" customFormat="1" ht="10.5" customHeight="1">
      <c r="A290" s="836" t="s">
        <v>448</v>
      </c>
      <c r="B290" s="835">
        <v>16373994</v>
      </c>
      <c r="C290" s="1059">
        <v>1980704</v>
      </c>
      <c r="D290" s="835">
        <v>3034926</v>
      </c>
      <c r="E290" s="835">
        <v>248929</v>
      </c>
      <c r="F290" s="835" t="s">
        <v>43</v>
      </c>
      <c r="G290" s="835">
        <v>28867</v>
      </c>
      <c r="H290" s="835">
        <v>10895911</v>
      </c>
      <c r="I290" s="1059">
        <v>184657</v>
      </c>
      <c r="J290" s="835">
        <v>47157</v>
      </c>
      <c r="K290" s="835" t="s">
        <v>43</v>
      </c>
      <c r="L290" s="835">
        <v>47157</v>
      </c>
      <c r="M290" s="835">
        <v>47157</v>
      </c>
      <c r="N290" s="835" t="s">
        <v>43</v>
      </c>
      <c r="O290" s="835">
        <v>3043427</v>
      </c>
      <c r="P290" s="835">
        <v>326564</v>
      </c>
      <c r="Q290" s="835">
        <v>326564</v>
      </c>
      <c r="R290" s="838" t="s">
        <v>449</v>
      </c>
      <c r="S290" s="834"/>
      <c r="T290" s="834"/>
      <c r="U290" s="834"/>
      <c r="V290" s="834"/>
      <c r="W290" s="834"/>
      <c r="X290" s="834"/>
      <c r="Y290" s="834"/>
    </row>
    <row r="291" spans="1:25" s="835" customFormat="1" ht="10.5" customHeight="1">
      <c r="A291" s="836" t="s">
        <v>450</v>
      </c>
      <c r="B291" s="835">
        <v>16604381</v>
      </c>
      <c r="C291" s="835" t="s">
        <v>43</v>
      </c>
      <c r="D291" s="835">
        <v>3602617</v>
      </c>
      <c r="E291" s="835" t="s">
        <v>43</v>
      </c>
      <c r="F291" s="835" t="s">
        <v>43</v>
      </c>
      <c r="G291" s="835">
        <v>77647</v>
      </c>
      <c r="H291" s="835">
        <v>10075690</v>
      </c>
      <c r="I291" s="835">
        <v>2848427</v>
      </c>
      <c r="J291" s="835">
        <v>155040</v>
      </c>
      <c r="K291" s="835" t="s">
        <v>43</v>
      </c>
      <c r="L291" s="835">
        <v>155040</v>
      </c>
      <c r="M291" s="835">
        <v>50681</v>
      </c>
      <c r="N291" s="835">
        <v>104359</v>
      </c>
      <c r="O291" s="835">
        <v>6282634</v>
      </c>
      <c r="P291" s="835">
        <v>2575949</v>
      </c>
      <c r="Q291" s="835">
        <v>2526436</v>
      </c>
      <c r="R291" s="838" t="s">
        <v>451</v>
      </c>
      <c r="S291" s="834"/>
      <c r="T291" s="834"/>
      <c r="U291" s="834"/>
      <c r="V291" s="834"/>
      <c r="W291" s="834"/>
      <c r="X291" s="834"/>
      <c r="Y291" s="834"/>
    </row>
    <row r="292" spans="1:25" s="835" customFormat="1" ht="10.5" customHeight="1">
      <c r="A292" s="836"/>
      <c r="R292" s="838"/>
      <c r="S292" s="834"/>
      <c r="T292" s="834"/>
      <c r="U292" s="834"/>
      <c r="V292" s="834"/>
      <c r="W292" s="834"/>
      <c r="X292" s="834"/>
      <c r="Y292" s="834"/>
    </row>
    <row r="293" spans="1:25" s="835" customFormat="1" ht="10.5" customHeight="1">
      <c r="A293" s="836" t="s">
        <v>305</v>
      </c>
      <c r="B293" s="835">
        <v>16315781</v>
      </c>
      <c r="C293" s="835">
        <v>1466032</v>
      </c>
      <c r="D293" s="835">
        <v>3030111</v>
      </c>
      <c r="E293" s="835">
        <v>204325</v>
      </c>
      <c r="F293" s="835" t="s">
        <v>43</v>
      </c>
      <c r="G293" s="835">
        <v>49064</v>
      </c>
      <c r="H293" s="835">
        <v>10411858</v>
      </c>
      <c r="I293" s="835">
        <v>1154391</v>
      </c>
      <c r="J293" s="835">
        <v>47157</v>
      </c>
      <c r="K293" s="835" t="s">
        <v>43</v>
      </c>
      <c r="L293" s="835">
        <v>47157</v>
      </c>
      <c r="M293" s="835">
        <v>47157</v>
      </c>
      <c r="N293" s="835" t="s">
        <v>43</v>
      </c>
      <c r="O293" s="835">
        <v>3912213</v>
      </c>
      <c r="P293" s="835">
        <v>562588</v>
      </c>
      <c r="Q293" s="835">
        <v>562588</v>
      </c>
      <c r="R293" s="838" t="s">
        <v>452</v>
      </c>
      <c r="S293" s="834"/>
      <c r="T293" s="834"/>
      <c r="U293" s="834"/>
      <c r="V293" s="834"/>
      <c r="W293" s="834"/>
      <c r="X293" s="834"/>
      <c r="Y293" s="834"/>
    </row>
    <row r="294" spans="1:25" s="835" customFormat="1" ht="10.5" customHeight="1">
      <c r="A294" s="836" t="s">
        <v>453</v>
      </c>
      <c r="B294" s="835">
        <v>15672287</v>
      </c>
      <c r="C294" s="835" t="s">
        <v>43</v>
      </c>
      <c r="D294" s="835">
        <v>3936215</v>
      </c>
      <c r="E294" s="835" t="s">
        <v>43</v>
      </c>
      <c r="F294" s="835" t="s">
        <v>43</v>
      </c>
      <c r="G294" s="835">
        <v>28583</v>
      </c>
      <c r="H294" s="835">
        <v>9153095</v>
      </c>
      <c r="I294" s="835">
        <v>2554394</v>
      </c>
      <c r="J294" s="835">
        <v>204848</v>
      </c>
      <c r="K294" s="835" t="s">
        <v>43</v>
      </c>
      <c r="L294" s="835">
        <v>204848</v>
      </c>
      <c r="M294" s="835">
        <v>100489</v>
      </c>
      <c r="N294" s="835">
        <v>104359</v>
      </c>
      <c r="O294" s="835">
        <v>6386656</v>
      </c>
      <c r="P294" s="835">
        <v>2986740</v>
      </c>
      <c r="Q294" s="835">
        <v>2937227</v>
      </c>
      <c r="R294" s="838" t="s">
        <v>454</v>
      </c>
      <c r="S294" s="834"/>
      <c r="T294" s="834"/>
      <c r="U294" s="834"/>
      <c r="V294" s="834"/>
      <c r="W294" s="834"/>
      <c r="X294" s="834"/>
      <c r="Y294" s="834"/>
    </row>
    <row r="295" spans="1:25" s="835" customFormat="1" ht="10.5" customHeight="1">
      <c r="A295" s="836"/>
      <c r="R295" s="838"/>
      <c r="S295" s="834"/>
      <c r="T295" s="834"/>
      <c r="U295" s="834"/>
      <c r="V295" s="834"/>
      <c r="W295" s="834"/>
      <c r="X295" s="834"/>
      <c r="Y295" s="834"/>
    </row>
    <row r="296" spans="1:25" s="835" customFormat="1" ht="10.5" customHeight="1">
      <c r="A296" s="836" t="s">
        <v>307</v>
      </c>
      <c r="B296" s="835">
        <v>4413920</v>
      </c>
      <c r="C296" s="835" t="s">
        <v>43</v>
      </c>
      <c r="D296" s="835">
        <v>786228</v>
      </c>
      <c r="E296" s="835" t="s">
        <v>43</v>
      </c>
      <c r="F296" s="835" t="s">
        <v>43</v>
      </c>
      <c r="G296" s="835">
        <v>49064</v>
      </c>
      <c r="H296" s="835">
        <v>2608894</v>
      </c>
      <c r="I296" s="835">
        <v>969734</v>
      </c>
      <c r="J296" s="835" t="s">
        <v>43</v>
      </c>
      <c r="K296" s="835" t="s">
        <v>43</v>
      </c>
      <c r="L296" s="835" t="s">
        <v>43</v>
      </c>
      <c r="M296" s="835" t="s">
        <v>43</v>
      </c>
      <c r="N296" s="835" t="s">
        <v>43</v>
      </c>
      <c r="O296" s="835">
        <v>1385692</v>
      </c>
      <c r="P296" s="835">
        <v>323925</v>
      </c>
      <c r="Q296" s="835">
        <v>323925</v>
      </c>
      <c r="R296" s="838" t="s">
        <v>455</v>
      </c>
      <c r="S296" s="834"/>
      <c r="T296" s="834"/>
      <c r="U296" s="834"/>
      <c r="V296" s="834"/>
      <c r="W296" s="834"/>
      <c r="X296" s="834"/>
      <c r="Y296" s="834"/>
    </row>
    <row r="297" spans="1:25" s="835" customFormat="1" ht="10.5" customHeight="1">
      <c r="A297" s="836" t="s">
        <v>456</v>
      </c>
      <c r="B297" s="835">
        <v>4214663</v>
      </c>
      <c r="C297" s="835" t="s">
        <v>43</v>
      </c>
      <c r="D297" s="835">
        <v>903393</v>
      </c>
      <c r="E297" s="835" t="s">
        <v>43</v>
      </c>
      <c r="F297" s="835" t="s">
        <v>43</v>
      </c>
      <c r="G297" s="835">
        <v>28583</v>
      </c>
      <c r="H297" s="835">
        <v>2826910</v>
      </c>
      <c r="I297" s="835">
        <v>455777</v>
      </c>
      <c r="J297" s="835" t="s">
        <v>43</v>
      </c>
      <c r="K297" s="835" t="s">
        <v>43</v>
      </c>
      <c r="L297" s="835" t="s">
        <v>43</v>
      </c>
      <c r="M297" s="835" t="s">
        <v>43</v>
      </c>
      <c r="N297" s="835" t="s">
        <v>43</v>
      </c>
      <c r="O297" s="835">
        <v>1638651</v>
      </c>
      <c r="P297" s="835">
        <v>647241</v>
      </c>
      <c r="Q297" s="835">
        <v>647241</v>
      </c>
      <c r="R297" s="838" t="s">
        <v>457</v>
      </c>
      <c r="S297" s="834"/>
      <c r="T297" s="834"/>
      <c r="U297" s="834"/>
      <c r="V297" s="834"/>
      <c r="W297" s="834"/>
      <c r="X297" s="834"/>
      <c r="Y297" s="834"/>
    </row>
    <row r="298" spans="1:25" s="835" customFormat="1" ht="10.5" customHeight="1">
      <c r="A298" s="836" t="s">
        <v>458</v>
      </c>
      <c r="B298" s="835">
        <v>3608299</v>
      </c>
      <c r="C298" s="835" t="s">
        <v>43</v>
      </c>
      <c r="D298" s="835">
        <v>566973</v>
      </c>
      <c r="E298" s="835" t="s">
        <v>43</v>
      </c>
      <c r="F298" s="835" t="s">
        <v>43</v>
      </c>
      <c r="G298" s="835" t="s">
        <v>43</v>
      </c>
      <c r="H298" s="835">
        <v>2376683</v>
      </c>
      <c r="I298" s="835">
        <v>664643</v>
      </c>
      <c r="J298" s="835">
        <v>50681</v>
      </c>
      <c r="K298" s="835" t="s">
        <v>43</v>
      </c>
      <c r="L298" s="835">
        <v>50681</v>
      </c>
      <c r="M298" s="835">
        <v>50681</v>
      </c>
      <c r="N298" s="835" t="s">
        <v>43</v>
      </c>
      <c r="O298" s="835">
        <v>1171529</v>
      </c>
      <c r="P298" s="835">
        <v>633888</v>
      </c>
      <c r="Q298" s="835">
        <v>633888</v>
      </c>
      <c r="R298" s="838" t="s">
        <v>459</v>
      </c>
      <c r="S298" s="834"/>
      <c r="T298" s="834"/>
      <c r="U298" s="834"/>
      <c r="V298" s="834"/>
      <c r="W298" s="834"/>
      <c r="X298" s="834"/>
      <c r="Y298" s="834"/>
    </row>
    <row r="299" spans="1:25" s="835" customFormat="1" ht="10.5" customHeight="1">
      <c r="A299" s="836" t="s">
        <v>460</v>
      </c>
      <c r="B299" s="835">
        <v>4367499</v>
      </c>
      <c r="C299" s="835" t="s">
        <v>43</v>
      </c>
      <c r="D299" s="835">
        <v>1346023</v>
      </c>
      <c r="E299" s="835" t="s">
        <v>43</v>
      </c>
      <c r="F299" s="835" t="s">
        <v>43</v>
      </c>
      <c r="G299" s="835" t="s">
        <v>43</v>
      </c>
      <c r="H299" s="835">
        <v>2263203</v>
      </c>
      <c r="I299" s="835">
        <v>758273</v>
      </c>
      <c r="J299" s="835">
        <v>104359</v>
      </c>
      <c r="K299" s="835" t="s">
        <v>43</v>
      </c>
      <c r="L299" s="835">
        <v>104359</v>
      </c>
      <c r="M299" s="835" t="s">
        <v>43</v>
      </c>
      <c r="N299" s="835">
        <v>104359</v>
      </c>
      <c r="O299" s="835">
        <v>2086762</v>
      </c>
      <c r="P299" s="835">
        <v>970895</v>
      </c>
      <c r="Q299" s="835">
        <v>921382</v>
      </c>
      <c r="R299" s="838" t="s">
        <v>461</v>
      </c>
      <c r="S299" s="834"/>
      <c r="T299" s="834"/>
      <c r="U299" s="834"/>
      <c r="V299" s="834"/>
      <c r="W299" s="834"/>
      <c r="X299" s="834"/>
      <c r="Y299" s="834"/>
    </row>
    <row r="300" spans="1:25" s="835" customFormat="1" ht="10.5" customHeight="1">
      <c r="A300" s="836" t="s">
        <v>311</v>
      </c>
      <c r="B300" s="835">
        <v>3481826</v>
      </c>
      <c r="C300" s="835" t="s">
        <v>43</v>
      </c>
      <c r="D300" s="835">
        <v>1119826</v>
      </c>
      <c r="E300" s="835" t="s">
        <v>43</v>
      </c>
      <c r="F300" s="835" t="s">
        <v>43</v>
      </c>
      <c r="G300" s="835" t="s">
        <v>43</v>
      </c>
      <c r="H300" s="835">
        <v>1686299</v>
      </c>
      <c r="I300" s="835">
        <v>675701</v>
      </c>
      <c r="J300" s="835">
        <v>49808</v>
      </c>
      <c r="K300" s="835" t="s">
        <v>43</v>
      </c>
      <c r="L300" s="835">
        <v>49808</v>
      </c>
      <c r="M300" s="835">
        <v>49808</v>
      </c>
      <c r="N300" s="835" t="s">
        <v>43</v>
      </c>
      <c r="O300" s="835">
        <v>1489714</v>
      </c>
      <c r="P300" s="835">
        <v>734716</v>
      </c>
      <c r="Q300" s="835">
        <v>734716</v>
      </c>
      <c r="R300" s="838" t="s">
        <v>462</v>
      </c>
      <c r="S300" s="834"/>
      <c r="T300" s="834"/>
      <c r="U300" s="834"/>
      <c r="V300" s="834"/>
      <c r="W300" s="834"/>
      <c r="X300" s="834"/>
      <c r="Y300" s="834"/>
    </row>
    <row r="301" spans="1:25" s="835" customFormat="1" ht="10.5" customHeight="1">
      <c r="A301" s="836"/>
      <c r="R301" s="838"/>
      <c r="S301" s="834"/>
      <c r="T301" s="834"/>
      <c r="U301" s="834"/>
      <c r="V301" s="834"/>
      <c r="W301" s="834"/>
      <c r="X301" s="834"/>
      <c r="Y301" s="834"/>
    </row>
    <row r="302" spans="1:25" s="835" customFormat="1" ht="10.5" customHeight="1">
      <c r="A302" s="836" t="s">
        <v>463</v>
      </c>
      <c r="B302" s="835">
        <v>1798635</v>
      </c>
      <c r="C302" s="835" t="s">
        <v>43</v>
      </c>
      <c r="D302" s="835">
        <v>337565</v>
      </c>
      <c r="E302" s="835" t="s">
        <v>43</v>
      </c>
      <c r="F302" s="835" t="s">
        <v>43</v>
      </c>
      <c r="G302" s="835" t="s">
        <v>43</v>
      </c>
      <c r="H302" s="835">
        <v>955356</v>
      </c>
      <c r="I302" s="835">
        <v>505714</v>
      </c>
      <c r="J302" s="835" t="s">
        <v>43</v>
      </c>
      <c r="K302" s="835" t="s">
        <v>43</v>
      </c>
      <c r="L302" s="835" t="s">
        <v>43</v>
      </c>
      <c r="M302" s="835" t="s">
        <v>43</v>
      </c>
      <c r="N302" s="835" t="s">
        <v>43</v>
      </c>
      <c r="O302" s="835">
        <v>555947</v>
      </c>
      <c r="P302" s="835" t="s">
        <v>43</v>
      </c>
      <c r="Q302" s="835" t="s">
        <v>43</v>
      </c>
      <c r="R302" s="838" t="s">
        <v>464</v>
      </c>
      <c r="S302" s="834"/>
      <c r="T302" s="834"/>
      <c r="U302" s="834"/>
      <c r="V302" s="834"/>
      <c r="W302" s="834"/>
      <c r="X302" s="834"/>
      <c r="Y302" s="834"/>
    </row>
    <row r="303" spans="1:25" s="835" customFormat="1" ht="10.5" customHeight="1">
      <c r="A303" s="836" t="s">
        <v>465</v>
      </c>
      <c r="B303" s="835">
        <v>1424078</v>
      </c>
      <c r="C303" s="835" t="s">
        <v>43</v>
      </c>
      <c r="D303" s="835">
        <v>336097</v>
      </c>
      <c r="E303" s="835" t="s">
        <v>43</v>
      </c>
      <c r="F303" s="835" t="s">
        <v>43</v>
      </c>
      <c r="G303" s="835">
        <v>28414</v>
      </c>
      <c r="H303" s="835">
        <v>826690</v>
      </c>
      <c r="I303" s="835">
        <v>232877</v>
      </c>
      <c r="J303" s="835" t="s">
        <v>43</v>
      </c>
      <c r="K303" s="835" t="s">
        <v>43</v>
      </c>
      <c r="L303" s="835" t="s">
        <v>43</v>
      </c>
      <c r="M303" s="835" t="s">
        <v>43</v>
      </c>
      <c r="N303" s="835" t="s">
        <v>43</v>
      </c>
      <c r="O303" s="835">
        <v>437869</v>
      </c>
      <c r="P303" s="835">
        <v>165895</v>
      </c>
      <c r="Q303" s="835">
        <v>165895</v>
      </c>
      <c r="R303" s="838" t="s">
        <v>410</v>
      </c>
      <c r="S303" s="834"/>
      <c r="T303" s="834"/>
      <c r="U303" s="834"/>
      <c r="V303" s="834"/>
      <c r="W303" s="834"/>
      <c r="X303" s="834"/>
      <c r="Y303" s="834"/>
    </row>
    <row r="304" spans="1:25" s="835" customFormat="1" ht="10.5" customHeight="1">
      <c r="A304" s="836" t="s">
        <v>466</v>
      </c>
      <c r="B304" s="835">
        <v>1191207</v>
      </c>
      <c r="C304" s="835" t="s">
        <v>43</v>
      </c>
      <c r="D304" s="835">
        <v>112566</v>
      </c>
      <c r="E304" s="835" t="s">
        <v>43</v>
      </c>
      <c r="F304" s="835" t="s">
        <v>43</v>
      </c>
      <c r="G304" s="835">
        <v>20650</v>
      </c>
      <c r="H304" s="835">
        <v>826848</v>
      </c>
      <c r="I304" s="835">
        <v>231143</v>
      </c>
      <c r="J304" s="835" t="s">
        <v>43</v>
      </c>
      <c r="K304" s="835" t="s">
        <v>43</v>
      </c>
      <c r="L304" s="835" t="s">
        <v>43</v>
      </c>
      <c r="M304" s="835" t="s">
        <v>43</v>
      </c>
      <c r="N304" s="835" t="s">
        <v>43</v>
      </c>
      <c r="O304" s="835">
        <v>391876</v>
      </c>
      <c r="P304" s="835">
        <v>158030</v>
      </c>
      <c r="Q304" s="835">
        <v>158030</v>
      </c>
      <c r="R304" s="838" t="s">
        <v>411</v>
      </c>
      <c r="S304" s="834"/>
      <c r="T304" s="834"/>
      <c r="U304" s="834"/>
      <c r="V304" s="834"/>
      <c r="W304" s="834"/>
      <c r="X304" s="834"/>
      <c r="Y304" s="834"/>
    </row>
    <row r="305" spans="1:25" s="835" customFormat="1" ht="10.5" customHeight="1">
      <c r="A305" s="836" t="s">
        <v>467</v>
      </c>
      <c r="B305" s="835">
        <v>1997485</v>
      </c>
      <c r="C305" s="835" t="s">
        <v>43</v>
      </c>
      <c r="D305" s="835">
        <v>451016</v>
      </c>
      <c r="E305" s="835" t="s">
        <v>43</v>
      </c>
      <c r="F305" s="835" t="s">
        <v>43</v>
      </c>
      <c r="G305" s="835">
        <v>28583</v>
      </c>
      <c r="H305" s="835">
        <v>1414691</v>
      </c>
      <c r="I305" s="835">
        <v>103195</v>
      </c>
      <c r="J305" s="835" t="s">
        <v>43</v>
      </c>
      <c r="K305" s="835" t="s">
        <v>43</v>
      </c>
      <c r="L305" s="835" t="s">
        <v>43</v>
      </c>
      <c r="M305" s="835" t="s">
        <v>43</v>
      </c>
      <c r="N305" s="835" t="s">
        <v>43</v>
      </c>
      <c r="O305" s="835">
        <v>555071</v>
      </c>
      <c r="P305" s="835">
        <v>158162</v>
      </c>
      <c r="Q305" s="835">
        <v>158162</v>
      </c>
      <c r="R305" s="838" t="s">
        <v>412</v>
      </c>
      <c r="S305" s="834"/>
      <c r="T305" s="834"/>
      <c r="U305" s="834"/>
      <c r="V305" s="834"/>
      <c r="W305" s="834"/>
      <c r="X305" s="834"/>
      <c r="Y305" s="834"/>
    </row>
    <row r="306" spans="1:25" s="835" customFormat="1" ht="10.5" customHeight="1">
      <c r="A306" s="836" t="s">
        <v>468</v>
      </c>
      <c r="B306" s="835">
        <v>925360</v>
      </c>
      <c r="C306" s="835" t="s">
        <v>43</v>
      </c>
      <c r="D306" s="835">
        <v>224909</v>
      </c>
      <c r="E306" s="835" t="s">
        <v>43</v>
      </c>
      <c r="F306" s="835" t="s">
        <v>43</v>
      </c>
      <c r="G306" s="835" t="s">
        <v>43</v>
      </c>
      <c r="H306" s="835">
        <v>584550</v>
      </c>
      <c r="I306" s="835">
        <v>115901</v>
      </c>
      <c r="J306" s="835" t="s">
        <v>43</v>
      </c>
      <c r="K306" s="835" t="s">
        <v>43</v>
      </c>
      <c r="L306" s="835" t="s">
        <v>43</v>
      </c>
      <c r="M306" s="835" t="s">
        <v>43</v>
      </c>
      <c r="N306" s="835" t="s">
        <v>43</v>
      </c>
      <c r="O306" s="835">
        <v>489644</v>
      </c>
      <c r="P306" s="835">
        <v>166345</v>
      </c>
      <c r="Q306" s="835">
        <v>166345</v>
      </c>
      <c r="R306" s="839" t="s">
        <v>469</v>
      </c>
      <c r="S306" s="834"/>
      <c r="T306" s="834"/>
      <c r="U306" s="834"/>
      <c r="V306" s="834"/>
      <c r="W306" s="834"/>
      <c r="X306" s="834"/>
      <c r="Y306" s="834"/>
    </row>
    <row r="307" spans="1:25" s="835" customFormat="1" ht="10.5" customHeight="1">
      <c r="A307" s="836" t="s">
        <v>470</v>
      </c>
      <c r="B307" s="835">
        <v>1291818</v>
      </c>
      <c r="C307" s="835" t="s">
        <v>43</v>
      </c>
      <c r="D307" s="835">
        <v>227468</v>
      </c>
      <c r="E307" s="835" t="s">
        <v>43</v>
      </c>
      <c r="F307" s="835" t="s">
        <v>43</v>
      </c>
      <c r="G307" s="835" t="s">
        <v>43</v>
      </c>
      <c r="H307" s="835">
        <v>827669</v>
      </c>
      <c r="I307" s="835">
        <v>236681</v>
      </c>
      <c r="J307" s="835" t="s">
        <v>43</v>
      </c>
      <c r="K307" s="835" t="s">
        <v>43</v>
      </c>
      <c r="L307" s="835" t="s">
        <v>43</v>
      </c>
      <c r="M307" s="835" t="s">
        <v>43</v>
      </c>
      <c r="N307" s="835" t="s">
        <v>43</v>
      </c>
      <c r="O307" s="835">
        <v>593936</v>
      </c>
      <c r="P307" s="835">
        <v>322734</v>
      </c>
      <c r="Q307" s="835">
        <v>322734</v>
      </c>
      <c r="R307" s="838" t="s">
        <v>471</v>
      </c>
      <c r="S307" s="834"/>
      <c r="T307" s="834"/>
      <c r="U307" s="834"/>
      <c r="V307" s="834"/>
      <c r="W307" s="834"/>
      <c r="X307" s="834"/>
      <c r="Y307" s="834"/>
    </row>
    <row r="308" spans="1:25" s="835" customFormat="1" ht="10.5" customHeight="1">
      <c r="A308" s="836" t="s">
        <v>472</v>
      </c>
      <c r="B308" s="835">
        <v>1177166</v>
      </c>
      <c r="C308" s="835" t="s">
        <v>43</v>
      </c>
      <c r="D308" s="835">
        <v>226695</v>
      </c>
      <c r="E308" s="835" t="s">
        <v>43</v>
      </c>
      <c r="F308" s="835" t="s">
        <v>43</v>
      </c>
      <c r="G308" s="835" t="s">
        <v>43</v>
      </c>
      <c r="H308" s="835">
        <v>834665</v>
      </c>
      <c r="I308" s="835">
        <v>115806</v>
      </c>
      <c r="J308" s="835" t="s">
        <v>43</v>
      </c>
      <c r="K308" s="835" t="s">
        <v>43</v>
      </c>
      <c r="L308" s="835" t="s">
        <v>43</v>
      </c>
      <c r="M308" s="835" t="s">
        <v>43</v>
      </c>
      <c r="N308" s="835" t="s">
        <v>43</v>
      </c>
      <c r="O308" s="835">
        <v>251885</v>
      </c>
      <c r="P308" s="835">
        <v>158130</v>
      </c>
      <c r="Q308" s="835">
        <v>158130</v>
      </c>
      <c r="R308" s="838" t="s">
        <v>473</v>
      </c>
      <c r="S308" s="834"/>
      <c r="T308" s="834"/>
      <c r="U308" s="834"/>
      <c r="V308" s="834"/>
      <c r="W308" s="834"/>
      <c r="X308" s="834"/>
      <c r="Y308" s="834"/>
    </row>
    <row r="309" spans="1:25" s="835" customFormat="1" ht="10.5" customHeight="1">
      <c r="A309" s="836" t="s">
        <v>474</v>
      </c>
      <c r="B309" s="835">
        <v>1195718</v>
      </c>
      <c r="C309" s="835" t="s">
        <v>43</v>
      </c>
      <c r="D309" s="835">
        <v>113928</v>
      </c>
      <c r="E309" s="835" t="s">
        <v>43</v>
      </c>
      <c r="F309" s="835" t="s">
        <v>43</v>
      </c>
      <c r="G309" s="835" t="s">
        <v>43</v>
      </c>
      <c r="H309" s="835">
        <v>708551</v>
      </c>
      <c r="I309" s="835">
        <v>373239</v>
      </c>
      <c r="J309" s="835" t="s">
        <v>43</v>
      </c>
      <c r="K309" s="835" t="s">
        <v>43</v>
      </c>
      <c r="L309" s="835" t="s">
        <v>43</v>
      </c>
      <c r="M309" s="835" t="s">
        <v>43</v>
      </c>
      <c r="N309" s="835" t="s">
        <v>43</v>
      </c>
      <c r="O309" s="835">
        <v>465346</v>
      </c>
      <c r="P309" s="835">
        <v>218443</v>
      </c>
      <c r="Q309" s="835">
        <v>218443</v>
      </c>
      <c r="R309" s="838" t="s">
        <v>475</v>
      </c>
      <c r="S309" s="834"/>
      <c r="T309" s="834"/>
      <c r="U309" s="834"/>
      <c r="V309" s="834"/>
      <c r="W309" s="834"/>
      <c r="X309" s="834"/>
      <c r="Y309" s="834"/>
    </row>
    <row r="310" spans="1:25" s="835" customFormat="1" ht="10.5" customHeight="1">
      <c r="A310" s="836" t="s">
        <v>476</v>
      </c>
      <c r="B310" s="835">
        <v>1235415</v>
      </c>
      <c r="C310" s="835" t="s">
        <v>43</v>
      </c>
      <c r="D310" s="835">
        <v>226350</v>
      </c>
      <c r="E310" s="835" t="s">
        <v>43</v>
      </c>
      <c r="F310" s="835" t="s">
        <v>43</v>
      </c>
      <c r="G310" s="835" t="s">
        <v>43</v>
      </c>
      <c r="H310" s="835">
        <v>833467</v>
      </c>
      <c r="I310" s="835">
        <v>175598</v>
      </c>
      <c r="J310" s="835">
        <v>50681</v>
      </c>
      <c r="K310" s="835" t="s">
        <v>43</v>
      </c>
      <c r="L310" s="835">
        <v>50681</v>
      </c>
      <c r="M310" s="835">
        <v>50681</v>
      </c>
      <c r="N310" s="835" t="s">
        <v>43</v>
      </c>
      <c r="O310" s="835">
        <v>454298</v>
      </c>
      <c r="P310" s="835">
        <v>257315</v>
      </c>
      <c r="Q310" s="835">
        <v>257315</v>
      </c>
      <c r="R310" s="838" t="s">
        <v>477</v>
      </c>
      <c r="S310" s="834"/>
      <c r="T310" s="834"/>
      <c r="U310" s="834"/>
      <c r="V310" s="834"/>
      <c r="W310" s="834"/>
      <c r="X310" s="834"/>
      <c r="Y310" s="834"/>
    </row>
    <row r="311" spans="1:25" s="835" customFormat="1" ht="10.5" customHeight="1">
      <c r="A311" s="836" t="s">
        <v>478</v>
      </c>
      <c r="B311" s="835">
        <v>1693579</v>
      </c>
      <c r="C311" s="835" t="s">
        <v>43</v>
      </c>
      <c r="D311" s="835">
        <v>563038</v>
      </c>
      <c r="E311" s="835" t="s">
        <v>43</v>
      </c>
      <c r="F311" s="835" t="s">
        <v>43</v>
      </c>
      <c r="G311" s="835" t="s">
        <v>43</v>
      </c>
      <c r="H311" s="835">
        <v>829290</v>
      </c>
      <c r="I311" s="835">
        <v>301251</v>
      </c>
      <c r="J311" s="835" t="s">
        <v>43</v>
      </c>
      <c r="K311" s="835" t="s">
        <v>43</v>
      </c>
      <c r="L311" s="835" t="s">
        <v>43</v>
      </c>
      <c r="M311" s="835" t="s">
        <v>43</v>
      </c>
      <c r="N311" s="835" t="s">
        <v>43</v>
      </c>
      <c r="O311" s="835">
        <v>755312</v>
      </c>
      <c r="P311" s="835">
        <v>324983</v>
      </c>
      <c r="Q311" s="835">
        <v>324983</v>
      </c>
      <c r="R311" s="838" t="s">
        <v>422</v>
      </c>
      <c r="S311" s="834"/>
      <c r="T311" s="834"/>
      <c r="U311" s="834"/>
      <c r="V311" s="834"/>
      <c r="W311" s="834"/>
      <c r="X311" s="834"/>
      <c r="Y311" s="834"/>
    </row>
    <row r="312" spans="1:25" s="835" customFormat="1" ht="10.5" customHeight="1">
      <c r="A312" s="836" t="s">
        <v>479</v>
      </c>
      <c r="B312" s="835">
        <v>1286432</v>
      </c>
      <c r="C312" s="835" t="s">
        <v>43</v>
      </c>
      <c r="D312" s="835">
        <v>335469</v>
      </c>
      <c r="E312" s="835" t="s">
        <v>43</v>
      </c>
      <c r="F312" s="835" t="s">
        <v>43</v>
      </c>
      <c r="G312" s="835" t="s">
        <v>43</v>
      </c>
      <c r="H312" s="835">
        <v>719594</v>
      </c>
      <c r="I312" s="835">
        <v>231369</v>
      </c>
      <c r="J312" s="835" t="s">
        <v>43</v>
      </c>
      <c r="K312" s="835" t="s">
        <v>43</v>
      </c>
      <c r="L312" s="835" t="s">
        <v>43</v>
      </c>
      <c r="M312" s="835" t="s">
        <v>43</v>
      </c>
      <c r="N312" s="835" t="s">
        <v>43</v>
      </c>
      <c r="O312" s="835">
        <v>431506</v>
      </c>
      <c r="P312" s="835">
        <v>174016</v>
      </c>
      <c r="Q312" s="835">
        <v>174016</v>
      </c>
      <c r="R312" s="838" t="s">
        <v>423</v>
      </c>
      <c r="S312" s="834"/>
      <c r="T312" s="834"/>
      <c r="U312" s="834"/>
      <c r="V312" s="834"/>
      <c r="W312" s="834"/>
      <c r="X312" s="834"/>
      <c r="Y312" s="834"/>
    </row>
    <row r="313" spans="1:25" s="835" customFormat="1" ht="10.5" customHeight="1">
      <c r="A313" s="836" t="s">
        <v>480</v>
      </c>
      <c r="B313" s="835">
        <v>1387488</v>
      </c>
      <c r="C313" s="835" t="s">
        <v>43</v>
      </c>
      <c r="D313" s="835">
        <v>447516</v>
      </c>
      <c r="E313" s="835" t="s">
        <v>43</v>
      </c>
      <c r="F313" s="835" t="s">
        <v>43</v>
      </c>
      <c r="G313" s="835" t="s">
        <v>43</v>
      </c>
      <c r="H313" s="835">
        <v>714319</v>
      </c>
      <c r="I313" s="835">
        <v>225653</v>
      </c>
      <c r="J313" s="835">
        <v>104359</v>
      </c>
      <c r="K313" s="835" t="s">
        <v>43</v>
      </c>
      <c r="L313" s="835">
        <v>104359</v>
      </c>
      <c r="M313" s="835" t="s">
        <v>43</v>
      </c>
      <c r="N313" s="835">
        <v>104359</v>
      </c>
      <c r="O313" s="835">
        <v>899944</v>
      </c>
      <c r="P313" s="835">
        <v>471896</v>
      </c>
      <c r="Q313" s="835">
        <v>422383</v>
      </c>
      <c r="R313" s="838" t="s">
        <v>424</v>
      </c>
      <c r="S313" s="834"/>
      <c r="T313" s="834"/>
      <c r="U313" s="834"/>
      <c r="V313" s="834"/>
      <c r="W313" s="834"/>
      <c r="X313" s="834"/>
      <c r="Y313" s="834"/>
    </row>
    <row r="314" spans="1:25" s="835" customFormat="1" ht="10.5" customHeight="1">
      <c r="A314" s="836" t="s">
        <v>481</v>
      </c>
      <c r="B314" s="835">
        <v>1038019</v>
      </c>
      <c r="C314" s="835" t="s">
        <v>43</v>
      </c>
      <c r="D314" s="835">
        <v>224598</v>
      </c>
      <c r="E314" s="835" t="s">
        <v>43</v>
      </c>
      <c r="F314" s="835" t="s">
        <v>43</v>
      </c>
      <c r="G314" s="835" t="s">
        <v>43</v>
      </c>
      <c r="H314" s="835">
        <v>594638</v>
      </c>
      <c r="I314" s="835">
        <v>218783</v>
      </c>
      <c r="J314" s="835" t="s">
        <v>43</v>
      </c>
      <c r="K314" s="835" t="s">
        <v>43</v>
      </c>
      <c r="L314" s="835" t="s">
        <v>43</v>
      </c>
      <c r="M314" s="835" t="s">
        <v>43</v>
      </c>
      <c r="N314" s="835" t="s">
        <v>43</v>
      </c>
      <c r="O314" s="835">
        <v>588537</v>
      </c>
      <c r="P314" s="835">
        <v>225926</v>
      </c>
      <c r="Q314" s="835">
        <v>225926</v>
      </c>
      <c r="R314" s="838" t="s">
        <v>482</v>
      </c>
      <c r="S314" s="834"/>
      <c r="T314" s="834"/>
      <c r="U314" s="834"/>
      <c r="V314" s="834"/>
      <c r="W314" s="834"/>
      <c r="X314" s="834"/>
      <c r="Y314" s="834"/>
    </row>
    <row r="315" spans="1:25" s="835" customFormat="1" ht="10.5" customHeight="1">
      <c r="A315" s="836" t="s">
        <v>465</v>
      </c>
      <c r="B315" s="835">
        <v>1105310</v>
      </c>
      <c r="C315" s="835" t="s">
        <v>43</v>
      </c>
      <c r="D315" s="835">
        <v>334698</v>
      </c>
      <c r="E315" s="835" t="s">
        <v>43</v>
      </c>
      <c r="F315" s="835" t="s">
        <v>43</v>
      </c>
      <c r="G315" s="835" t="s">
        <v>43</v>
      </c>
      <c r="H315" s="835">
        <v>607087</v>
      </c>
      <c r="I315" s="835">
        <v>163525</v>
      </c>
      <c r="J315" s="835" t="s">
        <v>43</v>
      </c>
      <c r="K315" s="835" t="s">
        <v>43</v>
      </c>
      <c r="L315" s="835" t="s">
        <v>43</v>
      </c>
      <c r="M315" s="835" t="s">
        <v>43</v>
      </c>
      <c r="N315" s="835" t="s">
        <v>43</v>
      </c>
      <c r="O315" s="835">
        <v>556669</v>
      </c>
      <c r="P315" s="835">
        <v>396138</v>
      </c>
      <c r="Q315" s="835">
        <v>396138</v>
      </c>
      <c r="R315" s="838" t="s">
        <v>410</v>
      </c>
      <c r="S315" s="834"/>
      <c r="T315" s="834"/>
      <c r="U315" s="834"/>
      <c r="V315" s="834"/>
      <c r="W315" s="834"/>
      <c r="X315" s="834"/>
      <c r="Y315" s="834"/>
    </row>
    <row r="316" spans="1:25" s="835" customFormat="1" ht="10.5" customHeight="1">
      <c r="A316" s="840" t="s">
        <v>466</v>
      </c>
      <c r="B316" s="841">
        <v>1338497</v>
      </c>
      <c r="C316" s="842" t="s">
        <v>43</v>
      </c>
      <c r="D316" s="842">
        <v>560530</v>
      </c>
      <c r="E316" s="842" t="s">
        <v>43</v>
      </c>
      <c r="F316" s="842" t="s">
        <v>43</v>
      </c>
      <c r="G316" s="842" t="s">
        <v>43</v>
      </c>
      <c r="H316" s="842">
        <v>484574</v>
      </c>
      <c r="I316" s="842">
        <v>293393</v>
      </c>
      <c r="J316" s="842">
        <v>49808</v>
      </c>
      <c r="K316" s="842" t="s">
        <v>43</v>
      </c>
      <c r="L316" s="842">
        <v>49808</v>
      </c>
      <c r="M316" s="842">
        <v>49808</v>
      </c>
      <c r="N316" s="842" t="s">
        <v>43</v>
      </c>
      <c r="O316" s="842">
        <v>344508</v>
      </c>
      <c r="P316" s="842">
        <v>112652</v>
      </c>
      <c r="Q316" s="842">
        <v>112652</v>
      </c>
      <c r="R316" s="843" t="s">
        <v>411</v>
      </c>
      <c r="S316" s="834"/>
      <c r="T316" s="834"/>
      <c r="U316" s="834"/>
      <c r="V316" s="834"/>
      <c r="W316" s="834"/>
      <c r="X316" s="834"/>
      <c r="Y316" s="834"/>
    </row>
    <row r="317" spans="1:25" ht="23.25" customHeight="1">
      <c r="I317" s="844" t="s">
        <v>483</v>
      </c>
    </row>
    <row r="318" spans="1:25" s="173" customFormat="1" ht="11.25" customHeight="1">
      <c r="A318" s="826"/>
      <c r="B318" s="845" t="s">
        <v>499</v>
      </c>
      <c r="C318" s="828"/>
      <c r="D318" s="828"/>
      <c r="E318" s="828"/>
      <c r="F318" s="828"/>
      <c r="G318" s="828"/>
      <c r="H318" s="826"/>
      <c r="I318" s="298"/>
      <c r="J318" s="828"/>
      <c r="K318" s="828"/>
      <c r="L318" s="828"/>
      <c r="M318" s="828"/>
      <c r="N318" s="828"/>
      <c r="O318" s="828"/>
      <c r="P318" s="828"/>
      <c r="Q318" s="828"/>
      <c r="R318" s="1287" t="s">
        <v>429</v>
      </c>
      <c r="S318" s="23"/>
      <c r="T318" s="23"/>
      <c r="U318" s="23"/>
      <c r="V318" s="23"/>
      <c r="W318" s="23"/>
      <c r="X318" s="23"/>
      <c r="Y318" s="23"/>
    </row>
    <row r="319" spans="1:25" s="829" customFormat="1" ht="28.5" customHeight="1">
      <c r="A319" s="295" t="s">
        <v>880</v>
      </c>
      <c r="B319" s="846" t="s">
        <v>617</v>
      </c>
      <c r="C319" s="15" t="s">
        <v>618</v>
      </c>
      <c r="D319" s="15" t="s">
        <v>619</v>
      </c>
      <c r="E319" s="1026" t="s">
        <v>620</v>
      </c>
      <c r="F319" s="28"/>
      <c r="G319" s="848"/>
      <c r="H319" s="15" t="s">
        <v>621</v>
      </c>
      <c r="I319" s="18" t="s">
        <v>622</v>
      </c>
      <c r="J319" s="15" t="s">
        <v>623</v>
      </c>
      <c r="K319" s="1026" t="s">
        <v>624</v>
      </c>
      <c r="L319" s="28"/>
      <c r="M319" s="28"/>
      <c r="N319" s="28"/>
      <c r="O319" s="848"/>
      <c r="P319" s="1026" t="s">
        <v>625</v>
      </c>
      <c r="Q319" s="28"/>
      <c r="R319" s="1288"/>
      <c r="S319" s="16"/>
      <c r="T319" s="16"/>
      <c r="U319" s="16"/>
      <c r="V319" s="16"/>
      <c r="W319" s="16"/>
      <c r="X319" s="16"/>
      <c r="Y319" s="16"/>
    </row>
    <row r="320" spans="1:25" s="829" customFormat="1" ht="28.5" customHeight="1">
      <c r="A320" s="295"/>
      <c r="B320" s="15" t="s">
        <v>626</v>
      </c>
      <c r="C320" s="15" t="s">
        <v>627</v>
      </c>
      <c r="D320" s="15" t="s">
        <v>628</v>
      </c>
      <c r="E320" s="18" t="s">
        <v>37</v>
      </c>
      <c r="F320" s="15" t="s">
        <v>629</v>
      </c>
      <c r="G320" s="15" t="s">
        <v>630</v>
      </c>
      <c r="H320" s="15" t="s">
        <v>631</v>
      </c>
      <c r="I320" s="18" t="s">
        <v>38</v>
      </c>
      <c r="J320" s="15" t="s">
        <v>632</v>
      </c>
      <c r="K320" s="18" t="s">
        <v>511</v>
      </c>
      <c r="L320" s="15" t="s">
        <v>633</v>
      </c>
      <c r="M320" s="15" t="s">
        <v>634</v>
      </c>
      <c r="N320" s="15" t="s">
        <v>904</v>
      </c>
      <c r="O320" s="15" t="s">
        <v>635</v>
      </c>
      <c r="P320" s="18" t="s">
        <v>39</v>
      </c>
      <c r="Q320" s="1026" t="s">
        <v>88</v>
      </c>
      <c r="R320" s="1288"/>
      <c r="S320" s="16"/>
      <c r="T320" s="16"/>
      <c r="U320" s="16"/>
      <c r="V320" s="16"/>
      <c r="W320" s="16"/>
      <c r="X320" s="16"/>
      <c r="Y320" s="16"/>
    </row>
    <row r="321" spans="1:25" s="829" customFormat="1" ht="12" customHeight="1">
      <c r="A321" s="297"/>
      <c r="B321" s="20" t="str">
        <f>PROPER("MAYA")</f>
        <v>Maya</v>
      </c>
      <c r="C321" s="20" t="str">
        <f>PROPER("CASTLA-B")</f>
        <v>Castla-B</v>
      </c>
      <c r="D321" s="20" t="str">
        <f>PROPER("SANT-BAR")</f>
        <v>Sant-Bar</v>
      </c>
      <c r="E321" s="20"/>
      <c r="F321" s="20" t="str">
        <f>PROPER("ORIENTE")</f>
        <v>Oriente</v>
      </c>
      <c r="G321" s="20" t="str">
        <f>PROPER("NAPO")</f>
        <v>Napo</v>
      </c>
      <c r="H321" s="20" t="str">
        <f>PROPER("ESCALANT")</f>
        <v>Escalant</v>
      </c>
      <c r="I321" s="20"/>
      <c r="J321" s="20" t="str">
        <f>PROPER("SAHARA-B")</f>
        <v>Sahara-B</v>
      </c>
      <c r="K321" s="20"/>
      <c r="L321" s="20" t="str">
        <f>PROPER("AMNA")</f>
        <v>Amna</v>
      </c>
      <c r="M321" s="20" t="str">
        <f>PROPER("BU-ATTFL")</f>
        <v>Bu-Attfl</v>
      </c>
      <c r="N321" s="20" t="str">
        <f>PROPER("MELLIT-C")</f>
        <v>Mellit-C</v>
      </c>
      <c r="O321" s="20" t="str">
        <f>PROPER("EL-SHARA")</f>
        <v>El-Shara</v>
      </c>
      <c r="P321" s="20"/>
      <c r="Q321" s="19" t="str">
        <f>PROPER("NILE")</f>
        <v>Nile</v>
      </c>
      <c r="R321" s="1289"/>
      <c r="S321" s="16"/>
      <c r="T321" s="16"/>
      <c r="U321" s="16"/>
      <c r="V321" s="16"/>
      <c r="W321" s="16"/>
      <c r="X321" s="16"/>
      <c r="Y321" s="16"/>
    </row>
    <row r="322" spans="1:25" s="835" customFormat="1" ht="10.5" customHeight="1">
      <c r="A322" s="830" t="s">
        <v>300</v>
      </c>
      <c r="B322" s="831" t="s">
        <v>43</v>
      </c>
      <c r="C322" s="832">
        <v>76295</v>
      </c>
      <c r="D322" s="832" t="s">
        <v>43</v>
      </c>
      <c r="E322" s="832">
        <v>623927</v>
      </c>
      <c r="F322" s="832">
        <v>55884</v>
      </c>
      <c r="G322" s="832">
        <v>568043</v>
      </c>
      <c r="H322" s="832" t="s">
        <v>43</v>
      </c>
      <c r="I322" s="832">
        <v>4368786</v>
      </c>
      <c r="J322" s="832">
        <v>141131</v>
      </c>
      <c r="K322" s="832" t="s">
        <v>43</v>
      </c>
      <c r="L322" s="832" t="s">
        <v>43</v>
      </c>
      <c r="M322" s="832" t="s">
        <v>43</v>
      </c>
      <c r="N322" s="832" t="s">
        <v>43</v>
      </c>
      <c r="O322" s="832" t="s">
        <v>43</v>
      </c>
      <c r="P322" s="832">
        <v>2461798</v>
      </c>
      <c r="Q322" s="832">
        <v>2389254</v>
      </c>
      <c r="R322" s="833" t="s">
        <v>443</v>
      </c>
      <c r="S322" s="834"/>
      <c r="T322" s="834"/>
      <c r="U322" s="834"/>
      <c r="V322" s="834"/>
      <c r="W322" s="834"/>
      <c r="X322" s="834"/>
      <c r="Y322" s="834"/>
    </row>
    <row r="323" spans="1:25" s="835" customFormat="1" ht="10.5" customHeight="1">
      <c r="A323" s="836" t="s">
        <v>444</v>
      </c>
      <c r="B323" s="835" t="s">
        <v>43</v>
      </c>
      <c r="C323" s="835" t="s">
        <v>43</v>
      </c>
      <c r="D323" s="835">
        <v>323569</v>
      </c>
      <c r="E323" s="835">
        <v>1427945</v>
      </c>
      <c r="F323" s="835">
        <v>286934</v>
      </c>
      <c r="G323" s="835">
        <v>1141011</v>
      </c>
      <c r="H323" s="835">
        <v>23675</v>
      </c>
      <c r="I323" s="835">
        <v>6298840</v>
      </c>
      <c r="J323" s="835" t="s">
        <v>43</v>
      </c>
      <c r="K323" s="835">
        <v>434529</v>
      </c>
      <c r="L323" s="835">
        <v>143253</v>
      </c>
      <c r="M323" s="835">
        <v>291276</v>
      </c>
      <c r="N323" s="835" t="s">
        <v>43</v>
      </c>
      <c r="O323" s="835" t="s">
        <v>43</v>
      </c>
      <c r="P323" s="835">
        <v>533946</v>
      </c>
      <c r="Q323" s="835">
        <v>533946</v>
      </c>
      <c r="R323" s="838" t="s">
        <v>445</v>
      </c>
      <c r="S323" s="834"/>
      <c r="T323" s="834"/>
      <c r="U323" s="834"/>
      <c r="V323" s="834"/>
      <c r="W323" s="834"/>
      <c r="X323" s="834"/>
      <c r="Y323" s="834"/>
    </row>
    <row r="324" spans="1:25" s="835" customFormat="1" ht="10.5" customHeight="1">
      <c r="A324" s="836" t="s">
        <v>446</v>
      </c>
      <c r="B324" s="835" t="s">
        <v>43</v>
      </c>
      <c r="C324" s="835" t="s">
        <v>43</v>
      </c>
      <c r="D324" s="835">
        <v>778851</v>
      </c>
      <c r="E324" s="835">
        <v>1431400</v>
      </c>
      <c r="F324" s="835">
        <v>359280</v>
      </c>
      <c r="G324" s="835">
        <v>1072120</v>
      </c>
      <c r="H324" s="835" t="s">
        <v>43</v>
      </c>
      <c r="I324" s="835">
        <v>5032041</v>
      </c>
      <c r="J324" s="835">
        <v>166531</v>
      </c>
      <c r="K324" s="835">
        <v>348901</v>
      </c>
      <c r="L324" s="835" t="s">
        <v>43</v>
      </c>
      <c r="M324" s="835">
        <v>163510</v>
      </c>
      <c r="N324" s="835">
        <v>80966</v>
      </c>
      <c r="O324" s="835">
        <v>104425</v>
      </c>
      <c r="P324" s="835">
        <v>612169</v>
      </c>
      <c r="Q324" s="835">
        <v>612169</v>
      </c>
      <c r="R324" s="838" t="s">
        <v>447</v>
      </c>
      <c r="S324" s="834"/>
      <c r="T324" s="834"/>
      <c r="U324" s="834"/>
      <c r="V324" s="834"/>
      <c r="W324" s="834"/>
      <c r="X324" s="834"/>
      <c r="Y324" s="834"/>
    </row>
    <row r="325" spans="1:25" s="835" customFormat="1" ht="10.5" customHeight="1">
      <c r="A325" s="836" t="s">
        <v>448</v>
      </c>
      <c r="B325" s="835" t="s">
        <v>43</v>
      </c>
      <c r="C325" s="835">
        <v>590143</v>
      </c>
      <c r="D325" s="835">
        <v>453008</v>
      </c>
      <c r="E325" s="835">
        <v>1673712</v>
      </c>
      <c r="F325" s="835">
        <v>51770</v>
      </c>
      <c r="G325" s="835">
        <v>1621942</v>
      </c>
      <c r="H325" s="835" t="s">
        <v>43</v>
      </c>
      <c r="I325" s="835">
        <v>3568284</v>
      </c>
      <c r="J325" s="835" t="s">
        <v>43</v>
      </c>
      <c r="K325" s="835">
        <v>56896</v>
      </c>
      <c r="L325" s="835" t="s">
        <v>43</v>
      </c>
      <c r="M325" s="835" t="s">
        <v>43</v>
      </c>
      <c r="N325" s="835">
        <v>56896</v>
      </c>
      <c r="O325" s="835" t="s">
        <v>43</v>
      </c>
      <c r="P325" s="835">
        <v>199147</v>
      </c>
      <c r="Q325" s="835">
        <v>199147</v>
      </c>
      <c r="R325" s="838" t="s">
        <v>449</v>
      </c>
      <c r="S325" s="834"/>
      <c r="T325" s="834"/>
      <c r="U325" s="834"/>
      <c r="V325" s="834"/>
      <c r="W325" s="834"/>
      <c r="X325" s="834"/>
      <c r="Y325" s="834"/>
    </row>
    <row r="326" spans="1:25" s="835" customFormat="1" ht="10.5" customHeight="1">
      <c r="A326" s="836" t="s">
        <v>450</v>
      </c>
      <c r="B326" s="835">
        <v>49513</v>
      </c>
      <c r="C326" s="835">
        <v>1622209</v>
      </c>
      <c r="D326" s="835">
        <v>469102</v>
      </c>
      <c r="E326" s="835">
        <v>1615374</v>
      </c>
      <c r="F326" s="835">
        <v>62710</v>
      </c>
      <c r="G326" s="835">
        <v>1552664</v>
      </c>
      <c r="H326" s="835" t="s">
        <v>43</v>
      </c>
      <c r="I326" s="835">
        <v>2250413</v>
      </c>
      <c r="J326" s="835" t="s">
        <v>43</v>
      </c>
      <c r="K326" s="835" t="s">
        <v>43</v>
      </c>
      <c r="L326" s="835" t="s">
        <v>43</v>
      </c>
      <c r="M326" s="835" t="s">
        <v>43</v>
      </c>
      <c r="N326" s="835" t="s">
        <v>43</v>
      </c>
      <c r="O326" s="835" t="s">
        <v>43</v>
      </c>
      <c r="P326" s="835">
        <v>369052</v>
      </c>
      <c r="Q326" s="835">
        <v>231837</v>
      </c>
      <c r="R326" s="838" t="s">
        <v>451</v>
      </c>
      <c r="S326" s="834"/>
      <c r="T326" s="834"/>
      <c r="U326" s="834"/>
      <c r="V326" s="834"/>
      <c r="W326" s="834"/>
      <c r="X326" s="834"/>
      <c r="Y326" s="834"/>
    </row>
    <row r="327" spans="1:25" s="835" customFormat="1" ht="10.5" customHeight="1">
      <c r="A327" s="836"/>
      <c r="R327" s="838"/>
      <c r="S327" s="834"/>
      <c r="T327" s="834"/>
      <c r="U327" s="834"/>
      <c r="V327" s="834"/>
      <c r="W327" s="834"/>
      <c r="X327" s="834"/>
      <c r="Y327" s="834"/>
    </row>
    <row r="328" spans="1:25" s="835" customFormat="1" ht="10.5" customHeight="1">
      <c r="A328" s="836" t="s">
        <v>305</v>
      </c>
      <c r="B328" s="835" t="s">
        <v>43</v>
      </c>
      <c r="C328" s="835">
        <v>897357</v>
      </c>
      <c r="D328" s="835">
        <v>619666</v>
      </c>
      <c r="E328" s="835">
        <v>1832602</v>
      </c>
      <c r="F328" s="835" t="s">
        <v>43</v>
      </c>
      <c r="G328" s="835">
        <v>1832602</v>
      </c>
      <c r="H328" s="835" t="s">
        <v>43</v>
      </c>
      <c r="I328" s="835">
        <v>3005592</v>
      </c>
      <c r="J328" s="835" t="s">
        <v>43</v>
      </c>
      <c r="K328" s="835">
        <v>56896</v>
      </c>
      <c r="L328" s="835" t="s">
        <v>43</v>
      </c>
      <c r="M328" s="835" t="s">
        <v>43</v>
      </c>
      <c r="N328" s="835">
        <v>56896</v>
      </c>
      <c r="O328" s="835" t="s">
        <v>43</v>
      </c>
      <c r="P328" s="835">
        <v>236751</v>
      </c>
      <c r="Q328" s="835">
        <v>191422</v>
      </c>
      <c r="R328" s="838" t="s">
        <v>452</v>
      </c>
      <c r="S328" s="834"/>
      <c r="T328" s="834"/>
      <c r="U328" s="834"/>
      <c r="V328" s="834"/>
      <c r="W328" s="834"/>
      <c r="X328" s="834"/>
      <c r="Y328" s="834"/>
    </row>
    <row r="329" spans="1:25" s="835" customFormat="1" ht="10.5" customHeight="1">
      <c r="A329" s="836" t="s">
        <v>453</v>
      </c>
      <c r="B329" s="835">
        <v>49513</v>
      </c>
      <c r="C329" s="835">
        <v>1578367</v>
      </c>
      <c r="D329" s="835">
        <v>462975</v>
      </c>
      <c r="E329" s="835">
        <v>1358574</v>
      </c>
      <c r="F329" s="835">
        <v>62710</v>
      </c>
      <c r="G329" s="835">
        <v>1295864</v>
      </c>
      <c r="H329" s="835" t="s">
        <v>43</v>
      </c>
      <c r="I329" s="835">
        <v>1700161</v>
      </c>
      <c r="J329" s="835" t="s">
        <v>43</v>
      </c>
      <c r="K329" s="835" t="s">
        <v>43</v>
      </c>
      <c r="L329" s="835" t="s">
        <v>43</v>
      </c>
      <c r="M329" s="835" t="s">
        <v>43</v>
      </c>
      <c r="N329" s="835" t="s">
        <v>43</v>
      </c>
      <c r="O329" s="835" t="s">
        <v>43</v>
      </c>
      <c r="P329" s="835">
        <v>280379</v>
      </c>
      <c r="Q329" s="835">
        <v>141173</v>
      </c>
      <c r="R329" s="838" t="s">
        <v>454</v>
      </c>
      <c r="S329" s="834"/>
      <c r="T329" s="834"/>
      <c r="U329" s="834"/>
      <c r="V329" s="834"/>
      <c r="W329" s="834"/>
      <c r="X329" s="834"/>
      <c r="Y329" s="834"/>
    </row>
    <row r="330" spans="1:25" s="835" customFormat="1" ht="10.5" customHeight="1">
      <c r="A330" s="836"/>
      <c r="R330" s="838"/>
      <c r="S330" s="834"/>
      <c r="T330" s="834"/>
      <c r="U330" s="834"/>
      <c r="V330" s="834"/>
      <c r="W330" s="834"/>
      <c r="X330" s="834"/>
      <c r="Y330" s="834"/>
    </row>
    <row r="331" spans="1:25" s="835" customFormat="1" ht="10.5" customHeight="1">
      <c r="A331" s="836" t="s">
        <v>307</v>
      </c>
      <c r="B331" s="835" t="s">
        <v>43</v>
      </c>
      <c r="C331" s="835">
        <v>307214</v>
      </c>
      <c r="D331" s="835">
        <v>166658</v>
      </c>
      <c r="E331" s="835">
        <v>587895</v>
      </c>
      <c r="F331" s="835" t="s">
        <v>43</v>
      </c>
      <c r="G331" s="835">
        <v>587895</v>
      </c>
      <c r="H331" s="835" t="s">
        <v>43</v>
      </c>
      <c r="I331" s="835">
        <v>706331</v>
      </c>
      <c r="J331" s="835" t="s">
        <v>43</v>
      </c>
      <c r="K331" s="835" t="s">
        <v>43</v>
      </c>
      <c r="L331" s="835" t="s">
        <v>43</v>
      </c>
      <c r="M331" s="835" t="s">
        <v>43</v>
      </c>
      <c r="N331" s="835" t="s">
        <v>43</v>
      </c>
      <c r="O331" s="835" t="s">
        <v>43</v>
      </c>
      <c r="P331" s="835">
        <v>135993</v>
      </c>
      <c r="Q331" s="835">
        <v>90664</v>
      </c>
      <c r="R331" s="838" t="s">
        <v>455</v>
      </c>
      <c r="S331" s="834"/>
      <c r="T331" s="834"/>
      <c r="U331" s="834"/>
      <c r="V331" s="834"/>
      <c r="W331" s="834"/>
      <c r="X331" s="834"/>
      <c r="Y331" s="834"/>
    </row>
    <row r="332" spans="1:25" s="835" customFormat="1" ht="10.5" customHeight="1">
      <c r="A332" s="836" t="s">
        <v>456</v>
      </c>
      <c r="B332" s="835" t="s">
        <v>43</v>
      </c>
      <c r="C332" s="835">
        <v>473814</v>
      </c>
      <c r="D332" s="835" t="s">
        <v>43</v>
      </c>
      <c r="E332" s="835">
        <v>517596</v>
      </c>
      <c r="F332" s="835">
        <v>62710</v>
      </c>
      <c r="G332" s="835">
        <v>454886</v>
      </c>
      <c r="H332" s="835" t="s">
        <v>43</v>
      </c>
      <c r="I332" s="835">
        <v>398171</v>
      </c>
      <c r="J332" s="835" t="s">
        <v>43</v>
      </c>
      <c r="K332" s="835" t="s">
        <v>43</v>
      </c>
      <c r="L332" s="835" t="s">
        <v>43</v>
      </c>
      <c r="M332" s="835" t="s">
        <v>43</v>
      </c>
      <c r="N332" s="835" t="s">
        <v>43</v>
      </c>
      <c r="O332" s="835" t="s">
        <v>43</v>
      </c>
      <c r="P332" s="835">
        <v>138807</v>
      </c>
      <c r="Q332" s="835">
        <v>91174</v>
      </c>
      <c r="R332" s="838" t="s">
        <v>457</v>
      </c>
      <c r="S332" s="834"/>
      <c r="T332" s="834"/>
      <c r="U332" s="834"/>
      <c r="V332" s="834"/>
      <c r="W332" s="834"/>
      <c r="X332" s="834"/>
      <c r="Y332" s="834"/>
    </row>
    <row r="333" spans="1:25" s="835" customFormat="1" ht="10.5" customHeight="1">
      <c r="A333" s="836" t="s">
        <v>458</v>
      </c>
      <c r="B333" s="835" t="s">
        <v>43</v>
      </c>
      <c r="C333" s="835">
        <v>247623</v>
      </c>
      <c r="D333" s="835" t="s">
        <v>43</v>
      </c>
      <c r="E333" s="835">
        <v>290018</v>
      </c>
      <c r="F333" s="835" t="s">
        <v>43</v>
      </c>
      <c r="G333" s="835">
        <v>290018</v>
      </c>
      <c r="H333" s="835" t="s">
        <v>43</v>
      </c>
      <c r="I333" s="835">
        <v>651852</v>
      </c>
      <c r="J333" s="835" t="s">
        <v>43</v>
      </c>
      <c r="K333" s="835" t="s">
        <v>43</v>
      </c>
      <c r="L333" s="835" t="s">
        <v>43</v>
      </c>
      <c r="M333" s="835" t="s">
        <v>43</v>
      </c>
      <c r="N333" s="835" t="s">
        <v>43</v>
      </c>
      <c r="O333" s="835" t="s">
        <v>43</v>
      </c>
      <c r="P333" s="835">
        <v>44253</v>
      </c>
      <c r="Q333" s="835" t="s">
        <v>43</v>
      </c>
      <c r="R333" s="838" t="s">
        <v>459</v>
      </c>
      <c r="S333" s="834"/>
      <c r="T333" s="834"/>
      <c r="U333" s="834"/>
      <c r="V333" s="834"/>
      <c r="W333" s="834"/>
      <c r="X333" s="834"/>
      <c r="Y333" s="834"/>
    </row>
    <row r="334" spans="1:25" s="835" customFormat="1" ht="10.5" customHeight="1">
      <c r="A334" s="836" t="s">
        <v>460</v>
      </c>
      <c r="B334" s="835">
        <v>49513</v>
      </c>
      <c r="C334" s="835">
        <v>593558</v>
      </c>
      <c r="D334" s="835">
        <v>302444</v>
      </c>
      <c r="E334" s="835">
        <v>219865</v>
      </c>
      <c r="F334" s="835" t="s">
        <v>43</v>
      </c>
      <c r="G334" s="835">
        <v>219865</v>
      </c>
      <c r="H334" s="835" t="s">
        <v>43</v>
      </c>
      <c r="I334" s="835">
        <v>494059</v>
      </c>
      <c r="J334" s="835" t="s">
        <v>43</v>
      </c>
      <c r="K334" s="835" t="s">
        <v>43</v>
      </c>
      <c r="L334" s="835" t="s">
        <v>43</v>
      </c>
      <c r="M334" s="835" t="s">
        <v>43</v>
      </c>
      <c r="N334" s="835" t="s">
        <v>43</v>
      </c>
      <c r="O334" s="835" t="s">
        <v>43</v>
      </c>
      <c r="P334" s="835">
        <v>49999</v>
      </c>
      <c r="Q334" s="835">
        <v>49999</v>
      </c>
      <c r="R334" s="838" t="s">
        <v>461</v>
      </c>
      <c r="S334" s="834"/>
      <c r="T334" s="834"/>
      <c r="U334" s="834"/>
      <c r="V334" s="834"/>
      <c r="W334" s="834"/>
      <c r="X334" s="834"/>
      <c r="Y334" s="834"/>
    </row>
    <row r="335" spans="1:25" s="835" customFormat="1" ht="10.5" customHeight="1">
      <c r="A335" s="836" t="s">
        <v>311</v>
      </c>
      <c r="B335" s="835" t="s">
        <v>43</v>
      </c>
      <c r="C335" s="835">
        <v>263372</v>
      </c>
      <c r="D335" s="835">
        <v>160531</v>
      </c>
      <c r="E335" s="835">
        <v>331095</v>
      </c>
      <c r="F335" s="835" t="s">
        <v>43</v>
      </c>
      <c r="G335" s="835">
        <v>331095</v>
      </c>
      <c r="H335" s="835" t="s">
        <v>43</v>
      </c>
      <c r="I335" s="835">
        <v>156079</v>
      </c>
      <c r="J335" s="835" t="s">
        <v>43</v>
      </c>
      <c r="K335" s="835" t="s">
        <v>43</v>
      </c>
      <c r="L335" s="835" t="s">
        <v>43</v>
      </c>
      <c r="M335" s="835" t="s">
        <v>43</v>
      </c>
      <c r="N335" s="835" t="s">
        <v>43</v>
      </c>
      <c r="O335" s="835" t="s">
        <v>43</v>
      </c>
      <c r="P335" s="835">
        <v>47320</v>
      </c>
      <c r="Q335" s="835" t="s">
        <v>43</v>
      </c>
      <c r="R335" s="838" t="s">
        <v>462</v>
      </c>
      <c r="S335" s="834"/>
      <c r="T335" s="834"/>
      <c r="U335" s="834"/>
      <c r="V335" s="834"/>
      <c r="W335" s="834"/>
      <c r="X335" s="834"/>
      <c r="Y335" s="834"/>
    </row>
    <row r="336" spans="1:25" s="835" customFormat="1" ht="10.5" customHeight="1">
      <c r="A336" s="836"/>
      <c r="R336" s="838"/>
      <c r="S336" s="834"/>
      <c r="T336" s="834"/>
      <c r="U336" s="834"/>
      <c r="V336" s="834"/>
      <c r="W336" s="834"/>
      <c r="X336" s="834"/>
      <c r="Y336" s="834"/>
    </row>
    <row r="337" spans="1:25" s="835" customFormat="1" ht="10.5" customHeight="1">
      <c r="A337" s="836" t="s">
        <v>463</v>
      </c>
      <c r="B337" s="835" t="s">
        <v>43</v>
      </c>
      <c r="C337" s="835">
        <v>151795</v>
      </c>
      <c r="D337" s="835">
        <v>166658</v>
      </c>
      <c r="E337" s="835">
        <v>237494</v>
      </c>
      <c r="F337" s="835" t="s">
        <v>43</v>
      </c>
      <c r="G337" s="835">
        <v>237494</v>
      </c>
      <c r="H337" s="835" t="s">
        <v>43</v>
      </c>
      <c r="I337" s="835">
        <v>208704</v>
      </c>
      <c r="J337" s="835" t="s">
        <v>43</v>
      </c>
      <c r="K337" s="835" t="s">
        <v>43</v>
      </c>
      <c r="L337" s="835" t="s">
        <v>43</v>
      </c>
      <c r="M337" s="835" t="s">
        <v>43</v>
      </c>
      <c r="N337" s="835" t="s">
        <v>43</v>
      </c>
      <c r="O337" s="835" t="s">
        <v>43</v>
      </c>
      <c r="P337" s="835" t="s">
        <v>43</v>
      </c>
      <c r="Q337" s="835" t="s">
        <v>43</v>
      </c>
      <c r="R337" s="838" t="s">
        <v>464</v>
      </c>
      <c r="S337" s="834"/>
      <c r="T337" s="834"/>
      <c r="U337" s="834"/>
      <c r="V337" s="834"/>
      <c r="W337" s="834"/>
      <c r="X337" s="834"/>
      <c r="Y337" s="834"/>
    </row>
    <row r="338" spans="1:25" s="835" customFormat="1" ht="10.5" customHeight="1">
      <c r="A338" s="836" t="s">
        <v>465</v>
      </c>
      <c r="B338" s="835" t="s">
        <v>43</v>
      </c>
      <c r="C338" s="835">
        <v>155419</v>
      </c>
      <c r="D338" s="835" t="s">
        <v>43</v>
      </c>
      <c r="E338" s="835">
        <v>116555</v>
      </c>
      <c r="F338" s="835" t="s">
        <v>43</v>
      </c>
      <c r="G338" s="835">
        <v>116555</v>
      </c>
      <c r="H338" s="835" t="s">
        <v>43</v>
      </c>
      <c r="I338" s="835">
        <v>317946</v>
      </c>
      <c r="J338" s="835" t="s">
        <v>43</v>
      </c>
      <c r="K338" s="835" t="s">
        <v>43</v>
      </c>
      <c r="L338" s="835" t="s">
        <v>43</v>
      </c>
      <c r="M338" s="835" t="s">
        <v>43</v>
      </c>
      <c r="N338" s="835" t="s">
        <v>43</v>
      </c>
      <c r="O338" s="835" t="s">
        <v>43</v>
      </c>
      <c r="P338" s="835">
        <v>63580</v>
      </c>
      <c r="Q338" s="835">
        <v>63580</v>
      </c>
      <c r="R338" s="838" t="s">
        <v>410</v>
      </c>
      <c r="S338" s="834"/>
      <c r="T338" s="834"/>
      <c r="U338" s="834"/>
      <c r="V338" s="834"/>
      <c r="W338" s="834"/>
      <c r="X338" s="834"/>
      <c r="Y338" s="834"/>
    </row>
    <row r="339" spans="1:25" s="835" customFormat="1" ht="10.5" customHeight="1">
      <c r="A339" s="836" t="s">
        <v>466</v>
      </c>
      <c r="B339" s="835" t="s">
        <v>43</v>
      </c>
      <c r="C339" s="835" t="s">
        <v>43</v>
      </c>
      <c r="D339" s="835" t="s">
        <v>43</v>
      </c>
      <c r="E339" s="835">
        <v>233846</v>
      </c>
      <c r="F339" s="835" t="s">
        <v>43</v>
      </c>
      <c r="G339" s="835">
        <v>233846</v>
      </c>
      <c r="H339" s="835" t="s">
        <v>43</v>
      </c>
      <c r="I339" s="835">
        <v>179681</v>
      </c>
      <c r="J339" s="835" t="s">
        <v>43</v>
      </c>
      <c r="K339" s="835" t="s">
        <v>43</v>
      </c>
      <c r="L339" s="835" t="s">
        <v>43</v>
      </c>
      <c r="M339" s="835" t="s">
        <v>43</v>
      </c>
      <c r="N339" s="835" t="s">
        <v>43</v>
      </c>
      <c r="O339" s="835" t="s">
        <v>43</v>
      </c>
      <c r="P339" s="835">
        <v>72413</v>
      </c>
      <c r="Q339" s="835">
        <v>27084</v>
      </c>
      <c r="R339" s="838" t="s">
        <v>411</v>
      </c>
      <c r="S339" s="834"/>
      <c r="T339" s="834"/>
      <c r="U339" s="834"/>
      <c r="V339" s="834"/>
      <c r="W339" s="834"/>
      <c r="X339" s="834"/>
      <c r="Y339" s="834"/>
    </row>
    <row r="340" spans="1:25" s="835" customFormat="1" ht="10.5" customHeight="1">
      <c r="A340" s="836" t="s">
        <v>467</v>
      </c>
      <c r="B340" s="835" t="s">
        <v>43</v>
      </c>
      <c r="C340" s="835">
        <v>163400</v>
      </c>
      <c r="D340" s="835" t="s">
        <v>43</v>
      </c>
      <c r="E340" s="835">
        <v>233509</v>
      </c>
      <c r="F340" s="835" t="s">
        <v>43</v>
      </c>
      <c r="G340" s="835">
        <v>233509</v>
      </c>
      <c r="H340" s="835" t="s">
        <v>43</v>
      </c>
      <c r="I340" s="835">
        <v>91174</v>
      </c>
      <c r="J340" s="835" t="s">
        <v>43</v>
      </c>
      <c r="K340" s="835" t="s">
        <v>43</v>
      </c>
      <c r="L340" s="835" t="s">
        <v>43</v>
      </c>
      <c r="M340" s="835" t="s">
        <v>43</v>
      </c>
      <c r="N340" s="835" t="s">
        <v>43</v>
      </c>
      <c r="O340" s="835" t="s">
        <v>43</v>
      </c>
      <c r="P340" s="835">
        <v>91174</v>
      </c>
      <c r="Q340" s="835">
        <v>91174</v>
      </c>
      <c r="R340" s="838" t="s">
        <v>412</v>
      </c>
      <c r="S340" s="834"/>
      <c r="T340" s="834"/>
      <c r="U340" s="834"/>
      <c r="V340" s="834"/>
      <c r="W340" s="834"/>
      <c r="X340" s="834"/>
      <c r="Y340" s="834"/>
    </row>
    <row r="341" spans="1:25" s="835" customFormat="1" ht="10.5" customHeight="1">
      <c r="A341" s="836" t="s">
        <v>468</v>
      </c>
      <c r="B341" s="835" t="s">
        <v>43</v>
      </c>
      <c r="C341" s="835">
        <v>158945</v>
      </c>
      <c r="D341" s="835" t="s">
        <v>43</v>
      </c>
      <c r="E341" s="835">
        <v>164354</v>
      </c>
      <c r="F341" s="835">
        <v>62710</v>
      </c>
      <c r="G341" s="835">
        <v>101644</v>
      </c>
      <c r="H341" s="835" t="s">
        <v>43</v>
      </c>
      <c r="I341" s="835">
        <v>259364</v>
      </c>
      <c r="J341" s="835" t="s">
        <v>43</v>
      </c>
      <c r="K341" s="835" t="s">
        <v>43</v>
      </c>
      <c r="L341" s="835" t="s">
        <v>43</v>
      </c>
      <c r="M341" s="835" t="s">
        <v>43</v>
      </c>
      <c r="N341" s="835" t="s">
        <v>43</v>
      </c>
      <c r="O341" s="835" t="s">
        <v>43</v>
      </c>
      <c r="P341" s="835" t="s">
        <v>43</v>
      </c>
      <c r="Q341" s="835" t="s">
        <v>43</v>
      </c>
      <c r="R341" s="839" t="s">
        <v>469</v>
      </c>
      <c r="S341" s="834"/>
      <c r="T341" s="834"/>
      <c r="U341" s="834"/>
      <c r="V341" s="834"/>
      <c r="W341" s="834"/>
      <c r="X341" s="834"/>
      <c r="Y341" s="834"/>
    </row>
    <row r="342" spans="1:25" s="835" customFormat="1" ht="10.5" customHeight="1">
      <c r="A342" s="836" t="s">
        <v>470</v>
      </c>
      <c r="B342" s="835" t="s">
        <v>43</v>
      </c>
      <c r="C342" s="835">
        <v>151469</v>
      </c>
      <c r="D342" s="835" t="s">
        <v>43</v>
      </c>
      <c r="E342" s="835">
        <v>119733</v>
      </c>
      <c r="F342" s="835" t="s">
        <v>43</v>
      </c>
      <c r="G342" s="835">
        <v>119733</v>
      </c>
      <c r="H342" s="835" t="s">
        <v>43</v>
      </c>
      <c r="I342" s="835">
        <v>47633</v>
      </c>
      <c r="J342" s="835" t="s">
        <v>43</v>
      </c>
      <c r="K342" s="835" t="s">
        <v>43</v>
      </c>
      <c r="L342" s="835" t="s">
        <v>43</v>
      </c>
      <c r="M342" s="835" t="s">
        <v>43</v>
      </c>
      <c r="N342" s="835" t="s">
        <v>43</v>
      </c>
      <c r="O342" s="835" t="s">
        <v>43</v>
      </c>
      <c r="P342" s="835">
        <v>47633</v>
      </c>
      <c r="Q342" s="835" t="s">
        <v>43</v>
      </c>
      <c r="R342" s="838" t="s">
        <v>471</v>
      </c>
      <c r="S342" s="834"/>
      <c r="T342" s="834"/>
      <c r="U342" s="834"/>
      <c r="V342" s="834"/>
      <c r="W342" s="834"/>
      <c r="X342" s="834"/>
      <c r="Y342" s="834"/>
    </row>
    <row r="343" spans="1:25" s="835" customFormat="1" ht="10.5" customHeight="1">
      <c r="A343" s="836" t="s">
        <v>472</v>
      </c>
      <c r="B343" s="835" t="s">
        <v>43</v>
      </c>
      <c r="C343" s="835" t="s">
        <v>43</v>
      </c>
      <c r="D343" s="835" t="s">
        <v>43</v>
      </c>
      <c r="E343" s="835">
        <v>93755</v>
      </c>
      <c r="F343" s="835" t="s">
        <v>43</v>
      </c>
      <c r="G343" s="835">
        <v>93755</v>
      </c>
      <c r="H343" s="835" t="s">
        <v>43</v>
      </c>
      <c r="I343" s="835">
        <v>150283</v>
      </c>
      <c r="J343" s="835" t="s">
        <v>43</v>
      </c>
      <c r="K343" s="835" t="s">
        <v>43</v>
      </c>
      <c r="L343" s="835" t="s">
        <v>43</v>
      </c>
      <c r="M343" s="835" t="s">
        <v>43</v>
      </c>
      <c r="N343" s="835" t="s">
        <v>43</v>
      </c>
      <c r="O343" s="835" t="s">
        <v>43</v>
      </c>
      <c r="P343" s="835" t="s">
        <v>43</v>
      </c>
      <c r="Q343" s="835" t="s">
        <v>43</v>
      </c>
      <c r="R343" s="838" t="s">
        <v>473</v>
      </c>
      <c r="S343" s="834"/>
      <c r="T343" s="834"/>
      <c r="U343" s="834"/>
      <c r="V343" s="834"/>
      <c r="W343" s="834"/>
      <c r="X343" s="834"/>
      <c r="Y343" s="834"/>
    </row>
    <row r="344" spans="1:25" s="835" customFormat="1" ht="10.5" customHeight="1">
      <c r="A344" s="836" t="s">
        <v>474</v>
      </c>
      <c r="B344" s="835" t="s">
        <v>43</v>
      </c>
      <c r="C344" s="835">
        <v>150989</v>
      </c>
      <c r="D344" s="835" t="s">
        <v>43</v>
      </c>
      <c r="E344" s="835">
        <v>95914</v>
      </c>
      <c r="F344" s="835" t="s">
        <v>43</v>
      </c>
      <c r="G344" s="835">
        <v>95914</v>
      </c>
      <c r="H344" s="835" t="s">
        <v>43</v>
      </c>
      <c r="I344" s="835">
        <v>343830</v>
      </c>
      <c r="J344" s="835" t="s">
        <v>43</v>
      </c>
      <c r="K344" s="835" t="s">
        <v>43</v>
      </c>
      <c r="L344" s="835" t="s">
        <v>43</v>
      </c>
      <c r="M344" s="835" t="s">
        <v>43</v>
      </c>
      <c r="N344" s="835" t="s">
        <v>43</v>
      </c>
      <c r="O344" s="835" t="s">
        <v>43</v>
      </c>
      <c r="P344" s="835">
        <v>44253</v>
      </c>
      <c r="Q344" s="835" t="s">
        <v>43</v>
      </c>
      <c r="R344" s="838" t="s">
        <v>475</v>
      </c>
      <c r="S344" s="834"/>
      <c r="T344" s="834"/>
      <c r="U344" s="834"/>
      <c r="V344" s="834"/>
      <c r="W344" s="834"/>
      <c r="X344" s="834"/>
      <c r="Y344" s="834"/>
    </row>
    <row r="345" spans="1:25" s="835" customFormat="1" ht="10.5" customHeight="1">
      <c r="A345" s="836" t="s">
        <v>476</v>
      </c>
      <c r="B345" s="835" t="s">
        <v>43</v>
      </c>
      <c r="C345" s="835">
        <v>96634</v>
      </c>
      <c r="D345" s="835" t="s">
        <v>43</v>
      </c>
      <c r="E345" s="835">
        <v>100349</v>
      </c>
      <c r="F345" s="835" t="s">
        <v>43</v>
      </c>
      <c r="G345" s="835">
        <v>100349</v>
      </c>
      <c r="H345" s="835" t="s">
        <v>43</v>
      </c>
      <c r="I345" s="835">
        <v>157739</v>
      </c>
      <c r="J345" s="835" t="s">
        <v>43</v>
      </c>
      <c r="K345" s="835" t="s">
        <v>43</v>
      </c>
      <c r="L345" s="835" t="s">
        <v>43</v>
      </c>
      <c r="M345" s="835" t="s">
        <v>43</v>
      </c>
      <c r="N345" s="835" t="s">
        <v>43</v>
      </c>
      <c r="O345" s="835" t="s">
        <v>43</v>
      </c>
      <c r="P345" s="835" t="s">
        <v>43</v>
      </c>
      <c r="Q345" s="835" t="s">
        <v>43</v>
      </c>
      <c r="R345" s="838" t="s">
        <v>477</v>
      </c>
      <c r="S345" s="834"/>
      <c r="T345" s="834"/>
      <c r="U345" s="834"/>
      <c r="V345" s="834"/>
      <c r="W345" s="834"/>
      <c r="X345" s="834"/>
      <c r="Y345" s="834"/>
    </row>
    <row r="346" spans="1:25" s="835" customFormat="1" ht="10.5" customHeight="1">
      <c r="A346" s="836" t="s">
        <v>478</v>
      </c>
      <c r="B346" s="835" t="s">
        <v>43</v>
      </c>
      <c r="C346" s="835">
        <v>317456</v>
      </c>
      <c r="D346" s="835" t="s">
        <v>43</v>
      </c>
      <c r="E346" s="835">
        <v>112873</v>
      </c>
      <c r="F346" s="835" t="s">
        <v>43</v>
      </c>
      <c r="G346" s="835">
        <v>112873</v>
      </c>
      <c r="H346" s="835" t="s">
        <v>43</v>
      </c>
      <c r="I346" s="835" t="s">
        <v>43</v>
      </c>
      <c r="J346" s="835" t="s">
        <v>43</v>
      </c>
      <c r="K346" s="835" t="s">
        <v>43</v>
      </c>
      <c r="L346" s="835" t="s">
        <v>43</v>
      </c>
      <c r="M346" s="835" t="s">
        <v>43</v>
      </c>
      <c r="N346" s="835" t="s">
        <v>43</v>
      </c>
      <c r="O346" s="835" t="s">
        <v>43</v>
      </c>
      <c r="P346" s="835" t="s">
        <v>43</v>
      </c>
      <c r="Q346" s="835" t="s">
        <v>43</v>
      </c>
      <c r="R346" s="838" t="s">
        <v>422</v>
      </c>
      <c r="S346" s="834"/>
      <c r="T346" s="834"/>
      <c r="U346" s="834"/>
      <c r="V346" s="834"/>
      <c r="W346" s="834"/>
      <c r="X346" s="834"/>
      <c r="Y346" s="834"/>
    </row>
    <row r="347" spans="1:25" s="835" customFormat="1" ht="10.5" customHeight="1">
      <c r="A347" s="836" t="s">
        <v>479</v>
      </c>
      <c r="B347" s="835" t="s">
        <v>43</v>
      </c>
      <c r="C347" s="835" t="s">
        <v>43</v>
      </c>
      <c r="D347" s="835">
        <v>150498</v>
      </c>
      <c r="E347" s="835">
        <v>106992</v>
      </c>
      <c r="F347" s="835" t="s">
        <v>43</v>
      </c>
      <c r="G347" s="835">
        <v>106992</v>
      </c>
      <c r="H347" s="835" t="s">
        <v>43</v>
      </c>
      <c r="I347" s="835">
        <v>346924</v>
      </c>
      <c r="J347" s="835" t="s">
        <v>43</v>
      </c>
      <c r="K347" s="835" t="s">
        <v>43</v>
      </c>
      <c r="L347" s="835" t="s">
        <v>43</v>
      </c>
      <c r="M347" s="835" t="s">
        <v>43</v>
      </c>
      <c r="N347" s="835" t="s">
        <v>43</v>
      </c>
      <c r="O347" s="835" t="s">
        <v>43</v>
      </c>
      <c r="P347" s="835">
        <v>49999</v>
      </c>
      <c r="Q347" s="835">
        <v>49999</v>
      </c>
      <c r="R347" s="838" t="s">
        <v>423</v>
      </c>
      <c r="S347" s="834"/>
      <c r="T347" s="834"/>
      <c r="U347" s="834"/>
      <c r="V347" s="834"/>
      <c r="W347" s="834"/>
      <c r="X347" s="834"/>
      <c r="Y347" s="834"/>
    </row>
    <row r="348" spans="1:25" s="835" customFormat="1" ht="10.5" customHeight="1">
      <c r="A348" s="836" t="s">
        <v>480</v>
      </c>
      <c r="B348" s="835">
        <v>49513</v>
      </c>
      <c r="C348" s="835">
        <v>276102</v>
      </c>
      <c r="D348" s="835">
        <v>151946</v>
      </c>
      <c r="E348" s="835" t="s">
        <v>43</v>
      </c>
      <c r="F348" s="835" t="s">
        <v>43</v>
      </c>
      <c r="G348" s="835" t="s">
        <v>43</v>
      </c>
      <c r="H348" s="835" t="s">
        <v>43</v>
      </c>
      <c r="I348" s="835">
        <v>147135</v>
      </c>
      <c r="J348" s="835" t="s">
        <v>43</v>
      </c>
      <c r="K348" s="835" t="s">
        <v>43</v>
      </c>
      <c r="L348" s="835" t="s">
        <v>43</v>
      </c>
      <c r="M348" s="835" t="s">
        <v>43</v>
      </c>
      <c r="N348" s="835" t="s">
        <v>43</v>
      </c>
      <c r="O348" s="835" t="s">
        <v>43</v>
      </c>
      <c r="P348" s="835" t="s">
        <v>43</v>
      </c>
      <c r="Q348" s="835" t="s">
        <v>43</v>
      </c>
      <c r="R348" s="838" t="s">
        <v>424</v>
      </c>
      <c r="S348" s="834"/>
      <c r="T348" s="834"/>
      <c r="U348" s="834"/>
      <c r="V348" s="834"/>
      <c r="W348" s="834"/>
      <c r="X348" s="834"/>
      <c r="Y348" s="834"/>
    </row>
    <row r="349" spans="1:25" s="835" customFormat="1" ht="10.5" customHeight="1">
      <c r="A349" s="836" t="s">
        <v>481</v>
      </c>
      <c r="B349" s="835" t="s">
        <v>43</v>
      </c>
      <c r="C349" s="835">
        <v>151847</v>
      </c>
      <c r="D349" s="835" t="s">
        <v>43</v>
      </c>
      <c r="E349" s="835">
        <v>210764</v>
      </c>
      <c r="F349" s="835" t="s">
        <v>43</v>
      </c>
      <c r="G349" s="835">
        <v>210764</v>
      </c>
      <c r="H349" s="835" t="s">
        <v>43</v>
      </c>
      <c r="I349" s="835">
        <v>47320</v>
      </c>
      <c r="J349" s="835" t="s">
        <v>43</v>
      </c>
      <c r="K349" s="835" t="s">
        <v>43</v>
      </c>
      <c r="L349" s="835" t="s">
        <v>43</v>
      </c>
      <c r="M349" s="835" t="s">
        <v>43</v>
      </c>
      <c r="N349" s="835" t="s">
        <v>43</v>
      </c>
      <c r="O349" s="835" t="s">
        <v>43</v>
      </c>
      <c r="P349" s="835">
        <v>47320</v>
      </c>
      <c r="Q349" s="835" t="s">
        <v>43</v>
      </c>
      <c r="R349" s="838" t="s">
        <v>482</v>
      </c>
      <c r="S349" s="834"/>
      <c r="T349" s="834"/>
      <c r="U349" s="834"/>
      <c r="V349" s="834"/>
      <c r="W349" s="834"/>
      <c r="X349" s="834"/>
      <c r="Y349" s="834"/>
    </row>
    <row r="350" spans="1:25" s="835" customFormat="1" ht="10.5" customHeight="1">
      <c r="A350" s="836" t="s">
        <v>465</v>
      </c>
      <c r="B350" s="835" t="s">
        <v>43</v>
      </c>
      <c r="C350" s="835" t="s">
        <v>43</v>
      </c>
      <c r="D350" s="835">
        <v>160531</v>
      </c>
      <c r="E350" s="835" t="s">
        <v>43</v>
      </c>
      <c r="F350" s="835" t="s">
        <v>43</v>
      </c>
      <c r="G350" s="835" t="s">
        <v>43</v>
      </c>
      <c r="H350" s="835" t="s">
        <v>43</v>
      </c>
      <c r="I350" s="835">
        <v>108759</v>
      </c>
      <c r="J350" s="835" t="s">
        <v>43</v>
      </c>
      <c r="K350" s="835" t="s">
        <v>43</v>
      </c>
      <c r="L350" s="835" t="s">
        <v>43</v>
      </c>
      <c r="M350" s="835" t="s">
        <v>43</v>
      </c>
      <c r="N350" s="835" t="s">
        <v>43</v>
      </c>
      <c r="O350" s="835" t="s">
        <v>43</v>
      </c>
      <c r="P350" s="835" t="s">
        <v>43</v>
      </c>
      <c r="Q350" s="835" t="s">
        <v>43</v>
      </c>
      <c r="R350" s="838" t="s">
        <v>410</v>
      </c>
      <c r="S350" s="834"/>
      <c r="T350" s="834"/>
      <c r="U350" s="834"/>
      <c r="V350" s="834"/>
      <c r="W350" s="834"/>
      <c r="X350" s="834"/>
      <c r="Y350" s="834"/>
    </row>
    <row r="351" spans="1:25" s="835" customFormat="1" ht="10.5" customHeight="1">
      <c r="A351" s="840" t="s">
        <v>466</v>
      </c>
      <c r="B351" s="841" t="s">
        <v>43</v>
      </c>
      <c r="C351" s="842">
        <v>111525</v>
      </c>
      <c r="D351" s="842" t="s">
        <v>43</v>
      </c>
      <c r="E351" s="842">
        <v>120331</v>
      </c>
      <c r="F351" s="842" t="s">
        <v>43</v>
      </c>
      <c r="G351" s="842">
        <v>120331</v>
      </c>
      <c r="H351" s="842" t="s">
        <v>43</v>
      </c>
      <c r="I351" s="842" t="s">
        <v>43</v>
      </c>
      <c r="J351" s="842" t="s">
        <v>43</v>
      </c>
      <c r="K351" s="842" t="s">
        <v>43</v>
      </c>
      <c r="L351" s="842" t="s">
        <v>43</v>
      </c>
      <c r="M351" s="842" t="s">
        <v>43</v>
      </c>
      <c r="N351" s="842" t="s">
        <v>43</v>
      </c>
      <c r="O351" s="842" t="s">
        <v>43</v>
      </c>
      <c r="P351" s="842" t="s">
        <v>43</v>
      </c>
      <c r="Q351" s="842" t="s">
        <v>43</v>
      </c>
      <c r="R351" s="843" t="s">
        <v>411</v>
      </c>
      <c r="S351" s="834"/>
      <c r="T351" s="834"/>
      <c r="U351" s="834"/>
      <c r="V351" s="834"/>
      <c r="W351" s="834"/>
      <c r="X351" s="834"/>
      <c r="Y351" s="834"/>
    </row>
    <row r="352" spans="1:25" ht="23.25" customHeight="1">
      <c r="I352" s="844" t="s">
        <v>483</v>
      </c>
      <c r="Q352" s="847" t="s">
        <v>338</v>
      </c>
    </row>
    <row r="353" spans="1:25" s="173" customFormat="1" ht="11.25" customHeight="1">
      <c r="A353" s="826"/>
      <c r="B353" s="845" t="s">
        <v>636</v>
      </c>
      <c r="C353" s="828"/>
      <c r="D353" s="828"/>
      <c r="E353" s="828"/>
      <c r="F353" s="828"/>
      <c r="G353" s="828"/>
      <c r="H353" s="828"/>
      <c r="I353" s="828"/>
      <c r="J353" s="828"/>
      <c r="K353" s="828"/>
      <c r="L353" s="828"/>
      <c r="M353" s="828"/>
      <c r="N353" s="828"/>
      <c r="O353" s="828"/>
      <c r="P353" s="828"/>
      <c r="Q353" s="828"/>
      <c r="R353" s="1287" t="s">
        <v>429</v>
      </c>
      <c r="S353" s="23"/>
      <c r="T353" s="23"/>
      <c r="U353" s="23"/>
      <c r="V353" s="23"/>
      <c r="W353" s="23"/>
      <c r="X353" s="23"/>
      <c r="Y353" s="23"/>
    </row>
    <row r="354" spans="1:25" s="829" customFormat="1" ht="28.5" customHeight="1">
      <c r="A354" s="295" t="s">
        <v>880</v>
      </c>
      <c r="B354" s="846" t="s">
        <v>637</v>
      </c>
      <c r="C354" s="1026" t="s">
        <v>638</v>
      </c>
      <c r="D354" s="28"/>
      <c r="E354" s="28"/>
      <c r="F354" s="28"/>
      <c r="G354" s="28"/>
      <c r="H354" s="848"/>
      <c r="I354" s="15" t="s">
        <v>639</v>
      </c>
      <c r="J354" s="1026" t="s">
        <v>640</v>
      </c>
      <c r="K354" s="28"/>
      <c r="L354" s="848"/>
      <c r="M354" s="1026" t="s">
        <v>641</v>
      </c>
      <c r="N354" s="28"/>
      <c r="O354" s="28"/>
      <c r="P354" s="28"/>
      <c r="Q354" s="28"/>
      <c r="R354" s="1288"/>
      <c r="S354" s="16"/>
      <c r="T354" s="16"/>
      <c r="U354" s="16"/>
      <c r="V354" s="16"/>
      <c r="W354" s="16"/>
      <c r="X354" s="16"/>
      <c r="Y354" s="16"/>
    </row>
    <row r="355" spans="1:25" s="829" customFormat="1" ht="28.5" customHeight="1">
      <c r="A355" s="295"/>
      <c r="B355" s="15" t="s">
        <v>642</v>
      </c>
      <c r="C355" s="18" t="s">
        <v>40</v>
      </c>
      <c r="D355" s="15" t="s">
        <v>643</v>
      </c>
      <c r="E355" s="15" t="s">
        <v>644</v>
      </c>
      <c r="F355" s="15" t="s">
        <v>645</v>
      </c>
      <c r="G355" s="15" t="s">
        <v>646</v>
      </c>
      <c r="H355" s="15" t="s">
        <v>905</v>
      </c>
      <c r="I355" s="15" t="s">
        <v>647</v>
      </c>
      <c r="J355" s="18" t="s">
        <v>513</v>
      </c>
      <c r="K355" s="15" t="s">
        <v>906</v>
      </c>
      <c r="L355" s="15" t="s">
        <v>648</v>
      </c>
      <c r="M355" s="18" t="s">
        <v>41</v>
      </c>
      <c r="N355" s="15" t="s">
        <v>649</v>
      </c>
      <c r="O355" s="15" t="s">
        <v>650</v>
      </c>
      <c r="P355" s="15" t="s">
        <v>651</v>
      </c>
      <c r="Q355" s="1026" t="s">
        <v>652</v>
      </c>
      <c r="R355" s="1288"/>
      <c r="S355" s="16"/>
      <c r="T355" s="16"/>
      <c r="U355" s="16"/>
      <c r="V355" s="16"/>
      <c r="W355" s="16"/>
      <c r="X355" s="16"/>
      <c r="Y355" s="16"/>
    </row>
    <row r="356" spans="1:25" s="829" customFormat="1" ht="12" customHeight="1">
      <c r="A356" s="297"/>
      <c r="B356" s="20" t="str">
        <f>PROPER("DAR-B")</f>
        <v>Dar-B</v>
      </c>
      <c r="C356" s="20"/>
      <c r="D356" s="20" t="str">
        <f>PROPER("QUA IBOE")</f>
        <v>Qua Iboe</v>
      </c>
      <c r="E356" s="20" t="str">
        <f>PROPER("BONNY-L")</f>
        <v>Bonny-L</v>
      </c>
      <c r="F356" s="20" t="str">
        <f>PROPER("AKPO")</f>
        <v>Akpo</v>
      </c>
      <c r="G356" s="20" t="str">
        <f>PROPER("AGBAMI")</f>
        <v>Agbami</v>
      </c>
      <c r="H356" s="20" t="str">
        <f>PROPER("ESCRVS-C")</f>
        <v>Escrvs-C</v>
      </c>
      <c r="I356" s="20" t="str">
        <f>PROPER("DOBA-B")</f>
        <v>Doba-B</v>
      </c>
      <c r="J356" s="20"/>
      <c r="K356" s="20" t="str">
        <f>PROPER("ZAFIRO-B")</f>
        <v>Zafiro-B</v>
      </c>
      <c r="L356" s="20" t="str">
        <f>PROPER("ASENG")</f>
        <v>Aseng</v>
      </c>
      <c r="M356" s="20"/>
      <c r="N356" s="20" t="str">
        <f>PROPER("LUCINA")</f>
        <v>Lucina</v>
      </c>
      <c r="O356" s="20" t="str">
        <f>PROPER("RABI-L")</f>
        <v>Rabi-L</v>
      </c>
      <c r="P356" s="20" t="str">
        <f>PROPER("RABI-BLD")</f>
        <v>Rabi-Bld</v>
      </c>
      <c r="Q356" s="19" t="str">
        <f>PROPER("GABON-T")</f>
        <v>Gabon-T</v>
      </c>
      <c r="R356" s="1289"/>
      <c r="S356" s="16"/>
      <c r="T356" s="16"/>
      <c r="U356" s="16"/>
      <c r="V356" s="16"/>
      <c r="W356" s="16"/>
      <c r="X356" s="16"/>
      <c r="Y356" s="16"/>
    </row>
    <row r="357" spans="1:25" s="835" customFormat="1" ht="10.5" customHeight="1">
      <c r="A357" s="830" t="s">
        <v>300</v>
      </c>
      <c r="B357" s="831">
        <v>72544</v>
      </c>
      <c r="C357" s="832">
        <v>408618</v>
      </c>
      <c r="D357" s="832">
        <v>143061</v>
      </c>
      <c r="E357" s="832" t="s">
        <v>43</v>
      </c>
      <c r="F357" s="832">
        <v>102649</v>
      </c>
      <c r="G357" s="832">
        <v>162908</v>
      </c>
      <c r="H357" s="832" t="s">
        <v>43</v>
      </c>
      <c r="I357" s="832" t="s">
        <v>43</v>
      </c>
      <c r="J357" s="832" t="s">
        <v>43</v>
      </c>
      <c r="K357" s="832" t="s">
        <v>43</v>
      </c>
      <c r="L357" s="832" t="s">
        <v>43</v>
      </c>
      <c r="M357" s="832">
        <v>955556</v>
      </c>
      <c r="N357" s="832" t="s">
        <v>43</v>
      </c>
      <c r="O357" s="832" t="s">
        <v>43</v>
      </c>
      <c r="P357" s="832">
        <v>933450</v>
      </c>
      <c r="Q357" s="832">
        <v>22106</v>
      </c>
      <c r="R357" s="833" t="s">
        <v>443</v>
      </c>
      <c r="S357" s="834"/>
      <c r="T357" s="834"/>
      <c r="U357" s="834"/>
      <c r="V357" s="834"/>
      <c r="W357" s="834"/>
      <c r="X357" s="834"/>
      <c r="Y357" s="834"/>
    </row>
    <row r="358" spans="1:25" s="835" customFormat="1" ht="10.5" customHeight="1">
      <c r="A358" s="836" t="s">
        <v>444</v>
      </c>
      <c r="B358" s="835" t="s">
        <v>43</v>
      </c>
      <c r="C358" s="835">
        <v>613562</v>
      </c>
      <c r="D358" s="835">
        <v>150620</v>
      </c>
      <c r="E358" s="835">
        <v>304404</v>
      </c>
      <c r="F358" s="835">
        <v>158538</v>
      </c>
      <c r="G358" s="835" t="s">
        <v>43</v>
      </c>
      <c r="H358" s="835" t="s">
        <v>43</v>
      </c>
      <c r="I358" s="835">
        <v>51174</v>
      </c>
      <c r="J358" s="835">
        <v>342271</v>
      </c>
      <c r="K358" s="835">
        <v>144141</v>
      </c>
      <c r="L358" s="835">
        <v>198130</v>
      </c>
      <c r="M358" s="835">
        <v>3693184</v>
      </c>
      <c r="N358" s="835">
        <v>132461</v>
      </c>
      <c r="O358" s="835">
        <v>608116</v>
      </c>
      <c r="P358" s="835">
        <v>2856697</v>
      </c>
      <c r="Q358" s="835" t="s">
        <v>43</v>
      </c>
      <c r="R358" s="838" t="s">
        <v>445</v>
      </c>
      <c r="S358" s="834"/>
      <c r="T358" s="834"/>
      <c r="U358" s="834"/>
      <c r="V358" s="834"/>
      <c r="W358" s="834"/>
      <c r="X358" s="834"/>
      <c r="Y358" s="834"/>
    </row>
    <row r="359" spans="1:25" s="835" customFormat="1" ht="10.5" customHeight="1">
      <c r="A359" s="836" t="s">
        <v>446</v>
      </c>
      <c r="B359" s="835" t="s">
        <v>43</v>
      </c>
      <c r="C359" s="835">
        <v>151172</v>
      </c>
      <c r="D359" s="835" t="s">
        <v>43</v>
      </c>
      <c r="E359" s="835">
        <v>151172</v>
      </c>
      <c r="F359" s="835" t="s">
        <v>43</v>
      </c>
      <c r="G359" s="835" t="s">
        <v>43</v>
      </c>
      <c r="H359" s="835" t="s">
        <v>43</v>
      </c>
      <c r="I359" s="835">
        <v>304682</v>
      </c>
      <c r="J359" s="835" t="s">
        <v>43</v>
      </c>
      <c r="K359" s="835" t="s">
        <v>43</v>
      </c>
      <c r="L359" s="835" t="s">
        <v>43</v>
      </c>
      <c r="M359" s="835">
        <v>3104957</v>
      </c>
      <c r="N359" s="835">
        <v>92928</v>
      </c>
      <c r="O359" s="835">
        <v>725090</v>
      </c>
      <c r="P359" s="835">
        <v>1919721</v>
      </c>
      <c r="Q359" s="835" t="s">
        <v>43</v>
      </c>
      <c r="R359" s="838" t="s">
        <v>447</v>
      </c>
      <c r="S359" s="834"/>
      <c r="T359" s="834"/>
      <c r="U359" s="834"/>
      <c r="V359" s="834"/>
      <c r="W359" s="834"/>
      <c r="X359" s="834"/>
      <c r="Y359" s="834"/>
    </row>
    <row r="360" spans="1:25" s="835" customFormat="1" ht="10.5" customHeight="1">
      <c r="A360" s="836" t="s">
        <v>448</v>
      </c>
      <c r="B360" s="835" t="s">
        <v>43</v>
      </c>
      <c r="C360" s="835">
        <v>228473</v>
      </c>
      <c r="D360" s="835" t="s">
        <v>43</v>
      </c>
      <c r="E360" s="835" t="s">
        <v>43</v>
      </c>
      <c r="F360" s="835">
        <v>162557</v>
      </c>
      <c r="G360" s="835" t="s">
        <v>43</v>
      </c>
      <c r="H360" s="835">
        <v>65916</v>
      </c>
      <c r="I360" s="835">
        <v>493315</v>
      </c>
      <c r="J360" s="835" t="s">
        <v>43</v>
      </c>
      <c r="K360" s="835" t="s">
        <v>43</v>
      </c>
      <c r="L360" s="835" t="s">
        <v>43</v>
      </c>
      <c r="M360" s="835">
        <v>1988237</v>
      </c>
      <c r="N360" s="835" t="s">
        <v>43</v>
      </c>
      <c r="O360" s="835">
        <v>617511</v>
      </c>
      <c r="P360" s="835">
        <v>1370726</v>
      </c>
      <c r="Q360" s="835" t="s">
        <v>43</v>
      </c>
      <c r="R360" s="838" t="s">
        <v>449</v>
      </c>
      <c r="S360" s="834"/>
      <c r="T360" s="834"/>
      <c r="U360" s="834"/>
      <c r="V360" s="834"/>
      <c r="W360" s="834"/>
      <c r="X360" s="834"/>
      <c r="Y360" s="834"/>
    </row>
    <row r="361" spans="1:25" s="835" customFormat="1" ht="10.5" customHeight="1">
      <c r="A361" s="836" t="s">
        <v>450</v>
      </c>
      <c r="B361" s="835">
        <v>137215</v>
      </c>
      <c r="C361" s="835" t="s">
        <v>43</v>
      </c>
      <c r="D361" s="835" t="s">
        <v>43</v>
      </c>
      <c r="E361" s="835" t="s">
        <v>43</v>
      </c>
      <c r="F361" s="835" t="s">
        <v>43</v>
      </c>
      <c r="G361" s="835" t="s">
        <v>43</v>
      </c>
      <c r="H361" s="835" t="s">
        <v>43</v>
      </c>
      <c r="I361" s="835">
        <v>656273</v>
      </c>
      <c r="J361" s="835" t="s">
        <v>43</v>
      </c>
      <c r="K361" s="835" t="s">
        <v>43</v>
      </c>
      <c r="L361" s="835" t="s">
        <v>43</v>
      </c>
      <c r="M361" s="835">
        <v>630510</v>
      </c>
      <c r="N361" s="835" t="s">
        <v>43</v>
      </c>
      <c r="O361" s="835" t="s">
        <v>43</v>
      </c>
      <c r="P361" s="835">
        <v>630510</v>
      </c>
      <c r="Q361" s="835" t="s">
        <v>43</v>
      </c>
      <c r="R361" s="838" t="s">
        <v>451</v>
      </c>
      <c r="S361" s="834"/>
      <c r="T361" s="834"/>
      <c r="U361" s="834"/>
      <c r="V361" s="834"/>
      <c r="W361" s="834"/>
      <c r="X361" s="834"/>
      <c r="Y361" s="834"/>
    </row>
    <row r="362" spans="1:25" s="835" customFormat="1" ht="10.5" customHeight="1">
      <c r="A362" s="836"/>
      <c r="R362" s="838"/>
      <c r="S362" s="834"/>
      <c r="T362" s="834"/>
      <c r="U362" s="834"/>
      <c r="V362" s="834"/>
      <c r="W362" s="834"/>
      <c r="X362" s="834"/>
      <c r="Y362" s="834"/>
    </row>
    <row r="363" spans="1:25" s="835" customFormat="1" ht="10.5" customHeight="1">
      <c r="A363" s="836" t="s">
        <v>305</v>
      </c>
      <c r="B363" s="835">
        <v>45329</v>
      </c>
      <c r="C363" s="835">
        <v>65916</v>
      </c>
      <c r="D363" s="835" t="s">
        <v>43</v>
      </c>
      <c r="E363" s="835" t="s">
        <v>43</v>
      </c>
      <c r="F363" s="835" t="s">
        <v>43</v>
      </c>
      <c r="G363" s="835" t="s">
        <v>43</v>
      </c>
      <c r="H363" s="835">
        <v>65916</v>
      </c>
      <c r="I363" s="835">
        <v>554590</v>
      </c>
      <c r="J363" s="835" t="s">
        <v>43</v>
      </c>
      <c r="K363" s="835" t="s">
        <v>43</v>
      </c>
      <c r="L363" s="835" t="s">
        <v>43</v>
      </c>
      <c r="M363" s="835">
        <v>1646750</v>
      </c>
      <c r="N363" s="835" t="s">
        <v>43</v>
      </c>
      <c r="O363" s="835">
        <v>411607</v>
      </c>
      <c r="P363" s="835">
        <v>1235143</v>
      </c>
      <c r="Q363" s="835" t="s">
        <v>43</v>
      </c>
      <c r="R363" s="838" t="s">
        <v>452</v>
      </c>
      <c r="S363" s="834"/>
      <c r="T363" s="834"/>
      <c r="U363" s="834"/>
      <c r="V363" s="834"/>
      <c r="W363" s="834"/>
      <c r="X363" s="834"/>
      <c r="Y363" s="834"/>
    </row>
    <row r="364" spans="1:25" s="835" customFormat="1" ht="10.5" customHeight="1">
      <c r="A364" s="836" t="s">
        <v>453</v>
      </c>
      <c r="B364" s="835">
        <v>139206</v>
      </c>
      <c r="C364" s="835" t="s">
        <v>43</v>
      </c>
      <c r="D364" s="835" t="s">
        <v>43</v>
      </c>
      <c r="E364" s="835" t="s">
        <v>43</v>
      </c>
      <c r="F364" s="835" t="s">
        <v>43</v>
      </c>
      <c r="G364" s="835" t="s">
        <v>43</v>
      </c>
      <c r="H364" s="835" t="s">
        <v>43</v>
      </c>
      <c r="I364" s="835">
        <v>511803</v>
      </c>
      <c r="J364" s="835" t="s">
        <v>43</v>
      </c>
      <c r="K364" s="835" t="s">
        <v>43</v>
      </c>
      <c r="L364" s="835" t="s">
        <v>43</v>
      </c>
      <c r="M364" s="835">
        <v>313401</v>
      </c>
      <c r="N364" s="835" t="s">
        <v>43</v>
      </c>
      <c r="O364" s="835" t="s">
        <v>43</v>
      </c>
      <c r="P364" s="835">
        <v>313401</v>
      </c>
      <c r="Q364" s="835" t="s">
        <v>43</v>
      </c>
      <c r="R364" s="838" t="s">
        <v>454</v>
      </c>
      <c r="S364" s="834"/>
      <c r="T364" s="834"/>
      <c r="U364" s="834"/>
      <c r="V364" s="834"/>
      <c r="W364" s="834"/>
      <c r="X364" s="834"/>
      <c r="Y364" s="834"/>
    </row>
    <row r="365" spans="1:25" s="835" customFormat="1" ht="10.5" customHeight="1">
      <c r="A365" s="836"/>
      <c r="R365" s="838"/>
      <c r="S365" s="834"/>
      <c r="T365" s="834"/>
      <c r="U365" s="834"/>
      <c r="V365" s="834"/>
      <c r="W365" s="834"/>
      <c r="X365" s="834"/>
      <c r="Y365" s="834"/>
    </row>
    <row r="366" spans="1:25" s="835" customFormat="1" ht="10.5" customHeight="1">
      <c r="A366" s="836" t="s">
        <v>307</v>
      </c>
      <c r="B366" s="835">
        <v>45329</v>
      </c>
      <c r="C366" s="835" t="s">
        <v>43</v>
      </c>
      <c r="D366" s="835" t="s">
        <v>43</v>
      </c>
      <c r="E366" s="835" t="s">
        <v>43</v>
      </c>
      <c r="F366" s="835" t="s">
        <v>43</v>
      </c>
      <c r="G366" s="835" t="s">
        <v>43</v>
      </c>
      <c r="H366" s="835" t="s">
        <v>43</v>
      </c>
      <c r="I366" s="835">
        <v>253229</v>
      </c>
      <c r="J366" s="835" t="s">
        <v>43</v>
      </c>
      <c r="K366" s="835" t="s">
        <v>43</v>
      </c>
      <c r="L366" s="835" t="s">
        <v>43</v>
      </c>
      <c r="M366" s="835">
        <v>317109</v>
      </c>
      <c r="N366" s="835" t="s">
        <v>43</v>
      </c>
      <c r="O366" s="835" t="s">
        <v>43</v>
      </c>
      <c r="P366" s="835">
        <v>317109</v>
      </c>
      <c r="Q366" s="835" t="s">
        <v>43</v>
      </c>
      <c r="R366" s="838" t="s">
        <v>455</v>
      </c>
      <c r="S366" s="834"/>
      <c r="T366" s="834"/>
      <c r="U366" s="834"/>
      <c r="V366" s="834"/>
      <c r="W366" s="834"/>
      <c r="X366" s="834"/>
      <c r="Y366" s="834"/>
    </row>
    <row r="367" spans="1:25" s="835" customFormat="1" ht="10.5" customHeight="1">
      <c r="A367" s="836" t="s">
        <v>456</v>
      </c>
      <c r="B367" s="835">
        <v>47633</v>
      </c>
      <c r="C367" s="835" t="s">
        <v>43</v>
      </c>
      <c r="D367" s="835" t="s">
        <v>43</v>
      </c>
      <c r="E367" s="835" t="s">
        <v>43</v>
      </c>
      <c r="F367" s="835" t="s">
        <v>43</v>
      </c>
      <c r="G367" s="835" t="s">
        <v>43</v>
      </c>
      <c r="H367" s="835" t="s">
        <v>43</v>
      </c>
      <c r="I367" s="835">
        <v>151804</v>
      </c>
      <c r="J367" s="835" t="s">
        <v>43</v>
      </c>
      <c r="K367" s="835" t="s">
        <v>43</v>
      </c>
      <c r="L367" s="835" t="s">
        <v>43</v>
      </c>
      <c r="M367" s="835">
        <v>107560</v>
      </c>
      <c r="N367" s="835" t="s">
        <v>43</v>
      </c>
      <c r="O367" s="835" t="s">
        <v>43</v>
      </c>
      <c r="P367" s="835">
        <v>107560</v>
      </c>
      <c r="Q367" s="835" t="s">
        <v>43</v>
      </c>
      <c r="R367" s="838" t="s">
        <v>457</v>
      </c>
      <c r="S367" s="834"/>
      <c r="T367" s="834"/>
      <c r="U367" s="834"/>
      <c r="V367" s="834"/>
      <c r="W367" s="834"/>
      <c r="X367" s="834"/>
      <c r="Y367" s="834"/>
    </row>
    <row r="368" spans="1:25" s="835" customFormat="1" ht="10.5" customHeight="1">
      <c r="A368" s="836" t="s">
        <v>458</v>
      </c>
      <c r="B368" s="835">
        <v>44253</v>
      </c>
      <c r="C368" s="835" t="s">
        <v>43</v>
      </c>
      <c r="D368" s="835" t="s">
        <v>43</v>
      </c>
      <c r="E368" s="835" t="s">
        <v>43</v>
      </c>
      <c r="F368" s="835" t="s">
        <v>43</v>
      </c>
      <c r="G368" s="835" t="s">
        <v>43</v>
      </c>
      <c r="H368" s="835" t="s">
        <v>43</v>
      </c>
      <c r="I368" s="835">
        <v>54067</v>
      </c>
      <c r="J368" s="835" t="s">
        <v>43</v>
      </c>
      <c r="K368" s="835" t="s">
        <v>43</v>
      </c>
      <c r="L368" s="835" t="s">
        <v>43</v>
      </c>
      <c r="M368" s="835">
        <v>102506</v>
      </c>
      <c r="N368" s="835" t="s">
        <v>43</v>
      </c>
      <c r="O368" s="835" t="s">
        <v>43</v>
      </c>
      <c r="P368" s="835">
        <v>102506</v>
      </c>
      <c r="Q368" s="835" t="s">
        <v>43</v>
      </c>
      <c r="R368" s="838" t="s">
        <v>459</v>
      </c>
      <c r="S368" s="834"/>
      <c r="T368" s="834"/>
      <c r="U368" s="834"/>
      <c r="V368" s="834"/>
      <c r="W368" s="834"/>
      <c r="X368" s="834"/>
      <c r="Y368" s="834"/>
    </row>
    <row r="369" spans="1:25" s="835" customFormat="1" ht="10.5" customHeight="1">
      <c r="A369" s="836" t="s">
        <v>460</v>
      </c>
      <c r="B369" s="835" t="s">
        <v>43</v>
      </c>
      <c r="C369" s="835" t="s">
        <v>43</v>
      </c>
      <c r="D369" s="835" t="s">
        <v>43</v>
      </c>
      <c r="E369" s="835" t="s">
        <v>43</v>
      </c>
      <c r="F369" s="835" t="s">
        <v>43</v>
      </c>
      <c r="G369" s="835" t="s">
        <v>43</v>
      </c>
      <c r="H369" s="835" t="s">
        <v>43</v>
      </c>
      <c r="I369" s="835">
        <v>197173</v>
      </c>
      <c r="J369" s="835" t="s">
        <v>43</v>
      </c>
      <c r="K369" s="835" t="s">
        <v>43</v>
      </c>
      <c r="L369" s="835" t="s">
        <v>43</v>
      </c>
      <c r="M369" s="835">
        <v>103335</v>
      </c>
      <c r="N369" s="835" t="s">
        <v>43</v>
      </c>
      <c r="O369" s="835" t="s">
        <v>43</v>
      </c>
      <c r="P369" s="835">
        <v>103335</v>
      </c>
      <c r="Q369" s="835" t="s">
        <v>43</v>
      </c>
      <c r="R369" s="838" t="s">
        <v>461</v>
      </c>
      <c r="S369" s="834"/>
      <c r="T369" s="834"/>
      <c r="U369" s="834"/>
      <c r="V369" s="834"/>
      <c r="W369" s="834"/>
      <c r="X369" s="834"/>
      <c r="Y369" s="834"/>
    </row>
    <row r="370" spans="1:25" s="835" customFormat="1" ht="10.5" customHeight="1">
      <c r="A370" s="836" t="s">
        <v>311</v>
      </c>
      <c r="B370" s="835">
        <v>47320</v>
      </c>
      <c r="C370" s="835" t="s">
        <v>43</v>
      </c>
      <c r="D370" s="835" t="s">
        <v>43</v>
      </c>
      <c r="E370" s="835" t="s">
        <v>43</v>
      </c>
      <c r="F370" s="835" t="s">
        <v>43</v>
      </c>
      <c r="G370" s="835" t="s">
        <v>43</v>
      </c>
      <c r="H370" s="835" t="s">
        <v>43</v>
      </c>
      <c r="I370" s="835">
        <v>108759</v>
      </c>
      <c r="J370" s="835" t="s">
        <v>43</v>
      </c>
      <c r="K370" s="835" t="s">
        <v>43</v>
      </c>
      <c r="L370" s="835" t="s">
        <v>43</v>
      </c>
      <c r="M370" s="835" t="s">
        <v>43</v>
      </c>
      <c r="N370" s="835" t="s">
        <v>43</v>
      </c>
      <c r="O370" s="835" t="s">
        <v>43</v>
      </c>
      <c r="P370" s="835" t="s">
        <v>43</v>
      </c>
      <c r="Q370" s="835" t="s">
        <v>43</v>
      </c>
      <c r="R370" s="838" t="s">
        <v>462</v>
      </c>
      <c r="S370" s="834"/>
      <c r="T370" s="834"/>
      <c r="U370" s="834"/>
      <c r="V370" s="834"/>
      <c r="W370" s="834"/>
      <c r="X370" s="834"/>
      <c r="Y370" s="834"/>
    </row>
    <row r="371" spans="1:25" s="835" customFormat="1" ht="10.5" customHeight="1">
      <c r="A371" s="836"/>
      <c r="R371" s="838"/>
      <c r="S371" s="834"/>
      <c r="T371" s="834"/>
      <c r="U371" s="834"/>
      <c r="V371" s="834"/>
      <c r="W371" s="834"/>
      <c r="X371" s="834"/>
      <c r="Y371" s="834"/>
    </row>
    <row r="372" spans="1:25" s="835" customFormat="1" ht="10.5" customHeight="1">
      <c r="A372" s="836" t="s">
        <v>463</v>
      </c>
      <c r="B372" s="835" t="s">
        <v>43</v>
      </c>
      <c r="C372" s="835" t="s">
        <v>43</v>
      </c>
      <c r="D372" s="835" t="s">
        <v>43</v>
      </c>
      <c r="E372" s="835" t="s">
        <v>43</v>
      </c>
      <c r="F372" s="835" t="s">
        <v>43</v>
      </c>
      <c r="G372" s="835" t="s">
        <v>43</v>
      </c>
      <c r="H372" s="835" t="s">
        <v>43</v>
      </c>
      <c r="I372" s="835">
        <v>101661</v>
      </c>
      <c r="J372" s="835" t="s">
        <v>43</v>
      </c>
      <c r="K372" s="835" t="s">
        <v>43</v>
      </c>
      <c r="L372" s="835" t="s">
        <v>43</v>
      </c>
      <c r="M372" s="835">
        <v>107043</v>
      </c>
      <c r="N372" s="835" t="s">
        <v>43</v>
      </c>
      <c r="O372" s="835" t="s">
        <v>43</v>
      </c>
      <c r="P372" s="835">
        <v>107043</v>
      </c>
      <c r="Q372" s="835" t="s">
        <v>43</v>
      </c>
      <c r="R372" s="838" t="s">
        <v>464</v>
      </c>
      <c r="S372" s="834"/>
      <c r="T372" s="834"/>
      <c r="U372" s="834"/>
      <c r="V372" s="834"/>
      <c r="W372" s="834"/>
      <c r="X372" s="834"/>
      <c r="Y372" s="834"/>
    </row>
    <row r="373" spans="1:25" s="835" customFormat="1" ht="10.5" customHeight="1">
      <c r="A373" s="836" t="s">
        <v>465</v>
      </c>
      <c r="B373" s="835" t="s">
        <v>43</v>
      </c>
      <c r="C373" s="835" t="s">
        <v>43</v>
      </c>
      <c r="D373" s="835" t="s">
        <v>43</v>
      </c>
      <c r="E373" s="835" t="s">
        <v>43</v>
      </c>
      <c r="F373" s="835" t="s">
        <v>43</v>
      </c>
      <c r="G373" s="835" t="s">
        <v>43</v>
      </c>
      <c r="H373" s="835" t="s">
        <v>43</v>
      </c>
      <c r="I373" s="835">
        <v>151568</v>
      </c>
      <c r="J373" s="835" t="s">
        <v>43</v>
      </c>
      <c r="K373" s="835" t="s">
        <v>43</v>
      </c>
      <c r="L373" s="835" t="s">
        <v>43</v>
      </c>
      <c r="M373" s="835">
        <v>102798</v>
      </c>
      <c r="N373" s="835" t="s">
        <v>43</v>
      </c>
      <c r="O373" s="835" t="s">
        <v>43</v>
      </c>
      <c r="P373" s="835">
        <v>102798</v>
      </c>
      <c r="Q373" s="835" t="s">
        <v>43</v>
      </c>
      <c r="R373" s="838" t="s">
        <v>410</v>
      </c>
      <c r="S373" s="834"/>
      <c r="T373" s="834"/>
      <c r="U373" s="834"/>
      <c r="V373" s="834"/>
      <c r="W373" s="834"/>
      <c r="X373" s="834"/>
      <c r="Y373" s="834"/>
    </row>
    <row r="374" spans="1:25" s="835" customFormat="1" ht="10.5" customHeight="1">
      <c r="A374" s="836" t="s">
        <v>466</v>
      </c>
      <c r="B374" s="835">
        <v>45329</v>
      </c>
      <c r="C374" s="835" t="s">
        <v>43</v>
      </c>
      <c r="D374" s="835" t="s">
        <v>43</v>
      </c>
      <c r="E374" s="835" t="s">
        <v>43</v>
      </c>
      <c r="F374" s="835" t="s">
        <v>43</v>
      </c>
      <c r="G374" s="835" t="s">
        <v>43</v>
      </c>
      <c r="H374" s="835" t="s">
        <v>43</v>
      </c>
      <c r="I374" s="835" t="s">
        <v>43</v>
      </c>
      <c r="J374" s="835" t="s">
        <v>43</v>
      </c>
      <c r="K374" s="835" t="s">
        <v>43</v>
      </c>
      <c r="L374" s="835" t="s">
        <v>43</v>
      </c>
      <c r="M374" s="835">
        <v>107268</v>
      </c>
      <c r="N374" s="835" t="s">
        <v>43</v>
      </c>
      <c r="O374" s="835" t="s">
        <v>43</v>
      </c>
      <c r="P374" s="835">
        <v>107268</v>
      </c>
      <c r="Q374" s="835" t="s">
        <v>43</v>
      </c>
      <c r="R374" s="838" t="s">
        <v>411</v>
      </c>
      <c r="S374" s="834"/>
      <c r="T374" s="834"/>
      <c r="U374" s="834"/>
      <c r="V374" s="834"/>
      <c r="W374" s="834"/>
      <c r="X374" s="834"/>
      <c r="Y374" s="834"/>
    </row>
    <row r="375" spans="1:25" s="835" customFormat="1" ht="10.5" customHeight="1">
      <c r="A375" s="836" t="s">
        <v>467</v>
      </c>
      <c r="B375" s="835" t="s">
        <v>43</v>
      </c>
      <c r="C375" s="835" t="s">
        <v>43</v>
      </c>
      <c r="D375" s="835" t="s">
        <v>43</v>
      </c>
      <c r="E375" s="835" t="s">
        <v>43</v>
      </c>
      <c r="F375" s="835" t="s">
        <v>43</v>
      </c>
      <c r="G375" s="835" t="s">
        <v>43</v>
      </c>
      <c r="H375" s="835" t="s">
        <v>43</v>
      </c>
      <c r="I375" s="835" t="s">
        <v>43</v>
      </c>
      <c r="J375" s="835" t="s">
        <v>43</v>
      </c>
      <c r="K375" s="835" t="s">
        <v>43</v>
      </c>
      <c r="L375" s="835" t="s">
        <v>43</v>
      </c>
      <c r="M375" s="835" t="s">
        <v>43</v>
      </c>
      <c r="N375" s="835" t="s">
        <v>43</v>
      </c>
      <c r="O375" s="835" t="s">
        <v>43</v>
      </c>
      <c r="P375" s="835" t="s">
        <v>43</v>
      </c>
      <c r="Q375" s="835" t="s">
        <v>43</v>
      </c>
      <c r="R375" s="838" t="s">
        <v>412</v>
      </c>
      <c r="S375" s="834"/>
      <c r="T375" s="834"/>
      <c r="U375" s="834"/>
      <c r="V375" s="834"/>
      <c r="W375" s="834"/>
      <c r="X375" s="834"/>
      <c r="Y375" s="834"/>
    </row>
    <row r="376" spans="1:25" s="835" customFormat="1" ht="10.5" customHeight="1">
      <c r="A376" s="836" t="s">
        <v>468</v>
      </c>
      <c r="B376" s="835" t="s">
        <v>43</v>
      </c>
      <c r="C376" s="835" t="s">
        <v>43</v>
      </c>
      <c r="D376" s="835" t="s">
        <v>43</v>
      </c>
      <c r="E376" s="835" t="s">
        <v>43</v>
      </c>
      <c r="F376" s="835" t="s">
        <v>43</v>
      </c>
      <c r="G376" s="835" t="s">
        <v>43</v>
      </c>
      <c r="H376" s="835" t="s">
        <v>43</v>
      </c>
      <c r="I376" s="835">
        <v>151804</v>
      </c>
      <c r="J376" s="835" t="s">
        <v>43</v>
      </c>
      <c r="K376" s="835" t="s">
        <v>43</v>
      </c>
      <c r="L376" s="835" t="s">
        <v>43</v>
      </c>
      <c r="M376" s="835">
        <v>107560</v>
      </c>
      <c r="N376" s="835" t="s">
        <v>43</v>
      </c>
      <c r="O376" s="835" t="s">
        <v>43</v>
      </c>
      <c r="P376" s="835">
        <v>107560</v>
      </c>
      <c r="Q376" s="835" t="s">
        <v>43</v>
      </c>
      <c r="R376" s="839" t="s">
        <v>469</v>
      </c>
      <c r="S376" s="834"/>
      <c r="T376" s="834"/>
      <c r="U376" s="834"/>
      <c r="V376" s="834"/>
      <c r="W376" s="834"/>
      <c r="X376" s="834"/>
      <c r="Y376" s="834"/>
    </row>
    <row r="377" spans="1:25" s="835" customFormat="1" ht="10.5" customHeight="1">
      <c r="A377" s="836" t="s">
        <v>470</v>
      </c>
      <c r="B377" s="835">
        <v>47633</v>
      </c>
      <c r="C377" s="835" t="s">
        <v>43</v>
      </c>
      <c r="D377" s="835" t="s">
        <v>43</v>
      </c>
      <c r="E377" s="835" t="s">
        <v>43</v>
      </c>
      <c r="F377" s="835" t="s">
        <v>43</v>
      </c>
      <c r="G377" s="835" t="s">
        <v>43</v>
      </c>
      <c r="H377" s="835" t="s">
        <v>43</v>
      </c>
      <c r="I377" s="835" t="s">
        <v>43</v>
      </c>
      <c r="J377" s="835" t="s">
        <v>43</v>
      </c>
      <c r="K377" s="835" t="s">
        <v>43</v>
      </c>
      <c r="L377" s="835" t="s">
        <v>43</v>
      </c>
      <c r="M377" s="835" t="s">
        <v>43</v>
      </c>
      <c r="N377" s="835" t="s">
        <v>43</v>
      </c>
      <c r="O377" s="835" t="s">
        <v>43</v>
      </c>
      <c r="P377" s="835" t="s">
        <v>43</v>
      </c>
      <c r="Q377" s="835" t="s">
        <v>43</v>
      </c>
      <c r="R377" s="838" t="s">
        <v>471</v>
      </c>
      <c r="S377" s="834"/>
      <c r="T377" s="834"/>
      <c r="U377" s="834"/>
      <c r="V377" s="834"/>
      <c r="W377" s="834"/>
      <c r="X377" s="834"/>
      <c r="Y377" s="834"/>
    </row>
    <row r="378" spans="1:25" s="835" customFormat="1" ht="10.5" customHeight="1">
      <c r="A378" s="836" t="s">
        <v>472</v>
      </c>
      <c r="B378" s="835" t="s">
        <v>43</v>
      </c>
      <c r="C378" s="835" t="s">
        <v>43</v>
      </c>
      <c r="D378" s="835" t="s">
        <v>43</v>
      </c>
      <c r="E378" s="835" t="s">
        <v>43</v>
      </c>
      <c r="F378" s="835" t="s">
        <v>43</v>
      </c>
      <c r="G378" s="835" t="s">
        <v>43</v>
      </c>
      <c r="H378" s="835" t="s">
        <v>43</v>
      </c>
      <c r="I378" s="835" t="s">
        <v>43</v>
      </c>
      <c r="J378" s="835" t="s">
        <v>43</v>
      </c>
      <c r="K378" s="835" t="s">
        <v>43</v>
      </c>
      <c r="L378" s="835" t="s">
        <v>43</v>
      </c>
      <c r="M378" s="835" t="s">
        <v>43</v>
      </c>
      <c r="N378" s="835" t="s">
        <v>43</v>
      </c>
      <c r="O378" s="835" t="s">
        <v>43</v>
      </c>
      <c r="P378" s="835" t="s">
        <v>43</v>
      </c>
      <c r="Q378" s="835" t="s">
        <v>43</v>
      </c>
      <c r="R378" s="838" t="s">
        <v>473</v>
      </c>
      <c r="S378" s="834"/>
      <c r="T378" s="834"/>
      <c r="U378" s="834"/>
      <c r="V378" s="834"/>
      <c r="W378" s="834"/>
      <c r="X378" s="834"/>
      <c r="Y378" s="834"/>
    </row>
    <row r="379" spans="1:25" s="835" customFormat="1" ht="10.5" customHeight="1">
      <c r="A379" s="836" t="s">
        <v>474</v>
      </c>
      <c r="B379" s="835">
        <v>44253</v>
      </c>
      <c r="C379" s="835" t="s">
        <v>43</v>
      </c>
      <c r="D379" s="835" t="s">
        <v>43</v>
      </c>
      <c r="E379" s="835" t="s">
        <v>43</v>
      </c>
      <c r="F379" s="835" t="s">
        <v>43</v>
      </c>
      <c r="G379" s="835" t="s">
        <v>43</v>
      </c>
      <c r="H379" s="835" t="s">
        <v>43</v>
      </c>
      <c r="I379" s="835">
        <v>54067</v>
      </c>
      <c r="J379" s="835" t="s">
        <v>43</v>
      </c>
      <c r="K379" s="835" t="s">
        <v>43</v>
      </c>
      <c r="L379" s="835" t="s">
        <v>43</v>
      </c>
      <c r="M379" s="835">
        <v>102506</v>
      </c>
      <c r="N379" s="835" t="s">
        <v>43</v>
      </c>
      <c r="O379" s="835" t="s">
        <v>43</v>
      </c>
      <c r="P379" s="835">
        <v>102506</v>
      </c>
      <c r="Q379" s="835" t="s">
        <v>43</v>
      </c>
      <c r="R379" s="838" t="s">
        <v>475</v>
      </c>
      <c r="S379" s="834"/>
      <c r="T379" s="834"/>
      <c r="U379" s="834"/>
      <c r="V379" s="834"/>
      <c r="W379" s="834"/>
      <c r="X379" s="834"/>
      <c r="Y379" s="834"/>
    </row>
    <row r="380" spans="1:25" s="835" customFormat="1" ht="10.5" customHeight="1">
      <c r="A380" s="836" t="s">
        <v>476</v>
      </c>
      <c r="B380" s="835" t="s">
        <v>43</v>
      </c>
      <c r="C380" s="835" t="s">
        <v>43</v>
      </c>
      <c r="D380" s="835" t="s">
        <v>43</v>
      </c>
      <c r="E380" s="835" t="s">
        <v>43</v>
      </c>
      <c r="F380" s="835" t="s">
        <v>43</v>
      </c>
      <c r="G380" s="835" t="s">
        <v>43</v>
      </c>
      <c r="H380" s="835" t="s">
        <v>43</v>
      </c>
      <c r="I380" s="835" t="s">
        <v>43</v>
      </c>
      <c r="J380" s="835" t="s">
        <v>43</v>
      </c>
      <c r="K380" s="835" t="s">
        <v>43</v>
      </c>
      <c r="L380" s="835" t="s">
        <v>43</v>
      </c>
      <c r="M380" s="835" t="s">
        <v>43</v>
      </c>
      <c r="N380" s="835" t="s">
        <v>43</v>
      </c>
      <c r="O380" s="835" t="s">
        <v>43</v>
      </c>
      <c r="P380" s="835" t="s">
        <v>43</v>
      </c>
      <c r="Q380" s="835" t="s">
        <v>43</v>
      </c>
      <c r="R380" s="838" t="s">
        <v>477</v>
      </c>
      <c r="S380" s="834"/>
      <c r="T380" s="834"/>
      <c r="U380" s="834"/>
      <c r="V380" s="834"/>
      <c r="W380" s="834"/>
      <c r="X380" s="834"/>
      <c r="Y380" s="834"/>
    </row>
    <row r="381" spans="1:25" s="835" customFormat="1" ht="10.5" customHeight="1">
      <c r="A381" s="836" t="s">
        <v>478</v>
      </c>
      <c r="B381" s="835" t="s">
        <v>43</v>
      </c>
      <c r="C381" s="835" t="s">
        <v>43</v>
      </c>
      <c r="D381" s="835" t="s">
        <v>43</v>
      </c>
      <c r="E381" s="835" t="s">
        <v>43</v>
      </c>
      <c r="F381" s="835" t="s">
        <v>43</v>
      </c>
      <c r="G381" s="835" t="s">
        <v>43</v>
      </c>
      <c r="H381" s="835" t="s">
        <v>43</v>
      </c>
      <c r="I381" s="835" t="s">
        <v>43</v>
      </c>
      <c r="J381" s="835" t="s">
        <v>43</v>
      </c>
      <c r="K381" s="835" t="s">
        <v>43</v>
      </c>
      <c r="L381" s="835" t="s">
        <v>43</v>
      </c>
      <c r="M381" s="835" t="s">
        <v>43</v>
      </c>
      <c r="N381" s="835" t="s">
        <v>43</v>
      </c>
      <c r="O381" s="835" t="s">
        <v>43</v>
      </c>
      <c r="P381" s="835" t="s">
        <v>43</v>
      </c>
      <c r="Q381" s="835" t="s">
        <v>43</v>
      </c>
      <c r="R381" s="838" t="s">
        <v>422</v>
      </c>
      <c r="S381" s="834"/>
      <c r="T381" s="834"/>
      <c r="U381" s="834"/>
      <c r="V381" s="834"/>
      <c r="W381" s="834"/>
      <c r="X381" s="834"/>
      <c r="Y381" s="834"/>
    </row>
    <row r="382" spans="1:25" s="835" customFormat="1" ht="10.5" customHeight="1">
      <c r="A382" s="836" t="s">
        <v>479</v>
      </c>
      <c r="B382" s="835" t="s">
        <v>43</v>
      </c>
      <c r="C382" s="835" t="s">
        <v>43</v>
      </c>
      <c r="D382" s="835" t="s">
        <v>43</v>
      </c>
      <c r="E382" s="835" t="s">
        <v>43</v>
      </c>
      <c r="F382" s="835" t="s">
        <v>43</v>
      </c>
      <c r="G382" s="835" t="s">
        <v>43</v>
      </c>
      <c r="H382" s="835" t="s">
        <v>43</v>
      </c>
      <c r="I382" s="835">
        <v>50038</v>
      </c>
      <c r="J382" s="835" t="s">
        <v>43</v>
      </c>
      <c r="K382" s="835" t="s">
        <v>43</v>
      </c>
      <c r="L382" s="835" t="s">
        <v>43</v>
      </c>
      <c r="M382" s="835">
        <v>103335</v>
      </c>
      <c r="N382" s="835" t="s">
        <v>43</v>
      </c>
      <c r="O382" s="835" t="s">
        <v>43</v>
      </c>
      <c r="P382" s="835">
        <v>103335</v>
      </c>
      <c r="Q382" s="835" t="s">
        <v>43</v>
      </c>
      <c r="R382" s="838" t="s">
        <v>423</v>
      </c>
      <c r="S382" s="834"/>
      <c r="T382" s="834"/>
      <c r="U382" s="834"/>
      <c r="V382" s="834"/>
      <c r="W382" s="834"/>
      <c r="X382" s="834"/>
      <c r="Y382" s="834"/>
    </row>
    <row r="383" spans="1:25" s="835" customFormat="1" ht="10.5" customHeight="1">
      <c r="A383" s="836" t="s">
        <v>480</v>
      </c>
      <c r="B383" s="835" t="s">
        <v>43</v>
      </c>
      <c r="C383" s="835" t="s">
        <v>43</v>
      </c>
      <c r="D383" s="835" t="s">
        <v>43</v>
      </c>
      <c r="E383" s="835" t="s">
        <v>43</v>
      </c>
      <c r="F383" s="835" t="s">
        <v>43</v>
      </c>
      <c r="G383" s="835" t="s">
        <v>43</v>
      </c>
      <c r="H383" s="835" t="s">
        <v>43</v>
      </c>
      <c r="I383" s="835">
        <v>147135</v>
      </c>
      <c r="J383" s="835" t="s">
        <v>43</v>
      </c>
      <c r="K383" s="835" t="s">
        <v>43</v>
      </c>
      <c r="L383" s="835" t="s">
        <v>43</v>
      </c>
      <c r="M383" s="835" t="s">
        <v>43</v>
      </c>
      <c r="N383" s="835" t="s">
        <v>43</v>
      </c>
      <c r="O383" s="835" t="s">
        <v>43</v>
      </c>
      <c r="P383" s="835" t="s">
        <v>43</v>
      </c>
      <c r="Q383" s="835" t="s">
        <v>43</v>
      </c>
      <c r="R383" s="838" t="s">
        <v>424</v>
      </c>
      <c r="S383" s="834"/>
      <c r="T383" s="834"/>
      <c r="U383" s="834"/>
      <c r="V383" s="834"/>
      <c r="W383" s="834"/>
      <c r="X383" s="834"/>
      <c r="Y383" s="834"/>
    </row>
    <row r="384" spans="1:25" s="835" customFormat="1" ht="10.5" customHeight="1">
      <c r="A384" s="836" t="s">
        <v>481</v>
      </c>
      <c r="B384" s="835">
        <v>47320</v>
      </c>
      <c r="C384" s="835" t="s">
        <v>43</v>
      </c>
      <c r="D384" s="835" t="s">
        <v>43</v>
      </c>
      <c r="E384" s="835" t="s">
        <v>43</v>
      </c>
      <c r="F384" s="835" t="s">
        <v>43</v>
      </c>
      <c r="G384" s="835" t="s">
        <v>43</v>
      </c>
      <c r="H384" s="835" t="s">
        <v>43</v>
      </c>
      <c r="I384" s="835" t="s">
        <v>43</v>
      </c>
      <c r="J384" s="835" t="s">
        <v>43</v>
      </c>
      <c r="K384" s="835" t="s">
        <v>43</v>
      </c>
      <c r="L384" s="835" t="s">
        <v>43</v>
      </c>
      <c r="M384" s="835" t="s">
        <v>43</v>
      </c>
      <c r="N384" s="835" t="s">
        <v>43</v>
      </c>
      <c r="O384" s="835" t="s">
        <v>43</v>
      </c>
      <c r="P384" s="835" t="s">
        <v>43</v>
      </c>
      <c r="Q384" s="835" t="s">
        <v>43</v>
      </c>
      <c r="R384" s="838" t="s">
        <v>482</v>
      </c>
      <c r="S384" s="834"/>
      <c r="T384" s="834"/>
      <c r="U384" s="834"/>
      <c r="V384" s="834"/>
      <c r="W384" s="834"/>
      <c r="X384" s="834"/>
      <c r="Y384" s="834"/>
    </row>
    <row r="385" spans="1:25" s="835" customFormat="1" ht="10.5" customHeight="1">
      <c r="A385" s="836" t="s">
        <v>465</v>
      </c>
      <c r="B385" s="835" t="s">
        <v>43</v>
      </c>
      <c r="C385" s="835" t="s">
        <v>43</v>
      </c>
      <c r="D385" s="835" t="s">
        <v>43</v>
      </c>
      <c r="E385" s="835" t="s">
        <v>43</v>
      </c>
      <c r="F385" s="835" t="s">
        <v>43</v>
      </c>
      <c r="G385" s="835" t="s">
        <v>43</v>
      </c>
      <c r="H385" s="835" t="s">
        <v>43</v>
      </c>
      <c r="I385" s="835">
        <v>108759</v>
      </c>
      <c r="J385" s="835" t="s">
        <v>43</v>
      </c>
      <c r="K385" s="835" t="s">
        <v>43</v>
      </c>
      <c r="L385" s="835" t="s">
        <v>43</v>
      </c>
      <c r="M385" s="835" t="s">
        <v>43</v>
      </c>
      <c r="N385" s="835" t="s">
        <v>43</v>
      </c>
      <c r="O385" s="835" t="s">
        <v>43</v>
      </c>
      <c r="P385" s="835" t="s">
        <v>43</v>
      </c>
      <c r="Q385" s="835" t="s">
        <v>43</v>
      </c>
      <c r="R385" s="838" t="s">
        <v>410</v>
      </c>
      <c r="S385" s="834"/>
      <c r="T385" s="834"/>
      <c r="U385" s="834"/>
      <c r="V385" s="834"/>
      <c r="W385" s="834"/>
      <c r="X385" s="834"/>
      <c r="Y385" s="834"/>
    </row>
    <row r="386" spans="1:25" s="835" customFormat="1" ht="10.5" customHeight="1">
      <c r="A386" s="840" t="s">
        <v>466</v>
      </c>
      <c r="B386" s="841" t="s">
        <v>43</v>
      </c>
      <c r="C386" s="842" t="s">
        <v>43</v>
      </c>
      <c r="D386" s="842" t="s">
        <v>43</v>
      </c>
      <c r="E386" s="842" t="s">
        <v>43</v>
      </c>
      <c r="F386" s="842" t="s">
        <v>43</v>
      </c>
      <c r="G386" s="842" t="s">
        <v>43</v>
      </c>
      <c r="H386" s="842" t="s">
        <v>43</v>
      </c>
      <c r="I386" s="842" t="s">
        <v>43</v>
      </c>
      <c r="J386" s="842" t="s">
        <v>43</v>
      </c>
      <c r="K386" s="842" t="s">
        <v>43</v>
      </c>
      <c r="L386" s="842" t="s">
        <v>43</v>
      </c>
      <c r="M386" s="842" t="s">
        <v>43</v>
      </c>
      <c r="N386" s="842" t="s">
        <v>43</v>
      </c>
      <c r="O386" s="842" t="s">
        <v>43</v>
      </c>
      <c r="P386" s="842" t="s">
        <v>43</v>
      </c>
      <c r="Q386" s="842" t="s">
        <v>43</v>
      </c>
      <c r="R386" s="843" t="s">
        <v>411</v>
      </c>
      <c r="S386" s="834"/>
      <c r="T386" s="834"/>
      <c r="U386" s="834"/>
      <c r="V386" s="834"/>
      <c r="W386" s="834"/>
      <c r="X386" s="834"/>
      <c r="Y386" s="834"/>
    </row>
    <row r="387" spans="1:25" ht="23.25" customHeight="1">
      <c r="I387" s="844" t="s">
        <v>483</v>
      </c>
    </row>
    <row r="388" spans="1:25" s="173" customFormat="1" ht="11.25" customHeight="1">
      <c r="A388" s="826"/>
      <c r="B388" s="845" t="s">
        <v>636</v>
      </c>
      <c r="C388" s="828"/>
      <c r="D388" s="828"/>
      <c r="E388" s="828"/>
      <c r="F388" s="828"/>
      <c r="G388" s="828"/>
      <c r="H388" s="828"/>
      <c r="I388" s="828"/>
      <c r="J388" s="828"/>
      <c r="K388" s="828"/>
      <c r="L388" s="826"/>
      <c r="M388" s="298"/>
      <c r="N388" s="828"/>
      <c r="O388" s="828"/>
      <c r="P388" s="828"/>
      <c r="Q388" s="828"/>
      <c r="R388" s="1287" t="s">
        <v>429</v>
      </c>
      <c r="S388" s="23"/>
      <c r="T388" s="23"/>
      <c r="U388" s="23"/>
      <c r="V388" s="23"/>
      <c r="W388" s="23"/>
      <c r="X388" s="23"/>
      <c r="Y388" s="23"/>
    </row>
    <row r="389" spans="1:25" s="829" customFormat="1" ht="28.5" customHeight="1">
      <c r="A389" s="295" t="s">
        <v>880</v>
      </c>
      <c r="B389" s="846" t="s">
        <v>653</v>
      </c>
      <c r="C389" s="1026" t="s">
        <v>654</v>
      </c>
      <c r="D389" s="28"/>
      <c r="E389" s="28"/>
      <c r="F389" s="28"/>
      <c r="G389" s="28"/>
      <c r="H389" s="28"/>
      <c r="I389" s="28"/>
      <c r="J389" s="28"/>
      <c r="K389" s="848"/>
      <c r="L389" s="25" t="s">
        <v>655</v>
      </c>
      <c r="M389" s="18" t="s">
        <v>508</v>
      </c>
      <c r="N389" s="1026" t="s">
        <v>656</v>
      </c>
      <c r="O389" s="28"/>
      <c r="P389" s="28"/>
      <c r="Q389" s="28"/>
      <c r="R389" s="1288"/>
      <c r="S389" s="16"/>
      <c r="T389" s="16"/>
      <c r="U389" s="16"/>
      <c r="V389" s="16"/>
      <c r="W389" s="16"/>
      <c r="X389" s="16"/>
      <c r="Y389" s="16"/>
    </row>
    <row r="390" spans="1:25" s="829" customFormat="1" ht="28.5" customHeight="1">
      <c r="A390" s="295"/>
      <c r="B390" s="15" t="s">
        <v>657</v>
      </c>
      <c r="C390" s="18" t="s">
        <v>42</v>
      </c>
      <c r="D390" s="15" t="s">
        <v>658</v>
      </c>
      <c r="E390" s="15" t="s">
        <v>659</v>
      </c>
      <c r="F390" s="15" t="s">
        <v>660</v>
      </c>
      <c r="G390" s="15" t="s">
        <v>661</v>
      </c>
      <c r="H390" s="15" t="s">
        <v>85</v>
      </c>
      <c r="I390" s="15" t="s">
        <v>86</v>
      </c>
      <c r="J390" s="15" t="s">
        <v>87</v>
      </c>
      <c r="K390" s="15" t="s">
        <v>662</v>
      </c>
      <c r="L390" s="15" t="s">
        <v>88</v>
      </c>
      <c r="M390" s="18" t="s">
        <v>89</v>
      </c>
      <c r="N390" s="18" t="s">
        <v>90</v>
      </c>
      <c r="O390" s="15" t="s">
        <v>663</v>
      </c>
      <c r="P390" s="15" t="s">
        <v>664</v>
      </c>
      <c r="Q390" s="1026" t="s">
        <v>907</v>
      </c>
      <c r="R390" s="1288"/>
      <c r="S390" s="16"/>
      <c r="T390" s="16"/>
      <c r="U390" s="16"/>
      <c r="V390" s="16"/>
      <c r="W390" s="16"/>
      <c r="X390" s="16"/>
      <c r="Y390" s="16"/>
    </row>
    <row r="391" spans="1:25" s="829" customFormat="1" ht="12" customHeight="1">
      <c r="A391" s="297"/>
      <c r="B391" s="20" t="str">
        <f>PROPER("ETAME")</f>
        <v>Etame</v>
      </c>
      <c r="C391" s="20"/>
      <c r="D391" s="20" t="str">
        <f>PROPER("CABINDA")</f>
        <v>Cabinda</v>
      </c>
      <c r="E391" s="20" t="str">
        <f>PROPER("NEMBA")</f>
        <v>Nemba</v>
      </c>
      <c r="F391" s="20" t="str">
        <f>PROPER("GIRASSOL")</f>
        <v>Girassol</v>
      </c>
      <c r="G391" s="20" t="str">
        <f>PROPER("HUNGO-B")</f>
        <v>Hungo-B</v>
      </c>
      <c r="H391" s="20" t="str">
        <f>PROPER("KISSANJE")</f>
        <v>Kissanje</v>
      </c>
      <c r="I391" s="20" t="str">
        <f>PROPER("DALIA")</f>
        <v>Dalia</v>
      </c>
      <c r="J391" s="20" t="str">
        <f>PROPER("PAZFLOR")</f>
        <v>Pazflor</v>
      </c>
      <c r="K391" s="20" t="str">
        <f>PROPER("SATRNO-B")</f>
        <v>Satrno-B</v>
      </c>
      <c r="L391" s="20" t="str">
        <f>PROPER("S-NILE")</f>
        <v>S-Nile</v>
      </c>
      <c r="M391" s="20"/>
      <c r="N391" s="20"/>
      <c r="O391" s="20" t="str">
        <f>PROPER("SOYU")</f>
        <v>Soyu</v>
      </c>
      <c r="P391" s="20" t="str">
        <f>PROPER("GIPSLAND")</f>
        <v>Gipsland</v>
      </c>
      <c r="Q391" s="19" t="str">
        <f>PROPER("N･W･S-C")</f>
        <v>N･W･S-C</v>
      </c>
      <c r="R391" s="1289"/>
      <c r="S391" s="16"/>
      <c r="T391" s="16"/>
      <c r="U391" s="16"/>
      <c r="V391" s="16"/>
      <c r="W391" s="16"/>
      <c r="X391" s="16"/>
      <c r="Y391" s="16"/>
    </row>
    <row r="392" spans="1:25" s="835" customFormat="1" ht="10.5" customHeight="1">
      <c r="A392" s="830" t="s">
        <v>300</v>
      </c>
      <c r="B392" s="831" t="s">
        <v>43</v>
      </c>
      <c r="C392" s="832">
        <v>34954</v>
      </c>
      <c r="D392" s="832">
        <v>34954</v>
      </c>
      <c r="E392" s="832" t="s">
        <v>43</v>
      </c>
      <c r="F392" s="832" t="s">
        <v>43</v>
      </c>
      <c r="G392" s="832" t="s">
        <v>43</v>
      </c>
      <c r="H392" s="832" t="s">
        <v>43</v>
      </c>
      <c r="I392" s="832" t="s">
        <v>43</v>
      </c>
      <c r="J392" s="832" t="s">
        <v>43</v>
      </c>
      <c r="K392" s="832" t="s">
        <v>43</v>
      </c>
      <c r="L392" s="832">
        <v>366729</v>
      </c>
      <c r="M392" s="832">
        <v>1574897</v>
      </c>
      <c r="N392" s="832">
        <v>1476181</v>
      </c>
      <c r="O392" s="832" t="s">
        <v>43</v>
      </c>
      <c r="P392" s="832" t="s">
        <v>43</v>
      </c>
      <c r="Q392" s="832">
        <v>96600</v>
      </c>
      <c r="R392" s="833" t="s">
        <v>443</v>
      </c>
      <c r="S392" s="834"/>
      <c r="T392" s="834"/>
      <c r="U392" s="834"/>
      <c r="V392" s="834"/>
      <c r="W392" s="834"/>
      <c r="X392" s="834"/>
      <c r="Y392" s="834"/>
    </row>
    <row r="393" spans="1:25" s="835" customFormat="1" ht="10.5" customHeight="1">
      <c r="A393" s="836" t="s">
        <v>444</v>
      </c>
      <c r="B393" s="835">
        <v>95910</v>
      </c>
      <c r="C393" s="835">
        <v>448085</v>
      </c>
      <c r="D393" s="835">
        <v>47825</v>
      </c>
      <c r="E393" s="835" t="s">
        <v>43</v>
      </c>
      <c r="F393" s="835">
        <v>158786</v>
      </c>
      <c r="G393" s="835" t="s">
        <v>43</v>
      </c>
      <c r="H393" s="835">
        <v>178350</v>
      </c>
      <c r="I393" s="835">
        <v>63124</v>
      </c>
      <c r="J393" s="835" t="s">
        <v>43</v>
      </c>
      <c r="K393" s="835" t="s">
        <v>43</v>
      </c>
      <c r="L393" s="835">
        <v>182089</v>
      </c>
      <c r="M393" s="835">
        <v>2263711</v>
      </c>
      <c r="N393" s="835">
        <v>2172474</v>
      </c>
      <c r="O393" s="835">
        <v>9941</v>
      </c>
      <c r="P393" s="835" t="s">
        <v>43</v>
      </c>
      <c r="Q393" s="835">
        <v>262904</v>
      </c>
      <c r="R393" s="838" t="s">
        <v>445</v>
      </c>
      <c r="S393" s="834"/>
      <c r="T393" s="834"/>
      <c r="U393" s="834"/>
      <c r="V393" s="834"/>
      <c r="W393" s="834"/>
      <c r="X393" s="834"/>
      <c r="Y393" s="834"/>
    </row>
    <row r="394" spans="1:25" s="835" customFormat="1" ht="10.5" customHeight="1">
      <c r="A394" s="836" t="s">
        <v>446</v>
      </c>
      <c r="B394" s="835">
        <v>367218</v>
      </c>
      <c r="C394" s="835">
        <v>343629</v>
      </c>
      <c r="D394" s="835" t="s">
        <v>43</v>
      </c>
      <c r="E394" s="835">
        <v>192562</v>
      </c>
      <c r="F394" s="835" t="s">
        <v>43</v>
      </c>
      <c r="G394" s="835" t="s">
        <v>43</v>
      </c>
      <c r="H394" s="835" t="s">
        <v>43</v>
      </c>
      <c r="I394" s="835" t="s">
        <v>43</v>
      </c>
      <c r="J394" s="835">
        <v>151067</v>
      </c>
      <c r="K394" s="835" t="s">
        <v>43</v>
      </c>
      <c r="L394" s="835" t="s">
        <v>43</v>
      </c>
      <c r="M394" s="835">
        <v>1451635</v>
      </c>
      <c r="N394" s="835">
        <v>1451635</v>
      </c>
      <c r="O394" s="835" t="s">
        <v>43</v>
      </c>
      <c r="P394" s="835">
        <v>163294</v>
      </c>
      <c r="Q394" s="835">
        <v>103087</v>
      </c>
      <c r="R394" s="838" t="s">
        <v>447</v>
      </c>
      <c r="S394" s="834"/>
      <c r="T394" s="834"/>
      <c r="U394" s="834"/>
      <c r="V394" s="834"/>
      <c r="W394" s="834"/>
      <c r="X394" s="834"/>
      <c r="Y394" s="834"/>
    </row>
    <row r="395" spans="1:25" s="835" customFormat="1" ht="10.5" customHeight="1">
      <c r="A395" s="836" t="s">
        <v>448</v>
      </c>
      <c r="B395" s="835" t="s">
        <v>43</v>
      </c>
      <c r="C395" s="835">
        <v>602216</v>
      </c>
      <c r="D395" s="835" t="s">
        <v>43</v>
      </c>
      <c r="E395" s="835">
        <v>157527</v>
      </c>
      <c r="F395" s="835" t="s">
        <v>43</v>
      </c>
      <c r="G395" s="835" t="s">
        <v>43</v>
      </c>
      <c r="H395" s="835">
        <v>301202</v>
      </c>
      <c r="I395" s="835" t="s">
        <v>43</v>
      </c>
      <c r="J395" s="835">
        <v>143487</v>
      </c>
      <c r="K395" s="835" t="s">
        <v>43</v>
      </c>
      <c r="L395" s="835" t="s">
        <v>43</v>
      </c>
      <c r="M395" s="835">
        <v>1589700</v>
      </c>
      <c r="N395" s="835">
        <v>1490421</v>
      </c>
      <c r="O395" s="835" t="s">
        <v>43</v>
      </c>
      <c r="P395" s="835">
        <v>472465</v>
      </c>
      <c r="Q395" s="835" t="s">
        <v>43</v>
      </c>
      <c r="R395" s="838" t="s">
        <v>449</v>
      </c>
      <c r="S395" s="834"/>
      <c r="T395" s="834"/>
      <c r="U395" s="834"/>
      <c r="V395" s="834"/>
      <c r="W395" s="834"/>
      <c r="X395" s="834"/>
      <c r="Y395" s="834"/>
    </row>
    <row r="396" spans="1:25" s="835" customFormat="1" ht="10.5" customHeight="1">
      <c r="A396" s="836" t="s">
        <v>450</v>
      </c>
      <c r="B396" s="835" t="s">
        <v>43</v>
      </c>
      <c r="C396" s="835">
        <v>594578</v>
      </c>
      <c r="D396" s="835" t="s">
        <v>43</v>
      </c>
      <c r="E396" s="835">
        <v>293287</v>
      </c>
      <c r="F396" s="835" t="s">
        <v>43</v>
      </c>
      <c r="G396" s="835">
        <v>157739</v>
      </c>
      <c r="H396" s="835" t="s">
        <v>43</v>
      </c>
      <c r="I396" s="835" t="s">
        <v>43</v>
      </c>
      <c r="J396" s="835" t="s">
        <v>43</v>
      </c>
      <c r="K396" s="835">
        <v>143552</v>
      </c>
      <c r="L396" s="835" t="s">
        <v>43</v>
      </c>
      <c r="M396" s="835">
        <v>1782862</v>
      </c>
      <c r="N396" s="835">
        <v>1265360</v>
      </c>
      <c r="O396" s="835" t="s">
        <v>43</v>
      </c>
      <c r="P396" s="835">
        <v>91528</v>
      </c>
      <c r="Q396" s="835" t="s">
        <v>43</v>
      </c>
      <c r="R396" s="838" t="s">
        <v>451</v>
      </c>
      <c r="S396" s="834"/>
      <c r="T396" s="834"/>
      <c r="U396" s="834"/>
      <c r="V396" s="834"/>
      <c r="W396" s="834"/>
      <c r="X396" s="834"/>
      <c r="Y396" s="834"/>
    </row>
    <row r="397" spans="1:25" s="835" customFormat="1" ht="10.5" customHeight="1">
      <c r="A397" s="836"/>
      <c r="R397" s="838"/>
      <c r="S397" s="834"/>
      <c r="T397" s="834"/>
      <c r="U397" s="834"/>
      <c r="V397" s="834"/>
      <c r="W397" s="834"/>
      <c r="X397" s="834"/>
      <c r="Y397" s="834"/>
    </row>
    <row r="398" spans="1:25" s="835" customFormat="1" ht="10.5" customHeight="1">
      <c r="A398" s="836" t="s">
        <v>305</v>
      </c>
      <c r="B398" s="835" t="s">
        <v>43</v>
      </c>
      <c r="C398" s="835">
        <v>444689</v>
      </c>
      <c r="D398" s="835" t="s">
        <v>43</v>
      </c>
      <c r="E398" s="835" t="s">
        <v>43</v>
      </c>
      <c r="F398" s="835" t="s">
        <v>43</v>
      </c>
      <c r="G398" s="835" t="s">
        <v>43</v>
      </c>
      <c r="H398" s="835">
        <v>301202</v>
      </c>
      <c r="I398" s="835" t="s">
        <v>43</v>
      </c>
      <c r="J398" s="835">
        <v>143487</v>
      </c>
      <c r="K398" s="835" t="s">
        <v>43</v>
      </c>
      <c r="L398" s="835" t="s">
        <v>43</v>
      </c>
      <c r="M398" s="835">
        <v>1852855</v>
      </c>
      <c r="N398" s="835">
        <v>1753576</v>
      </c>
      <c r="O398" s="835" t="s">
        <v>43</v>
      </c>
      <c r="P398" s="835">
        <v>472465</v>
      </c>
      <c r="Q398" s="835" t="s">
        <v>43</v>
      </c>
      <c r="R398" s="838" t="s">
        <v>452</v>
      </c>
      <c r="S398" s="834"/>
      <c r="T398" s="834"/>
      <c r="U398" s="834"/>
      <c r="V398" s="834"/>
      <c r="W398" s="834"/>
      <c r="X398" s="834"/>
      <c r="Y398" s="834"/>
    </row>
    <row r="399" spans="1:25" s="835" customFormat="1" ht="10.5" customHeight="1">
      <c r="A399" s="836" t="s">
        <v>453</v>
      </c>
      <c r="B399" s="835" t="s">
        <v>43</v>
      </c>
      <c r="C399" s="835">
        <v>594578</v>
      </c>
      <c r="D399" s="835" t="s">
        <v>43</v>
      </c>
      <c r="E399" s="835">
        <v>293287</v>
      </c>
      <c r="F399" s="835" t="s">
        <v>43</v>
      </c>
      <c r="G399" s="835">
        <v>157739</v>
      </c>
      <c r="H399" s="835" t="s">
        <v>43</v>
      </c>
      <c r="I399" s="835" t="s">
        <v>43</v>
      </c>
      <c r="J399" s="835" t="s">
        <v>43</v>
      </c>
      <c r="K399" s="835">
        <v>143552</v>
      </c>
      <c r="L399" s="835" t="s">
        <v>43</v>
      </c>
      <c r="M399" s="835">
        <v>1541589</v>
      </c>
      <c r="N399" s="835">
        <v>1024087</v>
      </c>
      <c r="O399" s="835" t="s">
        <v>43</v>
      </c>
      <c r="P399" s="835">
        <v>91528</v>
      </c>
      <c r="Q399" s="835" t="s">
        <v>43</v>
      </c>
      <c r="R399" s="838" t="s">
        <v>454</v>
      </c>
      <c r="S399" s="834"/>
      <c r="T399" s="834"/>
      <c r="U399" s="834"/>
      <c r="V399" s="834"/>
      <c r="W399" s="834"/>
      <c r="X399" s="834"/>
      <c r="Y399" s="834"/>
    </row>
    <row r="400" spans="1:25" s="835" customFormat="1" ht="10.5" customHeight="1">
      <c r="A400" s="836"/>
      <c r="R400" s="838"/>
      <c r="S400" s="834"/>
      <c r="T400" s="834"/>
      <c r="U400" s="834"/>
      <c r="V400" s="834"/>
      <c r="W400" s="834"/>
      <c r="X400" s="834"/>
      <c r="Y400" s="834"/>
    </row>
    <row r="401" spans="1:25" s="835" customFormat="1" ht="10.5" customHeight="1">
      <c r="A401" s="836" t="s">
        <v>307</v>
      </c>
      <c r="B401" s="835" t="s">
        <v>43</v>
      </c>
      <c r="C401" s="835" t="s">
        <v>43</v>
      </c>
      <c r="D401" s="835" t="s">
        <v>43</v>
      </c>
      <c r="E401" s="835" t="s">
        <v>43</v>
      </c>
      <c r="F401" s="835" t="s">
        <v>43</v>
      </c>
      <c r="G401" s="835" t="s">
        <v>43</v>
      </c>
      <c r="H401" s="835" t="s">
        <v>43</v>
      </c>
      <c r="I401" s="835" t="s">
        <v>43</v>
      </c>
      <c r="J401" s="835" t="s">
        <v>43</v>
      </c>
      <c r="K401" s="835" t="s">
        <v>43</v>
      </c>
      <c r="L401" s="835" t="s">
        <v>43</v>
      </c>
      <c r="M401" s="835">
        <v>385034</v>
      </c>
      <c r="N401" s="835">
        <v>385034</v>
      </c>
      <c r="O401" s="835" t="s">
        <v>43</v>
      </c>
      <c r="P401" s="835" t="s">
        <v>43</v>
      </c>
      <c r="Q401" s="835" t="s">
        <v>43</v>
      </c>
      <c r="R401" s="838" t="s">
        <v>455</v>
      </c>
      <c r="S401" s="834"/>
      <c r="T401" s="834"/>
      <c r="U401" s="834"/>
      <c r="V401" s="834"/>
      <c r="W401" s="834"/>
      <c r="X401" s="834"/>
      <c r="Y401" s="834"/>
    </row>
    <row r="402" spans="1:25" s="835" customFormat="1" ht="10.5" customHeight="1">
      <c r="A402" s="836" t="s">
        <v>456</v>
      </c>
      <c r="B402" s="835" t="s">
        <v>43</v>
      </c>
      <c r="C402" s="835" t="s">
        <v>43</v>
      </c>
      <c r="D402" s="835" t="s">
        <v>43</v>
      </c>
      <c r="E402" s="835" t="s">
        <v>43</v>
      </c>
      <c r="F402" s="835" t="s">
        <v>43</v>
      </c>
      <c r="G402" s="835" t="s">
        <v>43</v>
      </c>
      <c r="H402" s="835" t="s">
        <v>43</v>
      </c>
      <c r="I402" s="835" t="s">
        <v>43</v>
      </c>
      <c r="J402" s="835" t="s">
        <v>43</v>
      </c>
      <c r="K402" s="835" t="s">
        <v>43</v>
      </c>
      <c r="L402" s="835" t="s">
        <v>43</v>
      </c>
      <c r="M402" s="835">
        <v>254201</v>
      </c>
      <c r="N402" s="835">
        <v>254201</v>
      </c>
      <c r="O402" s="835" t="s">
        <v>43</v>
      </c>
      <c r="P402" s="835">
        <v>91528</v>
      </c>
      <c r="Q402" s="835" t="s">
        <v>43</v>
      </c>
      <c r="R402" s="838" t="s">
        <v>457</v>
      </c>
      <c r="S402" s="834"/>
      <c r="T402" s="834"/>
      <c r="U402" s="834"/>
      <c r="V402" s="834"/>
      <c r="W402" s="834"/>
      <c r="X402" s="834"/>
      <c r="Y402" s="834"/>
    </row>
    <row r="403" spans="1:25" s="835" customFormat="1" ht="10.5" customHeight="1">
      <c r="A403" s="836" t="s">
        <v>458</v>
      </c>
      <c r="B403" s="835" t="s">
        <v>43</v>
      </c>
      <c r="C403" s="835">
        <v>451026</v>
      </c>
      <c r="D403" s="835" t="s">
        <v>43</v>
      </c>
      <c r="E403" s="835">
        <v>293287</v>
      </c>
      <c r="F403" s="835" t="s">
        <v>43</v>
      </c>
      <c r="G403" s="835">
        <v>157739</v>
      </c>
      <c r="H403" s="835" t="s">
        <v>43</v>
      </c>
      <c r="I403" s="835" t="s">
        <v>43</v>
      </c>
      <c r="J403" s="835" t="s">
        <v>43</v>
      </c>
      <c r="K403" s="835" t="s">
        <v>43</v>
      </c>
      <c r="L403" s="835" t="s">
        <v>43</v>
      </c>
      <c r="M403" s="835">
        <v>515521</v>
      </c>
      <c r="N403" s="835">
        <v>204154</v>
      </c>
      <c r="O403" s="835" t="s">
        <v>43</v>
      </c>
      <c r="P403" s="835" t="s">
        <v>43</v>
      </c>
      <c r="Q403" s="835" t="s">
        <v>43</v>
      </c>
      <c r="R403" s="838" t="s">
        <v>459</v>
      </c>
      <c r="S403" s="834"/>
      <c r="T403" s="834"/>
      <c r="U403" s="834"/>
      <c r="V403" s="834"/>
      <c r="W403" s="834"/>
      <c r="X403" s="834"/>
      <c r="Y403" s="834"/>
    </row>
    <row r="404" spans="1:25" s="835" customFormat="1" ht="10.5" customHeight="1">
      <c r="A404" s="836" t="s">
        <v>460</v>
      </c>
      <c r="B404" s="835" t="s">
        <v>43</v>
      </c>
      <c r="C404" s="835">
        <v>143552</v>
      </c>
      <c r="D404" s="835" t="s">
        <v>43</v>
      </c>
      <c r="E404" s="835" t="s">
        <v>43</v>
      </c>
      <c r="F404" s="835" t="s">
        <v>43</v>
      </c>
      <c r="G404" s="835" t="s">
        <v>43</v>
      </c>
      <c r="H404" s="835" t="s">
        <v>43</v>
      </c>
      <c r="I404" s="835" t="s">
        <v>43</v>
      </c>
      <c r="J404" s="835" t="s">
        <v>43</v>
      </c>
      <c r="K404" s="835">
        <v>143552</v>
      </c>
      <c r="L404" s="835" t="s">
        <v>43</v>
      </c>
      <c r="M404" s="835">
        <v>628106</v>
      </c>
      <c r="N404" s="835">
        <v>421971</v>
      </c>
      <c r="O404" s="835" t="s">
        <v>43</v>
      </c>
      <c r="P404" s="835" t="s">
        <v>43</v>
      </c>
      <c r="Q404" s="835" t="s">
        <v>43</v>
      </c>
      <c r="R404" s="838" t="s">
        <v>461</v>
      </c>
      <c r="S404" s="834"/>
      <c r="T404" s="834"/>
      <c r="U404" s="834"/>
      <c r="V404" s="834"/>
      <c r="W404" s="834"/>
      <c r="X404" s="834"/>
      <c r="Y404" s="834"/>
    </row>
    <row r="405" spans="1:25" s="835" customFormat="1" ht="10.5" customHeight="1">
      <c r="A405" s="836" t="s">
        <v>311</v>
      </c>
      <c r="B405" s="835" t="s">
        <v>43</v>
      </c>
      <c r="C405" s="835" t="s">
        <v>43</v>
      </c>
      <c r="D405" s="835" t="s">
        <v>43</v>
      </c>
      <c r="E405" s="835" t="s">
        <v>43</v>
      </c>
      <c r="F405" s="835" t="s">
        <v>43</v>
      </c>
      <c r="G405" s="835" t="s">
        <v>43</v>
      </c>
      <c r="H405" s="835" t="s">
        <v>43</v>
      </c>
      <c r="I405" s="835" t="s">
        <v>43</v>
      </c>
      <c r="J405" s="835" t="s">
        <v>43</v>
      </c>
      <c r="K405" s="835" t="s">
        <v>43</v>
      </c>
      <c r="L405" s="835" t="s">
        <v>43</v>
      </c>
      <c r="M405" s="835">
        <v>143761</v>
      </c>
      <c r="N405" s="835">
        <v>143761</v>
      </c>
      <c r="O405" s="835" t="s">
        <v>43</v>
      </c>
      <c r="P405" s="835" t="s">
        <v>43</v>
      </c>
      <c r="Q405" s="835" t="s">
        <v>43</v>
      </c>
      <c r="R405" s="838" t="s">
        <v>462</v>
      </c>
      <c r="S405" s="834"/>
      <c r="T405" s="834"/>
      <c r="U405" s="834"/>
      <c r="V405" s="834"/>
      <c r="W405" s="834"/>
      <c r="X405" s="834"/>
      <c r="Y405" s="834"/>
    </row>
    <row r="406" spans="1:25" s="835" customFormat="1" ht="10.5" customHeight="1">
      <c r="A406" s="836"/>
      <c r="R406" s="838"/>
      <c r="S406" s="834"/>
      <c r="T406" s="834"/>
      <c r="U406" s="834"/>
      <c r="V406" s="834"/>
      <c r="W406" s="834"/>
      <c r="X406" s="834"/>
      <c r="Y406" s="834"/>
    </row>
    <row r="407" spans="1:25" s="835" customFormat="1" ht="10.5" customHeight="1">
      <c r="A407" s="836" t="s">
        <v>463</v>
      </c>
      <c r="B407" s="835" t="s">
        <v>43</v>
      </c>
      <c r="C407" s="835" t="s">
        <v>43</v>
      </c>
      <c r="D407" s="835" t="s">
        <v>43</v>
      </c>
      <c r="E407" s="835" t="s">
        <v>43</v>
      </c>
      <c r="F407" s="835" t="s">
        <v>43</v>
      </c>
      <c r="G407" s="835" t="s">
        <v>43</v>
      </c>
      <c r="H407" s="835" t="s">
        <v>43</v>
      </c>
      <c r="I407" s="835" t="s">
        <v>43</v>
      </c>
      <c r="J407" s="835" t="s">
        <v>43</v>
      </c>
      <c r="K407" s="835" t="s">
        <v>43</v>
      </c>
      <c r="L407" s="835" t="s">
        <v>43</v>
      </c>
      <c r="M407" s="835">
        <v>200946</v>
      </c>
      <c r="N407" s="835">
        <v>200946</v>
      </c>
      <c r="O407" s="835" t="s">
        <v>43</v>
      </c>
      <c r="P407" s="835" t="s">
        <v>43</v>
      </c>
      <c r="Q407" s="835" t="s">
        <v>43</v>
      </c>
      <c r="R407" s="838" t="s">
        <v>464</v>
      </c>
      <c r="S407" s="834"/>
      <c r="T407" s="834"/>
      <c r="U407" s="834"/>
      <c r="V407" s="834"/>
      <c r="W407" s="834"/>
      <c r="X407" s="834"/>
      <c r="Y407" s="834"/>
    </row>
    <row r="408" spans="1:25" s="835" customFormat="1" ht="10.5" customHeight="1">
      <c r="A408" s="836" t="s">
        <v>465</v>
      </c>
      <c r="B408" s="835" t="s">
        <v>43</v>
      </c>
      <c r="C408" s="835" t="s">
        <v>43</v>
      </c>
      <c r="D408" s="835" t="s">
        <v>43</v>
      </c>
      <c r="E408" s="835" t="s">
        <v>43</v>
      </c>
      <c r="F408" s="835" t="s">
        <v>43</v>
      </c>
      <c r="G408" s="835" t="s">
        <v>43</v>
      </c>
      <c r="H408" s="835" t="s">
        <v>43</v>
      </c>
      <c r="I408" s="835" t="s">
        <v>43</v>
      </c>
      <c r="J408" s="835" t="s">
        <v>43</v>
      </c>
      <c r="K408" s="835" t="s">
        <v>43</v>
      </c>
      <c r="L408" s="835" t="s">
        <v>43</v>
      </c>
      <c r="M408" s="835">
        <v>147830</v>
      </c>
      <c r="N408" s="835">
        <v>147830</v>
      </c>
      <c r="O408" s="835" t="s">
        <v>43</v>
      </c>
      <c r="P408" s="835" t="s">
        <v>43</v>
      </c>
      <c r="Q408" s="835" t="s">
        <v>43</v>
      </c>
      <c r="R408" s="838" t="s">
        <v>410</v>
      </c>
      <c r="S408" s="834"/>
      <c r="T408" s="834"/>
      <c r="U408" s="834"/>
      <c r="V408" s="834"/>
      <c r="W408" s="834"/>
      <c r="X408" s="834"/>
      <c r="Y408" s="834"/>
    </row>
    <row r="409" spans="1:25" s="835" customFormat="1" ht="10.5" customHeight="1">
      <c r="A409" s="836" t="s">
        <v>466</v>
      </c>
      <c r="B409" s="835" t="s">
        <v>43</v>
      </c>
      <c r="C409" s="835" t="s">
        <v>43</v>
      </c>
      <c r="D409" s="835" t="s">
        <v>43</v>
      </c>
      <c r="E409" s="835" t="s">
        <v>43</v>
      </c>
      <c r="F409" s="835" t="s">
        <v>43</v>
      </c>
      <c r="G409" s="835" t="s">
        <v>43</v>
      </c>
      <c r="H409" s="835" t="s">
        <v>43</v>
      </c>
      <c r="I409" s="835" t="s">
        <v>43</v>
      </c>
      <c r="J409" s="835" t="s">
        <v>43</v>
      </c>
      <c r="K409" s="835" t="s">
        <v>43</v>
      </c>
      <c r="L409" s="835" t="s">
        <v>43</v>
      </c>
      <c r="M409" s="835">
        <v>36258</v>
      </c>
      <c r="N409" s="835">
        <v>36258</v>
      </c>
      <c r="O409" s="835" t="s">
        <v>43</v>
      </c>
      <c r="P409" s="835" t="s">
        <v>43</v>
      </c>
      <c r="Q409" s="835" t="s">
        <v>43</v>
      </c>
      <c r="R409" s="838" t="s">
        <v>411</v>
      </c>
      <c r="S409" s="834"/>
      <c r="T409" s="834"/>
      <c r="U409" s="834"/>
      <c r="V409" s="834"/>
      <c r="W409" s="834"/>
      <c r="X409" s="834"/>
      <c r="Y409" s="834"/>
    </row>
    <row r="410" spans="1:25" s="835" customFormat="1" ht="10.5" customHeight="1">
      <c r="A410" s="836" t="s">
        <v>467</v>
      </c>
      <c r="B410" s="835" t="s">
        <v>43</v>
      </c>
      <c r="C410" s="835" t="s">
        <v>43</v>
      </c>
      <c r="D410" s="835" t="s">
        <v>43</v>
      </c>
      <c r="E410" s="835" t="s">
        <v>43</v>
      </c>
      <c r="F410" s="835" t="s">
        <v>43</v>
      </c>
      <c r="G410" s="835" t="s">
        <v>43</v>
      </c>
      <c r="H410" s="835" t="s">
        <v>43</v>
      </c>
      <c r="I410" s="835" t="s">
        <v>43</v>
      </c>
      <c r="J410" s="835" t="s">
        <v>43</v>
      </c>
      <c r="K410" s="835" t="s">
        <v>43</v>
      </c>
      <c r="L410" s="835" t="s">
        <v>43</v>
      </c>
      <c r="M410" s="835">
        <v>111147</v>
      </c>
      <c r="N410" s="835">
        <v>111147</v>
      </c>
      <c r="O410" s="835" t="s">
        <v>43</v>
      </c>
      <c r="P410" s="835" t="s">
        <v>43</v>
      </c>
      <c r="Q410" s="835" t="s">
        <v>43</v>
      </c>
      <c r="R410" s="838" t="s">
        <v>412</v>
      </c>
      <c r="S410" s="834"/>
      <c r="T410" s="834"/>
      <c r="U410" s="834"/>
      <c r="V410" s="834"/>
      <c r="W410" s="834"/>
      <c r="X410" s="834"/>
      <c r="Y410" s="834"/>
    </row>
    <row r="411" spans="1:25" s="835" customFormat="1" ht="10.5" customHeight="1">
      <c r="A411" s="836" t="s">
        <v>468</v>
      </c>
      <c r="B411" s="835" t="s">
        <v>43</v>
      </c>
      <c r="C411" s="835" t="s">
        <v>43</v>
      </c>
      <c r="D411" s="835" t="s">
        <v>43</v>
      </c>
      <c r="E411" s="835" t="s">
        <v>43</v>
      </c>
      <c r="F411" s="835" t="s">
        <v>43</v>
      </c>
      <c r="G411" s="835" t="s">
        <v>43</v>
      </c>
      <c r="H411" s="835" t="s">
        <v>43</v>
      </c>
      <c r="I411" s="835" t="s">
        <v>43</v>
      </c>
      <c r="J411" s="835" t="s">
        <v>43</v>
      </c>
      <c r="K411" s="835" t="s">
        <v>43</v>
      </c>
      <c r="L411" s="835" t="s">
        <v>43</v>
      </c>
      <c r="M411" s="835">
        <v>14254</v>
      </c>
      <c r="N411" s="835">
        <v>14254</v>
      </c>
      <c r="O411" s="835" t="s">
        <v>43</v>
      </c>
      <c r="P411" s="835" t="s">
        <v>43</v>
      </c>
      <c r="Q411" s="835" t="s">
        <v>43</v>
      </c>
      <c r="R411" s="839" t="s">
        <v>469</v>
      </c>
      <c r="S411" s="834"/>
      <c r="T411" s="834"/>
      <c r="U411" s="834"/>
      <c r="V411" s="834"/>
      <c r="W411" s="834"/>
      <c r="X411" s="834"/>
      <c r="Y411" s="834"/>
    </row>
    <row r="412" spans="1:25" s="835" customFormat="1" ht="10.5" customHeight="1">
      <c r="A412" s="836" t="s">
        <v>470</v>
      </c>
      <c r="B412" s="835" t="s">
        <v>43</v>
      </c>
      <c r="C412" s="835" t="s">
        <v>43</v>
      </c>
      <c r="D412" s="835" t="s">
        <v>43</v>
      </c>
      <c r="E412" s="835" t="s">
        <v>43</v>
      </c>
      <c r="F412" s="835" t="s">
        <v>43</v>
      </c>
      <c r="G412" s="835" t="s">
        <v>43</v>
      </c>
      <c r="H412" s="835" t="s">
        <v>43</v>
      </c>
      <c r="I412" s="835" t="s">
        <v>43</v>
      </c>
      <c r="J412" s="835" t="s">
        <v>43</v>
      </c>
      <c r="K412" s="835" t="s">
        <v>43</v>
      </c>
      <c r="L412" s="835" t="s">
        <v>43</v>
      </c>
      <c r="M412" s="835">
        <v>128800</v>
      </c>
      <c r="N412" s="835">
        <v>128800</v>
      </c>
      <c r="O412" s="835" t="s">
        <v>43</v>
      </c>
      <c r="P412" s="835">
        <v>91528</v>
      </c>
      <c r="Q412" s="835" t="s">
        <v>43</v>
      </c>
      <c r="R412" s="838" t="s">
        <v>471</v>
      </c>
      <c r="S412" s="834"/>
      <c r="T412" s="834"/>
      <c r="U412" s="834"/>
      <c r="V412" s="834"/>
      <c r="W412" s="834"/>
      <c r="X412" s="834"/>
      <c r="Y412" s="834"/>
    </row>
    <row r="413" spans="1:25" s="835" customFormat="1" ht="10.5" customHeight="1">
      <c r="A413" s="836" t="s">
        <v>472</v>
      </c>
      <c r="B413" s="835" t="s">
        <v>43</v>
      </c>
      <c r="C413" s="835">
        <v>150283</v>
      </c>
      <c r="D413" s="835" t="s">
        <v>43</v>
      </c>
      <c r="E413" s="835">
        <v>150283</v>
      </c>
      <c r="F413" s="835" t="s">
        <v>43</v>
      </c>
      <c r="G413" s="835" t="s">
        <v>43</v>
      </c>
      <c r="H413" s="835" t="s">
        <v>43</v>
      </c>
      <c r="I413" s="835" t="s">
        <v>43</v>
      </c>
      <c r="J413" s="835" t="s">
        <v>43</v>
      </c>
      <c r="K413" s="835" t="s">
        <v>43</v>
      </c>
      <c r="L413" s="835" t="s">
        <v>43</v>
      </c>
      <c r="M413" s="835">
        <v>163946</v>
      </c>
      <c r="N413" s="835">
        <v>60686</v>
      </c>
      <c r="O413" s="835" t="s">
        <v>43</v>
      </c>
      <c r="P413" s="835" t="s">
        <v>43</v>
      </c>
      <c r="Q413" s="835" t="s">
        <v>43</v>
      </c>
      <c r="R413" s="838" t="s">
        <v>473</v>
      </c>
      <c r="S413" s="834"/>
      <c r="T413" s="834"/>
      <c r="U413" s="834"/>
      <c r="V413" s="834"/>
      <c r="W413" s="834"/>
      <c r="X413" s="834"/>
      <c r="Y413" s="834"/>
    </row>
    <row r="414" spans="1:25" s="835" customFormat="1" ht="10.5" customHeight="1">
      <c r="A414" s="836" t="s">
        <v>474</v>
      </c>
      <c r="B414" s="835" t="s">
        <v>43</v>
      </c>
      <c r="C414" s="835">
        <v>143004</v>
      </c>
      <c r="D414" s="835" t="s">
        <v>43</v>
      </c>
      <c r="E414" s="835">
        <v>143004</v>
      </c>
      <c r="F414" s="835" t="s">
        <v>43</v>
      </c>
      <c r="G414" s="835" t="s">
        <v>43</v>
      </c>
      <c r="H414" s="835" t="s">
        <v>43</v>
      </c>
      <c r="I414" s="835" t="s">
        <v>43</v>
      </c>
      <c r="J414" s="835" t="s">
        <v>43</v>
      </c>
      <c r="K414" s="835" t="s">
        <v>43</v>
      </c>
      <c r="L414" s="835" t="s">
        <v>43</v>
      </c>
      <c r="M414" s="835">
        <v>190884</v>
      </c>
      <c r="N414" s="835">
        <v>85833</v>
      </c>
      <c r="O414" s="835" t="s">
        <v>43</v>
      </c>
      <c r="P414" s="835" t="s">
        <v>43</v>
      </c>
      <c r="Q414" s="835" t="s">
        <v>43</v>
      </c>
      <c r="R414" s="838" t="s">
        <v>475</v>
      </c>
      <c r="S414" s="834"/>
      <c r="T414" s="834"/>
      <c r="U414" s="834"/>
      <c r="V414" s="834"/>
      <c r="W414" s="834"/>
      <c r="X414" s="834"/>
      <c r="Y414" s="834"/>
    </row>
    <row r="415" spans="1:25" s="835" customFormat="1" ht="10.5" customHeight="1">
      <c r="A415" s="836" t="s">
        <v>476</v>
      </c>
      <c r="B415" s="835" t="s">
        <v>43</v>
      </c>
      <c r="C415" s="835">
        <v>157739</v>
      </c>
      <c r="D415" s="835" t="s">
        <v>43</v>
      </c>
      <c r="E415" s="835" t="s">
        <v>43</v>
      </c>
      <c r="F415" s="835" t="s">
        <v>43</v>
      </c>
      <c r="G415" s="835">
        <v>157739</v>
      </c>
      <c r="H415" s="835" t="s">
        <v>43</v>
      </c>
      <c r="I415" s="835" t="s">
        <v>43</v>
      </c>
      <c r="J415" s="835" t="s">
        <v>43</v>
      </c>
      <c r="K415" s="835" t="s">
        <v>43</v>
      </c>
      <c r="L415" s="835" t="s">
        <v>43</v>
      </c>
      <c r="M415" s="835">
        <v>160691</v>
      </c>
      <c r="N415" s="835">
        <v>57635</v>
      </c>
      <c r="O415" s="835" t="s">
        <v>43</v>
      </c>
      <c r="P415" s="835" t="s">
        <v>43</v>
      </c>
      <c r="Q415" s="835" t="s">
        <v>43</v>
      </c>
      <c r="R415" s="838" t="s">
        <v>477</v>
      </c>
      <c r="S415" s="834"/>
      <c r="T415" s="834"/>
      <c r="U415" s="834"/>
      <c r="V415" s="834"/>
      <c r="W415" s="834"/>
      <c r="X415" s="834"/>
      <c r="Y415" s="834"/>
    </row>
    <row r="416" spans="1:25" s="835" customFormat="1" ht="10.5" customHeight="1">
      <c r="A416" s="836" t="s">
        <v>478</v>
      </c>
      <c r="B416" s="835" t="s">
        <v>43</v>
      </c>
      <c r="C416" s="835" t="s">
        <v>43</v>
      </c>
      <c r="D416" s="835" t="s">
        <v>43</v>
      </c>
      <c r="E416" s="835" t="s">
        <v>43</v>
      </c>
      <c r="F416" s="835" t="s">
        <v>43</v>
      </c>
      <c r="G416" s="835" t="s">
        <v>43</v>
      </c>
      <c r="H416" s="835" t="s">
        <v>43</v>
      </c>
      <c r="I416" s="835" t="s">
        <v>43</v>
      </c>
      <c r="J416" s="835" t="s">
        <v>43</v>
      </c>
      <c r="K416" s="835" t="s">
        <v>43</v>
      </c>
      <c r="L416" s="835" t="s">
        <v>43</v>
      </c>
      <c r="M416" s="835">
        <v>238352</v>
      </c>
      <c r="N416" s="835">
        <v>135483</v>
      </c>
      <c r="O416" s="835" t="s">
        <v>43</v>
      </c>
      <c r="P416" s="835" t="s">
        <v>43</v>
      </c>
      <c r="Q416" s="835" t="s">
        <v>43</v>
      </c>
      <c r="R416" s="838" t="s">
        <v>422</v>
      </c>
      <c r="S416" s="834"/>
      <c r="T416" s="834"/>
      <c r="U416" s="834"/>
      <c r="V416" s="834"/>
      <c r="W416" s="834"/>
      <c r="X416" s="834"/>
      <c r="Y416" s="834"/>
    </row>
    <row r="417" spans="1:25" s="835" customFormat="1" ht="10.5" customHeight="1">
      <c r="A417" s="836" t="s">
        <v>479</v>
      </c>
      <c r="B417" s="835" t="s">
        <v>43</v>
      </c>
      <c r="C417" s="835">
        <v>143552</v>
      </c>
      <c r="D417" s="835" t="s">
        <v>43</v>
      </c>
      <c r="E417" s="835" t="s">
        <v>43</v>
      </c>
      <c r="F417" s="835" t="s">
        <v>43</v>
      </c>
      <c r="G417" s="835" t="s">
        <v>43</v>
      </c>
      <c r="H417" s="835" t="s">
        <v>43</v>
      </c>
      <c r="I417" s="835" t="s">
        <v>43</v>
      </c>
      <c r="J417" s="835" t="s">
        <v>43</v>
      </c>
      <c r="K417" s="835">
        <v>143552</v>
      </c>
      <c r="L417" s="835" t="s">
        <v>43</v>
      </c>
      <c r="M417" s="835">
        <v>178609</v>
      </c>
      <c r="N417" s="835">
        <v>178609</v>
      </c>
      <c r="O417" s="835" t="s">
        <v>43</v>
      </c>
      <c r="P417" s="835" t="s">
        <v>43</v>
      </c>
      <c r="Q417" s="835" t="s">
        <v>43</v>
      </c>
      <c r="R417" s="838" t="s">
        <v>423</v>
      </c>
      <c r="S417" s="834"/>
      <c r="T417" s="834"/>
      <c r="U417" s="834"/>
      <c r="V417" s="834"/>
      <c r="W417" s="834"/>
      <c r="X417" s="834"/>
      <c r="Y417" s="834"/>
    </row>
    <row r="418" spans="1:25" s="835" customFormat="1" ht="10.5" customHeight="1">
      <c r="A418" s="836" t="s">
        <v>480</v>
      </c>
      <c r="B418" s="835" t="s">
        <v>43</v>
      </c>
      <c r="C418" s="835" t="s">
        <v>43</v>
      </c>
      <c r="D418" s="835" t="s">
        <v>43</v>
      </c>
      <c r="E418" s="835" t="s">
        <v>43</v>
      </c>
      <c r="F418" s="835" t="s">
        <v>43</v>
      </c>
      <c r="G418" s="835" t="s">
        <v>43</v>
      </c>
      <c r="H418" s="835" t="s">
        <v>43</v>
      </c>
      <c r="I418" s="835" t="s">
        <v>43</v>
      </c>
      <c r="J418" s="835" t="s">
        <v>43</v>
      </c>
      <c r="K418" s="835" t="s">
        <v>43</v>
      </c>
      <c r="L418" s="835" t="s">
        <v>43</v>
      </c>
      <c r="M418" s="835">
        <v>211145</v>
      </c>
      <c r="N418" s="835">
        <v>107879</v>
      </c>
      <c r="O418" s="835" t="s">
        <v>43</v>
      </c>
      <c r="P418" s="835" t="s">
        <v>43</v>
      </c>
      <c r="Q418" s="835" t="s">
        <v>43</v>
      </c>
      <c r="R418" s="838" t="s">
        <v>424</v>
      </c>
      <c r="S418" s="834"/>
      <c r="T418" s="834"/>
      <c r="U418" s="834"/>
      <c r="V418" s="834"/>
      <c r="W418" s="834"/>
      <c r="X418" s="834"/>
      <c r="Y418" s="834"/>
    </row>
    <row r="419" spans="1:25" s="835" customFormat="1" ht="10.5" customHeight="1">
      <c r="A419" s="836" t="s">
        <v>481</v>
      </c>
      <c r="B419" s="835" t="s">
        <v>43</v>
      </c>
      <c r="C419" s="835" t="s">
        <v>43</v>
      </c>
      <c r="D419" s="835" t="s">
        <v>43</v>
      </c>
      <c r="E419" s="835" t="s">
        <v>43</v>
      </c>
      <c r="F419" s="835" t="s">
        <v>43</v>
      </c>
      <c r="G419" s="835" t="s">
        <v>43</v>
      </c>
      <c r="H419" s="835" t="s">
        <v>43</v>
      </c>
      <c r="I419" s="835" t="s">
        <v>43</v>
      </c>
      <c r="J419" s="835" t="s">
        <v>43</v>
      </c>
      <c r="K419" s="835" t="s">
        <v>43</v>
      </c>
      <c r="L419" s="835" t="s">
        <v>43</v>
      </c>
      <c r="M419" s="835">
        <v>77654</v>
      </c>
      <c r="N419" s="835">
        <v>77654</v>
      </c>
      <c r="O419" s="835" t="s">
        <v>43</v>
      </c>
      <c r="P419" s="835" t="s">
        <v>43</v>
      </c>
      <c r="Q419" s="835" t="s">
        <v>43</v>
      </c>
      <c r="R419" s="838" t="s">
        <v>482</v>
      </c>
      <c r="S419" s="834"/>
      <c r="T419" s="834"/>
      <c r="U419" s="834"/>
      <c r="V419" s="834"/>
      <c r="W419" s="834"/>
      <c r="X419" s="834"/>
      <c r="Y419" s="834"/>
    </row>
    <row r="420" spans="1:25" s="835" customFormat="1" ht="10.5" customHeight="1">
      <c r="A420" s="836" t="s">
        <v>465</v>
      </c>
      <c r="B420" s="835" t="s">
        <v>43</v>
      </c>
      <c r="C420" s="835" t="s">
        <v>43</v>
      </c>
      <c r="D420" s="835" t="s">
        <v>43</v>
      </c>
      <c r="E420" s="835" t="s">
        <v>43</v>
      </c>
      <c r="F420" s="835" t="s">
        <v>43</v>
      </c>
      <c r="G420" s="835" t="s">
        <v>43</v>
      </c>
      <c r="H420" s="835" t="s">
        <v>43</v>
      </c>
      <c r="I420" s="835" t="s">
        <v>43</v>
      </c>
      <c r="J420" s="835" t="s">
        <v>43</v>
      </c>
      <c r="K420" s="835" t="s">
        <v>43</v>
      </c>
      <c r="L420" s="835" t="s">
        <v>43</v>
      </c>
      <c r="M420" s="835" t="s">
        <v>43</v>
      </c>
      <c r="N420" s="835" t="s">
        <v>43</v>
      </c>
      <c r="O420" s="835" t="s">
        <v>43</v>
      </c>
      <c r="P420" s="835" t="s">
        <v>43</v>
      </c>
      <c r="Q420" s="835" t="s">
        <v>43</v>
      </c>
      <c r="R420" s="838" t="s">
        <v>410</v>
      </c>
      <c r="S420" s="834"/>
      <c r="T420" s="834"/>
      <c r="U420" s="834"/>
      <c r="V420" s="834"/>
      <c r="W420" s="834"/>
      <c r="X420" s="834"/>
      <c r="Y420" s="834"/>
    </row>
    <row r="421" spans="1:25" s="835" customFormat="1" ht="10.5" customHeight="1">
      <c r="A421" s="840" t="s">
        <v>466</v>
      </c>
      <c r="B421" s="841" t="s">
        <v>43</v>
      </c>
      <c r="C421" s="842" t="s">
        <v>43</v>
      </c>
      <c r="D421" s="842" t="s">
        <v>43</v>
      </c>
      <c r="E421" s="842" t="s">
        <v>43</v>
      </c>
      <c r="F421" s="842" t="s">
        <v>43</v>
      </c>
      <c r="G421" s="842" t="s">
        <v>43</v>
      </c>
      <c r="H421" s="842" t="s">
        <v>43</v>
      </c>
      <c r="I421" s="842" t="s">
        <v>43</v>
      </c>
      <c r="J421" s="842" t="s">
        <v>43</v>
      </c>
      <c r="K421" s="842" t="s">
        <v>43</v>
      </c>
      <c r="L421" s="842" t="s">
        <v>43</v>
      </c>
      <c r="M421" s="842">
        <v>66107</v>
      </c>
      <c r="N421" s="842">
        <v>66107</v>
      </c>
      <c r="O421" s="842" t="s">
        <v>43</v>
      </c>
      <c r="P421" s="842" t="s">
        <v>43</v>
      </c>
      <c r="Q421" s="842" t="s">
        <v>43</v>
      </c>
      <c r="R421" s="843" t="s">
        <v>411</v>
      </c>
      <c r="S421" s="834"/>
      <c r="T421" s="834"/>
      <c r="U421" s="834"/>
      <c r="V421" s="834"/>
      <c r="W421" s="834"/>
      <c r="X421" s="834"/>
      <c r="Y421" s="834"/>
    </row>
    <row r="422" spans="1:25" ht="23.25" customHeight="1">
      <c r="I422" s="844" t="s">
        <v>483</v>
      </c>
      <c r="Q422" s="847" t="s">
        <v>338</v>
      </c>
    </row>
    <row r="423" spans="1:25" s="173" customFormat="1" ht="11.25" customHeight="1">
      <c r="A423" s="826"/>
      <c r="B423" s="845" t="s">
        <v>515</v>
      </c>
      <c r="C423" s="828"/>
      <c r="D423" s="828"/>
      <c r="E423" s="828"/>
      <c r="F423" s="828"/>
      <c r="G423" s="828"/>
      <c r="H423" s="828"/>
      <c r="I423" s="828"/>
      <c r="J423" s="828"/>
      <c r="K423" s="828"/>
      <c r="L423" s="828"/>
      <c r="M423" s="828"/>
      <c r="N423" s="828"/>
      <c r="O423" s="828"/>
      <c r="P423" s="828"/>
      <c r="Q423" s="828"/>
      <c r="R423" s="1287" t="s">
        <v>429</v>
      </c>
      <c r="S423" s="23"/>
      <c r="T423" s="23"/>
      <c r="U423" s="23"/>
      <c r="V423" s="23"/>
      <c r="W423" s="23"/>
      <c r="X423" s="23"/>
      <c r="Y423" s="23"/>
    </row>
    <row r="424" spans="1:25" s="829" customFormat="1" ht="28.5" customHeight="1">
      <c r="A424" s="295" t="s">
        <v>880</v>
      </c>
      <c r="B424" s="795" t="s">
        <v>665</v>
      </c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848"/>
      <c r="Q424" s="316" t="s">
        <v>666</v>
      </c>
      <c r="R424" s="1288"/>
      <c r="S424" s="16"/>
      <c r="T424" s="16"/>
      <c r="U424" s="16"/>
      <c r="V424" s="16"/>
      <c r="W424" s="16"/>
      <c r="X424" s="16"/>
      <c r="Y424" s="16"/>
    </row>
    <row r="425" spans="1:25" s="829" customFormat="1" ht="28.5" customHeight="1">
      <c r="A425" s="295"/>
      <c r="B425" s="15" t="s">
        <v>667</v>
      </c>
      <c r="C425" s="15" t="s">
        <v>668</v>
      </c>
      <c r="D425" s="15" t="s">
        <v>669</v>
      </c>
      <c r="E425" s="15" t="s">
        <v>670</v>
      </c>
      <c r="F425" s="15" t="s">
        <v>671</v>
      </c>
      <c r="G425" s="15" t="s">
        <v>672</v>
      </c>
      <c r="H425" s="15" t="s">
        <v>908</v>
      </c>
      <c r="I425" s="15" t="s">
        <v>909</v>
      </c>
      <c r="J425" s="15" t="s">
        <v>673</v>
      </c>
      <c r="K425" s="15" t="s">
        <v>674</v>
      </c>
      <c r="L425" s="15" t="s">
        <v>910</v>
      </c>
      <c r="M425" s="15" t="s">
        <v>675</v>
      </c>
      <c r="N425" s="15" t="s">
        <v>676</v>
      </c>
      <c r="O425" s="15" t="s">
        <v>911</v>
      </c>
      <c r="P425" s="15" t="s">
        <v>677</v>
      </c>
      <c r="Q425" s="24" t="s">
        <v>678</v>
      </c>
      <c r="R425" s="1288"/>
      <c r="S425" s="16"/>
      <c r="T425" s="16"/>
      <c r="U425" s="16"/>
      <c r="V425" s="16"/>
      <c r="W425" s="16"/>
      <c r="X425" s="16"/>
      <c r="Y425" s="16"/>
    </row>
    <row r="426" spans="1:25" s="829" customFormat="1" ht="12" customHeight="1">
      <c r="A426" s="297"/>
      <c r="B426" s="20" t="str">
        <f>PROPER("BARROW")</f>
        <v>Barrow</v>
      </c>
      <c r="C426" s="20" t="str">
        <f>PROPER("WANDOO")</f>
        <v>Wandoo</v>
      </c>
      <c r="D426" s="20" t="str">
        <f>PROPER("COSSACK")</f>
        <v>Cossack</v>
      </c>
      <c r="E426" s="20" t="str">
        <f>PROPER("STAG")</f>
        <v>Stag</v>
      </c>
      <c r="F426" s="20" t="str">
        <f>PROPER("LAMINARI")</f>
        <v>Laminari</v>
      </c>
      <c r="G426" s="20" t="str">
        <f>PROPER("WOOLLY")</f>
        <v>Woolly</v>
      </c>
      <c r="H426" s="20" t="str">
        <f>PROPER("BAYU-U-C")</f>
        <v>Bayu-U-C</v>
      </c>
      <c r="I426" s="20" t="str">
        <f>PROPER("MUTI-EXE")</f>
        <v>Muti-Exe</v>
      </c>
      <c r="J426" s="20" t="str">
        <f>PROPER("ENFIELD")</f>
        <v>Enfield</v>
      </c>
      <c r="K426" s="20" t="str">
        <f>PROPER("VINCENT")</f>
        <v>Vincent</v>
      </c>
      <c r="L426" s="20" t="str">
        <f>PROPER("VANGOG-B")</f>
        <v>Vangog-B</v>
      </c>
      <c r="M426" s="20" t="str">
        <f>PROPER("PYRENEES")</f>
        <v>Pyrenees</v>
      </c>
      <c r="N426" s="20" t="str">
        <f>PROPER("KITAN")</f>
        <v>Kitan</v>
      </c>
      <c r="O426" s="20" t="str">
        <f>PROPER("PLUTO-C")</f>
        <v>Pluto-C</v>
      </c>
      <c r="P426" s="20" t="str">
        <f>PROPER("BALNAVES")</f>
        <v>Balnaves</v>
      </c>
      <c r="Q426" s="19"/>
      <c r="R426" s="1289"/>
      <c r="S426" s="16"/>
      <c r="T426" s="16"/>
      <c r="U426" s="16"/>
      <c r="V426" s="16"/>
      <c r="W426" s="16"/>
      <c r="X426" s="16"/>
      <c r="Y426" s="16"/>
    </row>
    <row r="427" spans="1:25" s="835" customFormat="1" ht="10.5" customHeight="1">
      <c r="A427" s="830" t="s">
        <v>300</v>
      </c>
      <c r="B427" s="831">
        <v>33371</v>
      </c>
      <c r="C427" s="832">
        <v>478344</v>
      </c>
      <c r="D427" s="832">
        <v>87058</v>
      </c>
      <c r="E427" s="832">
        <v>114366</v>
      </c>
      <c r="F427" s="832">
        <v>104757</v>
      </c>
      <c r="G427" s="832">
        <v>68082</v>
      </c>
      <c r="H427" s="832">
        <v>47323</v>
      </c>
      <c r="I427" s="832" t="s">
        <v>43</v>
      </c>
      <c r="J427" s="832">
        <v>106835</v>
      </c>
      <c r="K427" s="832">
        <v>30664</v>
      </c>
      <c r="L427" s="832">
        <v>127074</v>
      </c>
      <c r="M427" s="832">
        <v>94536</v>
      </c>
      <c r="N427" s="832">
        <v>87171</v>
      </c>
      <c r="O427" s="832" t="s">
        <v>43</v>
      </c>
      <c r="P427" s="832" t="s">
        <v>43</v>
      </c>
      <c r="Q427" s="832">
        <v>98716</v>
      </c>
      <c r="R427" s="833" t="s">
        <v>443</v>
      </c>
      <c r="S427" s="834"/>
      <c r="T427" s="834"/>
      <c r="U427" s="834"/>
      <c r="V427" s="834"/>
      <c r="W427" s="834"/>
      <c r="X427" s="834"/>
      <c r="Y427" s="834"/>
    </row>
    <row r="428" spans="1:25" s="835" customFormat="1" ht="10.5" customHeight="1">
      <c r="A428" s="836" t="s">
        <v>444</v>
      </c>
      <c r="B428" s="835" t="s">
        <v>43</v>
      </c>
      <c r="C428" s="835">
        <v>355441</v>
      </c>
      <c r="D428" s="835">
        <v>378465</v>
      </c>
      <c r="E428" s="835">
        <v>202043</v>
      </c>
      <c r="F428" s="835">
        <v>196211</v>
      </c>
      <c r="G428" s="835" t="s">
        <v>43</v>
      </c>
      <c r="H428" s="835" t="s">
        <v>43</v>
      </c>
      <c r="I428" s="835" t="s">
        <v>43</v>
      </c>
      <c r="J428" s="835">
        <v>107330</v>
      </c>
      <c r="K428" s="835">
        <v>47946</v>
      </c>
      <c r="L428" s="835">
        <v>350420</v>
      </c>
      <c r="M428" s="835">
        <v>84785</v>
      </c>
      <c r="N428" s="835">
        <v>176988</v>
      </c>
      <c r="O428" s="835" t="s">
        <v>43</v>
      </c>
      <c r="P428" s="835" t="s">
        <v>43</v>
      </c>
      <c r="Q428" s="835">
        <v>91237</v>
      </c>
      <c r="R428" s="838" t="s">
        <v>445</v>
      </c>
      <c r="S428" s="834"/>
      <c r="T428" s="834"/>
      <c r="U428" s="834"/>
      <c r="V428" s="834"/>
      <c r="W428" s="834"/>
      <c r="X428" s="834"/>
      <c r="Y428" s="834"/>
    </row>
    <row r="429" spans="1:25" s="835" customFormat="1" ht="10.5" customHeight="1">
      <c r="A429" s="836" t="s">
        <v>446</v>
      </c>
      <c r="B429" s="835" t="s">
        <v>43</v>
      </c>
      <c r="C429" s="835">
        <v>363923</v>
      </c>
      <c r="D429" s="835">
        <v>300422</v>
      </c>
      <c r="E429" s="835">
        <v>86159</v>
      </c>
      <c r="F429" s="835">
        <v>124206</v>
      </c>
      <c r="G429" s="835" t="s">
        <v>43</v>
      </c>
      <c r="H429" s="835" t="s">
        <v>43</v>
      </c>
      <c r="I429" s="835">
        <v>153536</v>
      </c>
      <c r="J429" s="835">
        <v>107218</v>
      </c>
      <c r="K429" s="835" t="s">
        <v>43</v>
      </c>
      <c r="L429" s="835" t="s">
        <v>43</v>
      </c>
      <c r="M429" s="835" t="s">
        <v>43</v>
      </c>
      <c r="N429" s="835" t="s">
        <v>43</v>
      </c>
      <c r="O429" s="835">
        <v>49790</v>
      </c>
      <c r="P429" s="835" t="s">
        <v>43</v>
      </c>
      <c r="Q429" s="835" t="s">
        <v>43</v>
      </c>
      <c r="R429" s="838" t="s">
        <v>447</v>
      </c>
      <c r="S429" s="834"/>
      <c r="T429" s="834"/>
      <c r="U429" s="834"/>
      <c r="V429" s="834"/>
      <c r="W429" s="834"/>
      <c r="X429" s="834"/>
      <c r="Y429" s="834"/>
    </row>
    <row r="430" spans="1:25" s="835" customFormat="1" ht="10.5" customHeight="1">
      <c r="A430" s="836" t="s">
        <v>448</v>
      </c>
      <c r="B430" s="835" t="s">
        <v>43</v>
      </c>
      <c r="C430" s="835">
        <v>364101</v>
      </c>
      <c r="D430" s="835">
        <v>196573</v>
      </c>
      <c r="E430" s="835">
        <v>58832</v>
      </c>
      <c r="F430" s="835">
        <v>66360</v>
      </c>
      <c r="G430" s="835" t="s">
        <v>43</v>
      </c>
      <c r="H430" s="835" t="s">
        <v>43</v>
      </c>
      <c r="I430" s="835">
        <v>89725</v>
      </c>
      <c r="J430" s="835">
        <v>80115</v>
      </c>
      <c r="K430" s="835" t="s">
        <v>43</v>
      </c>
      <c r="L430" s="835" t="s">
        <v>43</v>
      </c>
      <c r="M430" s="835" t="s">
        <v>43</v>
      </c>
      <c r="N430" s="835" t="s">
        <v>43</v>
      </c>
      <c r="O430" s="835" t="s">
        <v>43</v>
      </c>
      <c r="P430" s="835">
        <v>162250</v>
      </c>
      <c r="Q430" s="835">
        <v>99279</v>
      </c>
      <c r="R430" s="838" t="s">
        <v>449</v>
      </c>
      <c r="S430" s="834"/>
      <c r="T430" s="834"/>
      <c r="U430" s="834"/>
      <c r="V430" s="834"/>
      <c r="W430" s="834"/>
      <c r="X430" s="834"/>
      <c r="Y430" s="834"/>
    </row>
    <row r="431" spans="1:25" s="835" customFormat="1" ht="10.5" customHeight="1">
      <c r="A431" s="836" t="s">
        <v>450</v>
      </c>
      <c r="B431" s="835" t="s">
        <v>43</v>
      </c>
      <c r="C431" s="835">
        <v>294246</v>
      </c>
      <c r="D431" s="835">
        <v>207476</v>
      </c>
      <c r="E431" s="835">
        <v>26689</v>
      </c>
      <c r="F431" s="835" t="s">
        <v>43</v>
      </c>
      <c r="G431" s="835" t="s">
        <v>43</v>
      </c>
      <c r="H431" s="835" t="s">
        <v>43</v>
      </c>
      <c r="I431" s="835">
        <v>53119</v>
      </c>
      <c r="J431" s="835">
        <v>106976</v>
      </c>
      <c r="K431" s="835" t="s">
        <v>43</v>
      </c>
      <c r="L431" s="835" t="s">
        <v>43</v>
      </c>
      <c r="M431" s="835">
        <v>178922</v>
      </c>
      <c r="N431" s="835" t="s">
        <v>43</v>
      </c>
      <c r="O431" s="835">
        <v>258171</v>
      </c>
      <c r="P431" s="835">
        <v>48233</v>
      </c>
      <c r="Q431" s="835">
        <v>517502</v>
      </c>
      <c r="R431" s="838" t="s">
        <v>451</v>
      </c>
      <c r="S431" s="834"/>
      <c r="T431" s="834"/>
      <c r="U431" s="834"/>
      <c r="V431" s="834"/>
      <c r="W431" s="834"/>
      <c r="X431" s="834"/>
      <c r="Y431" s="834"/>
    </row>
    <row r="432" spans="1:25" s="835" customFormat="1" ht="10.5" customHeight="1">
      <c r="A432" s="836"/>
      <c r="R432" s="838"/>
      <c r="S432" s="834"/>
      <c r="T432" s="834"/>
      <c r="U432" s="834"/>
      <c r="V432" s="834"/>
      <c r="W432" s="834"/>
      <c r="X432" s="834"/>
      <c r="Y432" s="834"/>
    </row>
    <row r="433" spans="1:25" s="835" customFormat="1" ht="10.5" customHeight="1">
      <c r="A433" s="836" t="s">
        <v>305</v>
      </c>
      <c r="B433" s="835" t="s">
        <v>43</v>
      </c>
      <c r="C433" s="835">
        <v>351829</v>
      </c>
      <c r="D433" s="835">
        <v>296170</v>
      </c>
      <c r="E433" s="835">
        <v>55767</v>
      </c>
      <c r="F433" s="835">
        <v>66360</v>
      </c>
      <c r="G433" s="835" t="s">
        <v>43</v>
      </c>
      <c r="H433" s="835" t="s">
        <v>43</v>
      </c>
      <c r="I433" s="835">
        <v>142844</v>
      </c>
      <c r="J433" s="835">
        <v>106800</v>
      </c>
      <c r="K433" s="835" t="s">
        <v>43</v>
      </c>
      <c r="L433" s="835" t="s">
        <v>43</v>
      </c>
      <c r="M433" s="835" t="s">
        <v>43</v>
      </c>
      <c r="N433" s="835" t="s">
        <v>43</v>
      </c>
      <c r="O433" s="835">
        <v>50858</v>
      </c>
      <c r="P433" s="835">
        <v>210483</v>
      </c>
      <c r="Q433" s="835">
        <v>99279</v>
      </c>
      <c r="R433" s="838" t="s">
        <v>452</v>
      </c>
      <c r="S433" s="834"/>
      <c r="T433" s="834"/>
      <c r="U433" s="834"/>
      <c r="V433" s="834"/>
      <c r="W433" s="834"/>
      <c r="X433" s="834"/>
      <c r="Y433" s="834"/>
    </row>
    <row r="434" spans="1:25" s="835" customFormat="1" ht="10.5" customHeight="1">
      <c r="A434" s="836" t="s">
        <v>453</v>
      </c>
      <c r="B434" s="835" t="s">
        <v>43</v>
      </c>
      <c r="C434" s="835">
        <v>286764</v>
      </c>
      <c r="D434" s="835">
        <v>107879</v>
      </c>
      <c r="E434" s="835" t="s">
        <v>43</v>
      </c>
      <c r="F434" s="835" t="s">
        <v>43</v>
      </c>
      <c r="G434" s="835" t="s">
        <v>43</v>
      </c>
      <c r="H434" s="835" t="s">
        <v>43</v>
      </c>
      <c r="I434" s="835" t="s">
        <v>43</v>
      </c>
      <c r="J434" s="835">
        <v>106595</v>
      </c>
      <c r="K434" s="835" t="s">
        <v>43</v>
      </c>
      <c r="L434" s="835" t="s">
        <v>43</v>
      </c>
      <c r="M434" s="835">
        <v>178922</v>
      </c>
      <c r="N434" s="835" t="s">
        <v>43</v>
      </c>
      <c r="O434" s="835">
        <v>252399</v>
      </c>
      <c r="P434" s="835" t="s">
        <v>43</v>
      </c>
      <c r="Q434" s="835">
        <v>517502</v>
      </c>
      <c r="R434" s="838" t="s">
        <v>454</v>
      </c>
      <c r="S434" s="834"/>
      <c r="T434" s="834"/>
      <c r="U434" s="834"/>
      <c r="V434" s="834"/>
      <c r="W434" s="834"/>
      <c r="X434" s="834"/>
      <c r="Y434" s="834"/>
    </row>
    <row r="435" spans="1:25" s="835" customFormat="1" ht="10.5" customHeight="1">
      <c r="A435" s="836"/>
      <c r="R435" s="838"/>
      <c r="S435" s="834"/>
      <c r="T435" s="834"/>
      <c r="U435" s="834"/>
      <c r="V435" s="834"/>
      <c r="W435" s="834"/>
      <c r="X435" s="834"/>
      <c r="Y435" s="834"/>
    </row>
    <row r="436" spans="1:25" s="835" customFormat="1" ht="10.5" customHeight="1">
      <c r="A436" s="836" t="s">
        <v>307</v>
      </c>
      <c r="B436" s="835" t="s">
        <v>43</v>
      </c>
      <c r="C436" s="835">
        <v>79853</v>
      </c>
      <c r="D436" s="835">
        <v>99597</v>
      </c>
      <c r="E436" s="835">
        <v>26689</v>
      </c>
      <c r="F436" s="835" t="s">
        <v>43</v>
      </c>
      <c r="G436" s="835" t="s">
        <v>43</v>
      </c>
      <c r="H436" s="835" t="s">
        <v>43</v>
      </c>
      <c r="I436" s="835">
        <v>53119</v>
      </c>
      <c r="J436" s="835">
        <v>26685</v>
      </c>
      <c r="K436" s="835" t="s">
        <v>43</v>
      </c>
      <c r="L436" s="835" t="s">
        <v>43</v>
      </c>
      <c r="M436" s="835" t="s">
        <v>43</v>
      </c>
      <c r="N436" s="835" t="s">
        <v>43</v>
      </c>
      <c r="O436" s="835">
        <v>50858</v>
      </c>
      <c r="P436" s="835">
        <v>48233</v>
      </c>
      <c r="Q436" s="835" t="s">
        <v>43</v>
      </c>
      <c r="R436" s="838" t="s">
        <v>455</v>
      </c>
      <c r="S436" s="834"/>
      <c r="T436" s="834"/>
      <c r="U436" s="834"/>
      <c r="V436" s="834"/>
      <c r="W436" s="834"/>
      <c r="X436" s="834"/>
      <c r="Y436" s="834"/>
    </row>
    <row r="437" spans="1:25" s="835" customFormat="1" ht="10.5" customHeight="1">
      <c r="A437" s="836" t="s">
        <v>456</v>
      </c>
      <c r="B437" s="835" t="s">
        <v>43</v>
      </c>
      <c r="C437" s="835">
        <v>76379</v>
      </c>
      <c r="D437" s="835" t="s">
        <v>43</v>
      </c>
      <c r="E437" s="835" t="s">
        <v>43</v>
      </c>
      <c r="F437" s="835" t="s">
        <v>43</v>
      </c>
      <c r="G437" s="835" t="s">
        <v>43</v>
      </c>
      <c r="H437" s="835" t="s">
        <v>43</v>
      </c>
      <c r="I437" s="835" t="s">
        <v>43</v>
      </c>
      <c r="J437" s="835">
        <v>26897</v>
      </c>
      <c r="K437" s="835" t="s">
        <v>43</v>
      </c>
      <c r="L437" s="835" t="s">
        <v>43</v>
      </c>
      <c r="M437" s="835">
        <v>6951</v>
      </c>
      <c r="N437" s="835" t="s">
        <v>43</v>
      </c>
      <c r="O437" s="835">
        <v>52446</v>
      </c>
      <c r="P437" s="835" t="s">
        <v>43</v>
      </c>
      <c r="Q437" s="835" t="s">
        <v>43</v>
      </c>
      <c r="R437" s="838" t="s">
        <v>457</v>
      </c>
      <c r="S437" s="834"/>
      <c r="T437" s="834"/>
      <c r="U437" s="834"/>
      <c r="V437" s="834"/>
      <c r="W437" s="834"/>
      <c r="X437" s="834"/>
      <c r="Y437" s="834"/>
    </row>
    <row r="438" spans="1:25" s="835" customFormat="1" ht="10.5" customHeight="1">
      <c r="A438" s="836" t="s">
        <v>458</v>
      </c>
      <c r="B438" s="835" t="s">
        <v>43</v>
      </c>
      <c r="C438" s="835">
        <v>99723</v>
      </c>
      <c r="D438" s="835" t="s">
        <v>43</v>
      </c>
      <c r="E438" s="835" t="s">
        <v>43</v>
      </c>
      <c r="F438" s="835" t="s">
        <v>43</v>
      </c>
      <c r="G438" s="835" t="s">
        <v>43</v>
      </c>
      <c r="H438" s="835" t="s">
        <v>43</v>
      </c>
      <c r="I438" s="835" t="s">
        <v>43</v>
      </c>
      <c r="J438" s="835">
        <v>53394</v>
      </c>
      <c r="K438" s="835" t="s">
        <v>43</v>
      </c>
      <c r="L438" s="835" t="s">
        <v>43</v>
      </c>
      <c r="M438" s="835" t="s">
        <v>43</v>
      </c>
      <c r="N438" s="835" t="s">
        <v>43</v>
      </c>
      <c r="O438" s="835">
        <v>51037</v>
      </c>
      <c r="P438" s="835" t="s">
        <v>43</v>
      </c>
      <c r="Q438" s="835">
        <v>311367</v>
      </c>
      <c r="R438" s="838" t="s">
        <v>459</v>
      </c>
      <c r="S438" s="834"/>
      <c r="T438" s="834"/>
      <c r="U438" s="834"/>
      <c r="V438" s="834"/>
      <c r="W438" s="834"/>
      <c r="X438" s="834"/>
      <c r="Y438" s="834"/>
    </row>
    <row r="439" spans="1:25" s="835" customFormat="1" ht="10.5" customHeight="1">
      <c r="A439" s="836" t="s">
        <v>460</v>
      </c>
      <c r="B439" s="835" t="s">
        <v>43</v>
      </c>
      <c r="C439" s="835">
        <v>38291</v>
      </c>
      <c r="D439" s="835">
        <v>107879</v>
      </c>
      <c r="E439" s="835" t="s">
        <v>43</v>
      </c>
      <c r="F439" s="835" t="s">
        <v>43</v>
      </c>
      <c r="G439" s="835" t="s">
        <v>43</v>
      </c>
      <c r="H439" s="835" t="s">
        <v>43</v>
      </c>
      <c r="I439" s="835" t="s">
        <v>43</v>
      </c>
      <c r="J439" s="835" t="s">
        <v>43</v>
      </c>
      <c r="K439" s="835" t="s">
        <v>43</v>
      </c>
      <c r="L439" s="835" t="s">
        <v>43</v>
      </c>
      <c r="M439" s="835">
        <v>171971</v>
      </c>
      <c r="N439" s="835" t="s">
        <v>43</v>
      </c>
      <c r="O439" s="835">
        <v>103830</v>
      </c>
      <c r="P439" s="835" t="s">
        <v>43</v>
      </c>
      <c r="Q439" s="835">
        <v>206135</v>
      </c>
      <c r="R439" s="838" t="s">
        <v>461</v>
      </c>
      <c r="S439" s="834"/>
      <c r="T439" s="834"/>
      <c r="U439" s="834"/>
      <c r="V439" s="834"/>
      <c r="W439" s="834"/>
      <c r="X439" s="834"/>
      <c r="Y439" s="834"/>
    </row>
    <row r="440" spans="1:25" s="835" customFormat="1" ht="10.5" customHeight="1">
      <c r="A440" s="836" t="s">
        <v>311</v>
      </c>
      <c r="B440" s="835" t="s">
        <v>43</v>
      </c>
      <c r="C440" s="835">
        <v>72371</v>
      </c>
      <c r="D440" s="835" t="s">
        <v>43</v>
      </c>
      <c r="E440" s="835" t="s">
        <v>43</v>
      </c>
      <c r="F440" s="835" t="s">
        <v>43</v>
      </c>
      <c r="G440" s="835" t="s">
        <v>43</v>
      </c>
      <c r="H440" s="835" t="s">
        <v>43</v>
      </c>
      <c r="I440" s="835" t="s">
        <v>43</v>
      </c>
      <c r="J440" s="835">
        <v>26304</v>
      </c>
      <c r="K440" s="835" t="s">
        <v>43</v>
      </c>
      <c r="L440" s="835" t="s">
        <v>43</v>
      </c>
      <c r="M440" s="835" t="s">
        <v>43</v>
      </c>
      <c r="N440" s="835" t="s">
        <v>43</v>
      </c>
      <c r="O440" s="835">
        <v>45086</v>
      </c>
      <c r="P440" s="835" t="s">
        <v>43</v>
      </c>
      <c r="Q440" s="835" t="s">
        <v>43</v>
      </c>
      <c r="R440" s="838" t="s">
        <v>462</v>
      </c>
      <c r="S440" s="834"/>
      <c r="T440" s="834"/>
      <c r="U440" s="834"/>
      <c r="V440" s="834"/>
      <c r="W440" s="834"/>
      <c r="X440" s="834"/>
      <c r="Y440" s="834"/>
    </row>
    <row r="441" spans="1:25" s="835" customFormat="1" ht="10.5" customHeight="1">
      <c r="A441" s="836"/>
      <c r="R441" s="838"/>
      <c r="S441" s="834"/>
      <c r="T441" s="834"/>
      <c r="U441" s="834"/>
      <c r="V441" s="834"/>
      <c r="W441" s="834"/>
      <c r="X441" s="834"/>
      <c r="Y441" s="834"/>
    </row>
    <row r="442" spans="1:25" s="835" customFormat="1" ht="10.5" customHeight="1">
      <c r="A442" s="836" t="s">
        <v>463</v>
      </c>
      <c r="B442" s="835" t="s">
        <v>43</v>
      </c>
      <c r="C442" s="835">
        <v>43595</v>
      </c>
      <c r="D442" s="835" t="s">
        <v>43</v>
      </c>
      <c r="E442" s="835">
        <v>26689</v>
      </c>
      <c r="F442" s="835" t="s">
        <v>43</v>
      </c>
      <c r="G442" s="835" t="s">
        <v>43</v>
      </c>
      <c r="H442" s="835" t="s">
        <v>43</v>
      </c>
      <c r="I442" s="835">
        <v>53119</v>
      </c>
      <c r="J442" s="835">
        <v>26685</v>
      </c>
      <c r="K442" s="835" t="s">
        <v>43</v>
      </c>
      <c r="L442" s="835" t="s">
        <v>43</v>
      </c>
      <c r="M442" s="835" t="s">
        <v>43</v>
      </c>
      <c r="N442" s="835" t="s">
        <v>43</v>
      </c>
      <c r="O442" s="835">
        <v>50858</v>
      </c>
      <c r="P442" s="835" t="s">
        <v>43</v>
      </c>
      <c r="Q442" s="835" t="s">
        <v>43</v>
      </c>
      <c r="R442" s="838" t="s">
        <v>464</v>
      </c>
      <c r="S442" s="834"/>
      <c r="T442" s="834"/>
      <c r="U442" s="834"/>
      <c r="V442" s="834"/>
      <c r="W442" s="834"/>
      <c r="X442" s="834"/>
      <c r="Y442" s="834"/>
    </row>
    <row r="443" spans="1:25" s="835" customFormat="1" ht="10.5" customHeight="1">
      <c r="A443" s="836" t="s">
        <v>465</v>
      </c>
      <c r="B443" s="835" t="s">
        <v>43</v>
      </c>
      <c r="C443" s="835" t="s">
        <v>43</v>
      </c>
      <c r="D443" s="835">
        <v>99597</v>
      </c>
      <c r="E443" s="835" t="s">
        <v>43</v>
      </c>
      <c r="F443" s="835" t="s">
        <v>43</v>
      </c>
      <c r="G443" s="835" t="s">
        <v>43</v>
      </c>
      <c r="H443" s="835" t="s">
        <v>43</v>
      </c>
      <c r="I443" s="835" t="s">
        <v>43</v>
      </c>
      <c r="J443" s="835" t="s">
        <v>43</v>
      </c>
      <c r="K443" s="835" t="s">
        <v>43</v>
      </c>
      <c r="L443" s="835" t="s">
        <v>43</v>
      </c>
      <c r="M443" s="835" t="s">
        <v>43</v>
      </c>
      <c r="N443" s="835" t="s">
        <v>43</v>
      </c>
      <c r="O443" s="835" t="s">
        <v>43</v>
      </c>
      <c r="P443" s="835">
        <v>48233</v>
      </c>
      <c r="Q443" s="835" t="s">
        <v>43</v>
      </c>
      <c r="R443" s="838" t="s">
        <v>410</v>
      </c>
      <c r="S443" s="834"/>
      <c r="T443" s="834"/>
      <c r="U443" s="834"/>
      <c r="V443" s="834"/>
      <c r="W443" s="834"/>
      <c r="X443" s="834"/>
      <c r="Y443" s="834"/>
    </row>
    <row r="444" spans="1:25" s="835" customFormat="1" ht="10.5" customHeight="1">
      <c r="A444" s="836" t="s">
        <v>466</v>
      </c>
      <c r="B444" s="835" t="s">
        <v>43</v>
      </c>
      <c r="C444" s="835">
        <v>36258</v>
      </c>
      <c r="D444" s="835" t="s">
        <v>43</v>
      </c>
      <c r="E444" s="835" t="s">
        <v>43</v>
      </c>
      <c r="F444" s="835" t="s">
        <v>43</v>
      </c>
      <c r="G444" s="835" t="s">
        <v>43</v>
      </c>
      <c r="H444" s="835" t="s">
        <v>43</v>
      </c>
      <c r="I444" s="835" t="s">
        <v>43</v>
      </c>
      <c r="J444" s="835" t="s">
        <v>43</v>
      </c>
      <c r="K444" s="835" t="s">
        <v>43</v>
      </c>
      <c r="L444" s="835" t="s">
        <v>43</v>
      </c>
      <c r="M444" s="835" t="s">
        <v>43</v>
      </c>
      <c r="N444" s="835" t="s">
        <v>43</v>
      </c>
      <c r="O444" s="835" t="s">
        <v>43</v>
      </c>
      <c r="P444" s="835" t="s">
        <v>43</v>
      </c>
      <c r="Q444" s="835" t="s">
        <v>43</v>
      </c>
      <c r="R444" s="838" t="s">
        <v>411</v>
      </c>
      <c r="S444" s="834"/>
      <c r="T444" s="834"/>
      <c r="U444" s="834"/>
      <c r="V444" s="834"/>
      <c r="W444" s="834"/>
      <c r="X444" s="834"/>
      <c r="Y444" s="834"/>
    </row>
    <row r="445" spans="1:25" s="835" customFormat="1" ht="10.5" customHeight="1">
      <c r="A445" s="836" t="s">
        <v>467</v>
      </c>
      <c r="B445" s="835" t="s">
        <v>43</v>
      </c>
      <c r="C445" s="835">
        <v>24853</v>
      </c>
      <c r="D445" s="835" t="s">
        <v>43</v>
      </c>
      <c r="E445" s="835" t="s">
        <v>43</v>
      </c>
      <c r="F445" s="835" t="s">
        <v>43</v>
      </c>
      <c r="G445" s="835" t="s">
        <v>43</v>
      </c>
      <c r="H445" s="835" t="s">
        <v>43</v>
      </c>
      <c r="I445" s="835" t="s">
        <v>43</v>
      </c>
      <c r="J445" s="835">
        <v>26897</v>
      </c>
      <c r="K445" s="835" t="s">
        <v>43</v>
      </c>
      <c r="L445" s="835" t="s">
        <v>43</v>
      </c>
      <c r="M445" s="835">
        <v>6951</v>
      </c>
      <c r="N445" s="835" t="s">
        <v>43</v>
      </c>
      <c r="O445" s="835">
        <v>52446</v>
      </c>
      <c r="P445" s="835" t="s">
        <v>43</v>
      </c>
      <c r="Q445" s="835" t="s">
        <v>43</v>
      </c>
      <c r="R445" s="838" t="s">
        <v>412</v>
      </c>
      <c r="S445" s="834"/>
      <c r="T445" s="834"/>
      <c r="U445" s="834"/>
      <c r="V445" s="834"/>
      <c r="W445" s="834"/>
      <c r="X445" s="834"/>
      <c r="Y445" s="834"/>
    </row>
    <row r="446" spans="1:25" s="835" customFormat="1" ht="10.5" customHeight="1">
      <c r="A446" s="836" t="s">
        <v>468</v>
      </c>
      <c r="B446" s="835" t="s">
        <v>43</v>
      </c>
      <c r="C446" s="835">
        <v>14254</v>
      </c>
      <c r="D446" s="835" t="s">
        <v>43</v>
      </c>
      <c r="E446" s="835" t="s">
        <v>43</v>
      </c>
      <c r="F446" s="835" t="s">
        <v>43</v>
      </c>
      <c r="G446" s="835" t="s">
        <v>43</v>
      </c>
      <c r="H446" s="835" t="s">
        <v>43</v>
      </c>
      <c r="I446" s="835" t="s">
        <v>43</v>
      </c>
      <c r="J446" s="835" t="s">
        <v>43</v>
      </c>
      <c r="K446" s="835" t="s">
        <v>43</v>
      </c>
      <c r="L446" s="835" t="s">
        <v>43</v>
      </c>
      <c r="M446" s="835" t="s">
        <v>43</v>
      </c>
      <c r="N446" s="835" t="s">
        <v>43</v>
      </c>
      <c r="O446" s="835" t="s">
        <v>43</v>
      </c>
      <c r="P446" s="835" t="s">
        <v>43</v>
      </c>
      <c r="Q446" s="835" t="s">
        <v>43</v>
      </c>
      <c r="R446" s="839" t="s">
        <v>469</v>
      </c>
      <c r="S446" s="834"/>
      <c r="T446" s="834"/>
      <c r="U446" s="834"/>
      <c r="V446" s="834"/>
      <c r="W446" s="834"/>
      <c r="X446" s="834"/>
      <c r="Y446" s="834"/>
    </row>
    <row r="447" spans="1:25" s="835" customFormat="1" ht="10.5" customHeight="1">
      <c r="A447" s="836" t="s">
        <v>470</v>
      </c>
      <c r="B447" s="835" t="s">
        <v>43</v>
      </c>
      <c r="C447" s="835">
        <v>37272</v>
      </c>
      <c r="D447" s="835" t="s">
        <v>43</v>
      </c>
      <c r="E447" s="835" t="s">
        <v>43</v>
      </c>
      <c r="F447" s="835" t="s">
        <v>43</v>
      </c>
      <c r="G447" s="835" t="s">
        <v>43</v>
      </c>
      <c r="H447" s="835" t="s">
        <v>43</v>
      </c>
      <c r="I447" s="835" t="s">
        <v>43</v>
      </c>
      <c r="J447" s="835" t="s">
        <v>43</v>
      </c>
      <c r="K447" s="835" t="s">
        <v>43</v>
      </c>
      <c r="L447" s="835" t="s">
        <v>43</v>
      </c>
      <c r="M447" s="835" t="s">
        <v>43</v>
      </c>
      <c r="N447" s="835" t="s">
        <v>43</v>
      </c>
      <c r="O447" s="835" t="s">
        <v>43</v>
      </c>
      <c r="P447" s="835" t="s">
        <v>43</v>
      </c>
      <c r="Q447" s="835" t="s">
        <v>43</v>
      </c>
      <c r="R447" s="838" t="s">
        <v>471</v>
      </c>
      <c r="S447" s="834"/>
      <c r="T447" s="834"/>
      <c r="U447" s="834"/>
      <c r="V447" s="834"/>
      <c r="W447" s="834"/>
      <c r="X447" s="834"/>
      <c r="Y447" s="834"/>
    </row>
    <row r="448" spans="1:25" s="835" customFormat="1" ht="10.5" customHeight="1">
      <c r="A448" s="836" t="s">
        <v>472</v>
      </c>
      <c r="B448" s="835" t="s">
        <v>43</v>
      </c>
      <c r="C448" s="835">
        <v>34008</v>
      </c>
      <c r="D448" s="835" t="s">
        <v>43</v>
      </c>
      <c r="E448" s="835" t="s">
        <v>43</v>
      </c>
      <c r="F448" s="835" t="s">
        <v>43</v>
      </c>
      <c r="G448" s="835" t="s">
        <v>43</v>
      </c>
      <c r="H448" s="835" t="s">
        <v>43</v>
      </c>
      <c r="I448" s="835" t="s">
        <v>43</v>
      </c>
      <c r="J448" s="835">
        <v>26678</v>
      </c>
      <c r="K448" s="835" t="s">
        <v>43</v>
      </c>
      <c r="L448" s="835" t="s">
        <v>43</v>
      </c>
      <c r="M448" s="835" t="s">
        <v>43</v>
      </c>
      <c r="N448" s="835" t="s">
        <v>43</v>
      </c>
      <c r="O448" s="835" t="s">
        <v>43</v>
      </c>
      <c r="P448" s="835" t="s">
        <v>43</v>
      </c>
      <c r="Q448" s="835">
        <v>103260</v>
      </c>
      <c r="R448" s="838" t="s">
        <v>473</v>
      </c>
      <c r="S448" s="834"/>
      <c r="T448" s="834"/>
      <c r="U448" s="834"/>
      <c r="V448" s="834"/>
      <c r="W448" s="834"/>
      <c r="X448" s="834"/>
      <c r="Y448" s="834"/>
    </row>
    <row r="449" spans="1:25" s="835" customFormat="1" ht="10.5" customHeight="1">
      <c r="A449" s="836" t="s">
        <v>474</v>
      </c>
      <c r="B449" s="835" t="s">
        <v>43</v>
      </c>
      <c r="C449" s="835">
        <v>34796</v>
      </c>
      <c r="D449" s="835" t="s">
        <v>43</v>
      </c>
      <c r="E449" s="835" t="s">
        <v>43</v>
      </c>
      <c r="F449" s="835" t="s">
        <v>43</v>
      </c>
      <c r="G449" s="835" t="s">
        <v>43</v>
      </c>
      <c r="H449" s="835" t="s">
        <v>43</v>
      </c>
      <c r="I449" s="835" t="s">
        <v>43</v>
      </c>
      <c r="J449" s="835" t="s">
        <v>43</v>
      </c>
      <c r="K449" s="835" t="s">
        <v>43</v>
      </c>
      <c r="L449" s="835" t="s">
        <v>43</v>
      </c>
      <c r="M449" s="835" t="s">
        <v>43</v>
      </c>
      <c r="N449" s="835" t="s">
        <v>43</v>
      </c>
      <c r="O449" s="835">
        <v>51037</v>
      </c>
      <c r="P449" s="835" t="s">
        <v>43</v>
      </c>
      <c r="Q449" s="835">
        <v>105051</v>
      </c>
      <c r="R449" s="838" t="s">
        <v>475</v>
      </c>
      <c r="S449" s="834"/>
      <c r="T449" s="834"/>
      <c r="U449" s="834"/>
      <c r="V449" s="834"/>
      <c r="W449" s="834"/>
      <c r="X449" s="834"/>
      <c r="Y449" s="834"/>
    </row>
    <row r="450" spans="1:25" s="835" customFormat="1" ht="10.5" customHeight="1">
      <c r="A450" s="836" t="s">
        <v>476</v>
      </c>
      <c r="B450" s="835" t="s">
        <v>43</v>
      </c>
      <c r="C450" s="835">
        <v>30919</v>
      </c>
      <c r="D450" s="835" t="s">
        <v>43</v>
      </c>
      <c r="E450" s="835" t="s">
        <v>43</v>
      </c>
      <c r="F450" s="835" t="s">
        <v>43</v>
      </c>
      <c r="G450" s="835" t="s">
        <v>43</v>
      </c>
      <c r="H450" s="835" t="s">
        <v>43</v>
      </c>
      <c r="I450" s="835" t="s">
        <v>43</v>
      </c>
      <c r="J450" s="835">
        <v>26716</v>
      </c>
      <c r="K450" s="835" t="s">
        <v>43</v>
      </c>
      <c r="L450" s="835" t="s">
        <v>43</v>
      </c>
      <c r="M450" s="835" t="s">
        <v>43</v>
      </c>
      <c r="N450" s="835" t="s">
        <v>43</v>
      </c>
      <c r="O450" s="835" t="s">
        <v>43</v>
      </c>
      <c r="P450" s="835" t="s">
        <v>43</v>
      </c>
      <c r="Q450" s="835">
        <v>103056</v>
      </c>
      <c r="R450" s="838" t="s">
        <v>477</v>
      </c>
      <c r="S450" s="834"/>
      <c r="T450" s="834"/>
      <c r="U450" s="834"/>
      <c r="V450" s="834"/>
      <c r="W450" s="834"/>
      <c r="X450" s="834"/>
      <c r="Y450" s="834"/>
    </row>
    <row r="451" spans="1:25" s="835" customFormat="1" ht="10.5" customHeight="1">
      <c r="A451" s="836" t="s">
        <v>478</v>
      </c>
      <c r="B451" s="835" t="s">
        <v>43</v>
      </c>
      <c r="C451" s="835" t="s">
        <v>43</v>
      </c>
      <c r="D451" s="835" t="s">
        <v>43</v>
      </c>
      <c r="E451" s="835" t="s">
        <v>43</v>
      </c>
      <c r="F451" s="835" t="s">
        <v>43</v>
      </c>
      <c r="G451" s="835" t="s">
        <v>43</v>
      </c>
      <c r="H451" s="835" t="s">
        <v>43</v>
      </c>
      <c r="I451" s="835" t="s">
        <v>43</v>
      </c>
      <c r="J451" s="835" t="s">
        <v>43</v>
      </c>
      <c r="K451" s="835" t="s">
        <v>43</v>
      </c>
      <c r="L451" s="835" t="s">
        <v>43</v>
      </c>
      <c r="M451" s="835">
        <v>84689</v>
      </c>
      <c r="N451" s="835" t="s">
        <v>43</v>
      </c>
      <c r="O451" s="835">
        <v>50794</v>
      </c>
      <c r="P451" s="835" t="s">
        <v>43</v>
      </c>
      <c r="Q451" s="835">
        <v>102869</v>
      </c>
      <c r="R451" s="838" t="s">
        <v>422</v>
      </c>
      <c r="S451" s="834"/>
      <c r="T451" s="834"/>
      <c r="U451" s="834"/>
      <c r="V451" s="834"/>
      <c r="W451" s="834"/>
      <c r="X451" s="834"/>
      <c r="Y451" s="834"/>
    </row>
    <row r="452" spans="1:25" s="835" customFormat="1" ht="10.5" customHeight="1">
      <c r="A452" s="836" t="s">
        <v>479</v>
      </c>
      <c r="B452" s="835" t="s">
        <v>43</v>
      </c>
      <c r="C452" s="835">
        <v>38291</v>
      </c>
      <c r="D452" s="835" t="s">
        <v>43</v>
      </c>
      <c r="E452" s="835" t="s">
        <v>43</v>
      </c>
      <c r="F452" s="835" t="s">
        <v>43</v>
      </c>
      <c r="G452" s="835" t="s">
        <v>43</v>
      </c>
      <c r="H452" s="835" t="s">
        <v>43</v>
      </c>
      <c r="I452" s="835" t="s">
        <v>43</v>
      </c>
      <c r="J452" s="835" t="s">
        <v>43</v>
      </c>
      <c r="K452" s="835" t="s">
        <v>43</v>
      </c>
      <c r="L452" s="835" t="s">
        <v>43</v>
      </c>
      <c r="M452" s="835">
        <v>87282</v>
      </c>
      <c r="N452" s="835" t="s">
        <v>43</v>
      </c>
      <c r="O452" s="835">
        <v>53036</v>
      </c>
      <c r="P452" s="835" t="s">
        <v>43</v>
      </c>
      <c r="Q452" s="835" t="s">
        <v>43</v>
      </c>
      <c r="R452" s="838" t="s">
        <v>423</v>
      </c>
      <c r="S452" s="834"/>
      <c r="T452" s="834"/>
      <c r="U452" s="834"/>
      <c r="V452" s="834"/>
      <c r="W452" s="834"/>
      <c r="X452" s="834"/>
      <c r="Y452" s="834"/>
    </row>
    <row r="453" spans="1:25" s="835" customFormat="1" ht="10.5" customHeight="1">
      <c r="A453" s="836" t="s">
        <v>480</v>
      </c>
      <c r="B453" s="835" t="s">
        <v>43</v>
      </c>
      <c r="C453" s="835" t="s">
        <v>43</v>
      </c>
      <c r="D453" s="835">
        <v>107879</v>
      </c>
      <c r="E453" s="835" t="s">
        <v>43</v>
      </c>
      <c r="F453" s="835" t="s">
        <v>43</v>
      </c>
      <c r="G453" s="835" t="s">
        <v>43</v>
      </c>
      <c r="H453" s="835" t="s">
        <v>43</v>
      </c>
      <c r="I453" s="835" t="s">
        <v>43</v>
      </c>
      <c r="J453" s="835" t="s">
        <v>43</v>
      </c>
      <c r="K453" s="835" t="s">
        <v>43</v>
      </c>
      <c r="L453" s="835" t="s">
        <v>43</v>
      </c>
      <c r="M453" s="835" t="s">
        <v>43</v>
      </c>
      <c r="N453" s="835" t="s">
        <v>43</v>
      </c>
      <c r="O453" s="835" t="s">
        <v>43</v>
      </c>
      <c r="P453" s="835" t="s">
        <v>43</v>
      </c>
      <c r="Q453" s="835">
        <v>103266</v>
      </c>
      <c r="R453" s="838" t="s">
        <v>424</v>
      </c>
      <c r="S453" s="834"/>
      <c r="T453" s="834"/>
      <c r="U453" s="834"/>
      <c r="V453" s="834"/>
      <c r="W453" s="834"/>
      <c r="X453" s="834"/>
      <c r="Y453" s="834"/>
    </row>
    <row r="454" spans="1:25" s="835" customFormat="1" ht="10.5" customHeight="1">
      <c r="A454" s="836" t="s">
        <v>481</v>
      </c>
      <c r="B454" s="835" t="s">
        <v>43</v>
      </c>
      <c r="C454" s="835">
        <v>51350</v>
      </c>
      <c r="D454" s="835" t="s">
        <v>43</v>
      </c>
      <c r="E454" s="835" t="s">
        <v>43</v>
      </c>
      <c r="F454" s="835" t="s">
        <v>43</v>
      </c>
      <c r="G454" s="835" t="s">
        <v>43</v>
      </c>
      <c r="H454" s="835" t="s">
        <v>43</v>
      </c>
      <c r="I454" s="835" t="s">
        <v>43</v>
      </c>
      <c r="J454" s="835">
        <v>26304</v>
      </c>
      <c r="K454" s="835" t="s">
        <v>43</v>
      </c>
      <c r="L454" s="835" t="s">
        <v>43</v>
      </c>
      <c r="M454" s="835" t="s">
        <v>43</v>
      </c>
      <c r="N454" s="835" t="s">
        <v>43</v>
      </c>
      <c r="O454" s="835" t="s">
        <v>43</v>
      </c>
      <c r="P454" s="835" t="s">
        <v>43</v>
      </c>
      <c r="Q454" s="835" t="s">
        <v>43</v>
      </c>
      <c r="R454" s="838" t="s">
        <v>482</v>
      </c>
      <c r="S454" s="834"/>
      <c r="T454" s="834"/>
      <c r="U454" s="834"/>
      <c r="V454" s="834"/>
      <c r="W454" s="834"/>
      <c r="X454" s="834"/>
      <c r="Y454" s="834"/>
    </row>
    <row r="455" spans="1:25" s="835" customFormat="1" ht="10.5" customHeight="1">
      <c r="A455" s="836" t="s">
        <v>465</v>
      </c>
      <c r="B455" s="835" t="s">
        <v>43</v>
      </c>
      <c r="C455" s="835" t="s">
        <v>43</v>
      </c>
      <c r="D455" s="835" t="s">
        <v>43</v>
      </c>
      <c r="E455" s="835" t="s">
        <v>43</v>
      </c>
      <c r="F455" s="835" t="s">
        <v>43</v>
      </c>
      <c r="G455" s="835" t="s">
        <v>43</v>
      </c>
      <c r="H455" s="835" t="s">
        <v>43</v>
      </c>
      <c r="I455" s="835" t="s">
        <v>43</v>
      </c>
      <c r="J455" s="835" t="s">
        <v>43</v>
      </c>
      <c r="K455" s="835" t="s">
        <v>43</v>
      </c>
      <c r="L455" s="835" t="s">
        <v>43</v>
      </c>
      <c r="M455" s="835" t="s">
        <v>43</v>
      </c>
      <c r="N455" s="835" t="s">
        <v>43</v>
      </c>
      <c r="O455" s="835" t="s">
        <v>43</v>
      </c>
      <c r="P455" s="835" t="s">
        <v>43</v>
      </c>
      <c r="Q455" s="835" t="s">
        <v>43</v>
      </c>
      <c r="R455" s="838" t="s">
        <v>410</v>
      </c>
      <c r="S455" s="834"/>
      <c r="T455" s="834"/>
      <c r="U455" s="834"/>
      <c r="V455" s="834"/>
      <c r="W455" s="834"/>
      <c r="X455" s="834"/>
      <c r="Y455" s="834"/>
    </row>
    <row r="456" spans="1:25" s="835" customFormat="1" ht="10.5" customHeight="1">
      <c r="A456" s="840" t="s">
        <v>466</v>
      </c>
      <c r="B456" s="841" t="s">
        <v>43</v>
      </c>
      <c r="C456" s="842">
        <v>21021</v>
      </c>
      <c r="D456" s="842" t="s">
        <v>43</v>
      </c>
      <c r="E456" s="842" t="s">
        <v>43</v>
      </c>
      <c r="F456" s="842" t="s">
        <v>43</v>
      </c>
      <c r="G456" s="842" t="s">
        <v>43</v>
      </c>
      <c r="H456" s="842" t="s">
        <v>43</v>
      </c>
      <c r="I456" s="842" t="s">
        <v>43</v>
      </c>
      <c r="J456" s="842" t="s">
        <v>43</v>
      </c>
      <c r="K456" s="842" t="s">
        <v>43</v>
      </c>
      <c r="L456" s="842" t="s">
        <v>43</v>
      </c>
      <c r="M456" s="842" t="s">
        <v>43</v>
      </c>
      <c r="N456" s="842" t="s">
        <v>43</v>
      </c>
      <c r="O456" s="842">
        <v>45086</v>
      </c>
      <c r="P456" s="842" t="s">
        <v>43</v>
      </c>
      <c r="Q456" s="842" t="s">
        <v>43</v>
      </c>
      <c r="R456" s="843" t="s">
        <v>411</v>
      </c>
      <c r="S456" s="834"/>
      <c r="T456" s="834"/>
      <c r="U456" s="834"/>
      <c r="V456" s="834"/>
      <c r="W456" s="834"/>
      <c r="X456" s="834"/>
      <c r="Y456" s="834"/>
    </row>
    <row r="457" spans="1:25" ht="23.25" customHeight="1"/>
    <row r="458" spans="1:25" s="173" customFormat="1" ht="11.25" customHeight="1">
      <c r="A458" s="826"/>
      <c r="B458" s="845" t="s">
        <v>515</v>
      </c>
      <c r="C458" s="826"/>
      <c r="D458" s="1287" t="s">
        <v>429</v>
      </c>
      <c r="S458" s="23"/>
      <c r="T458" s="23"/>
      <c r="U458" s="23"/>
      <c r="V458" s="23"/>
      <c r="W458" s="23"/>
      <c r="X458" s="23"/>
      <c r="Y458" s="23"/>
    </row>
    <row r="459" spans="1:25" s="829" customFormat="1" ht="28.5" customHeight="1">
      <c r="A459" s="295" t="s">
        <v>880</v>
      </c>
      <c r="B459" s="795" t="s">
        <v>679</v>
      </c>
      <c r="C459" s="848"/>
      <c r="D459" s="1288"/>
      <c r="S459" s="16"/>
      <c r="T459" s="16"/>
      <c r="U459" s="16"/>
      <c r="V459" s="16"/>
      <c r="W459" s="16"/>
      <c r="X459" s="16"/>
      <c r="Y459" s="16"/>
    </row>
    <row r="460" spans="1:25" s="829" customFormat="1" ht="28.5" customHeight="1">
      <c r="A460" s="295"/>
      <c r="B460" s="15" t="s">
        <v>680</v>
      </c>
      <c r="C460" s="15" t="s">
        <v>681</v>
      </c>
      <c r="D460" s="1288"/>
      <c r="S460" s="16"/>
      <c r="T460" s="16"/>
      <c r="U460" s="16"/>
      <c r="V460" s="16"/>
      <c r="W460" s="16"/>
      <c r="X460" s="16"/>
      <c r="Y460" s="16"/>
    </row>
    <row r="461" spans="1:25" s="829" customFormat="1" ht="12" customHeight="1">
      <c r="A461" s="297"/>
      <c r="B461" s="20" t="str">
        <f>PROPER("KUTUBU-L")</f>
        <v>Kutubu-L</v>
      </c>
      <c r="C461" s="20" t="str">
        <f>PROPER("KUTUBU-B")</f>
        <v>Kutubu-B</v>
      </c>
      <c r="D461" s="1289"/>
      <c r="S461" s="16"/>
      <c r="T461" s="16"/>
      <c r="U461" s="16"/>
      <c r="V461" s="16"/>
      <c r="W461" s="16"/>
      <c r="X461" s="16"/>
      <c r="Y461" s="16"/>
    </row>
    <row r="462" spans="1:25" s="835" customFormat="1" ht="10.5" customHeight="1">
      <c r="A462" s="830" t="s">
        <v>300</v>
      </c>
      <c r="B462" s="831">
        <v>98716</v>
      </c>
      <c r="C462" s="850" t="s">
        <v>43</v>
      </c>
      <c r="D462" s="833" t="s">
        <v>443</v>
      </c>
      <c r="S462" s="834"/>
      <c r="T462" s="834"/>
      <c r="U462" s="834"/>
      <c r="V462" s="834"/>
      <c r="W462" s="834"/>
      <c r="X462" s="834"/>
      <c r="Y462" s="834"/>
    </row>
    <row r="463" spans="1:25" s="835" customFormat="1" ht="10.5" customHeight="1">
      <c r="A463" s="836" t="s">
        <v>444</v>
      </c>
      <c r="B463" s="835">
        <v>91237</v>
      </c>
      <c r="C463" s="851" t="s">
        <v>43</v>
      </c>
      <c r="D463" s="838" t="s">
        <v>445</v>
      </c>
      <c r="S463" s="834"/>
      <c r="T463" s="834"/>
      <c r="U463" s="834"/>
      <c r="V463" s="834"/>
      <c r="W463" s="834"/>
      <c r="X463" s="834"/>
      <c r="Y463" s="834"/>
    </row>
    <row r="464" spans="1:25" s="835" customFormat="1" ht="10.5" customHeight="1">
      <c r="A464" s="836" t="s">
        <v>446</v>
      </c>
      <c r="B464" s="835" t="s">
        <v>43</v>
      </c>
      <c r="C464" s="851" t="s">
        <v>43</v>
      </c>
      <c r="D464" s="838" t="s">
        <v>447</v>
      </c>
      <c r="S464" s="834"/>
      <c r="T464" s="834"/>
      <c r="U464" s="834"/>
      <c r="V464" s="834"/>
      <c r="W464" s="834"/>
      <c r="X464" s="834"/>
      <c r="Y464" s="834"/>
    </row>
    <row r="465" spans="1:25" s="835" customFormat="1" ht="10.5" customHeight="1">
      <c r="A465" s="836" t="s">
        <v>448</v>
      </c>
      <c r="B465" s="835">
        <v>99279</v>
      </c>
      <c r="C465" s="851" t="s">
        <v>43</v>
      </c>
      <c r="D465" s="838" t="s">
        <v>449</v>
      </c>
      <c r="S465" s="834"/>
      <c r="T465" s="834"/>
      <c r="U465" s="834"/>
      <c r="V465" s="834"/>
      <c r="W465" s="834"/>
      <c r="X465" s="834"/>
      <c r="Y465" s="834"/>
    </row>
    <row r="466" spans="1:25" s="835" customFormat="1" ht="10.5" customHeight="1">
      <c r="A466" s="836" t="s">
        <v>450</v>
      </c>
      <c r="B466" s="835" t="s">
        <v>43</v>
      </c>
      <c r="C466" s="851">
        <v>517502</v>
      </c>
      <c r="D466" s="838" t="s">
        <v>451</v>
      </c>
      <c r="S466" s="834"/>
      <c r="T466" s="834"/>
      <c r="U466" s="834"/>
      <c r="V466" s="834"/>
      <c r="W466" s="834"/>
      <c r="X466" s="834"/>
      <c r="Y466" s="834"/>
    </row>
    <row r="467" spans="1:25" s="835" customFormat="1" ht="10.5" customHeight="1">
      <c r="A467" s="836"/>
      <c r="C467" s="851"/>
      <c r="D467" s="838"/>
      <c r="S467" s="834"/>
      <c r="T467" s="834"/>
      <c r="U467" s="834"/>
      <c r="V467" s="834"/>
      <c r="W467" s="834"/>
      <c r="X467" s="834"/>
      <c r="Y467" s="834"/>
    </row>
    <row r="468" spans="1:25" s="835" customFormat="1" ht="10.5" customHeight="1">
      <c r="A468" s="836" t="s">
        <v>305</v>
      </c>
      <c r="B468" s="835">
        <v>99279</v>
      </c>
      <c r="C468" s="851" t="s">
        <v>43</v>
      </c>
      <c r="D468" s="838" t="s">
        <v>452</v>
      </c>
      <c r="S468" s="834"/>
      <c r="T468" s="834"/>
      <c r="U468" s="834"/>
      <c r="V468" s="834"/>
      <c r="W468" s="834"/>
      <c r="X468" s="834"/>
      <c r="Y468" s="834"/>
    </row>
    <row r="469" spans="1:25" s="835" customFormat="1" ht="10.5" customHeight="1">
      <c r="A469" s="836" t="s">
        <v>453</v>
      </c>
      <c r="B469" s="835" t="s">
        <v>43</v>
      </c>
      <c r="C469" s="851">
        <v>517502</v>
      </c>
      <c r="D469" s="838" t="s">
        <v>454</v>
      </c>
      <c r="S469" s="834"/>
      <c r="T469" s="834"/>
      <c r="U469" s="834"/>
      <c r="V469" s="834"/>
      <c r="W469" s="834"/>
      <c r="X469" s="834"/>
      <c r="Y469" s="834"/>
    </row>
    <row r="470" spans="1:25" s="835" customFormat="1" ht="10.5" customHeight="1">
      <c r="A470" s="836"/>
      <c r="C470" s="851"/>
      <c r="D470" s="838"/>
      <c r="S470" s="834"/>
      <c r="T470" s="834"/>
      <c r="U470" s="834"/>
      <c r="V470" s="834"/>
      <c r="W470" s="834"/>
      <c r="X470" s="834"/>
      <c r="Y470" s="834"/>
    </row>
    <row r="471" spans="1:25" s="835" customFormat="1" ht="10.5" customHeight="1">
      <c r="A471" s="836" t="s">
        <v>307</v>
      </c>
      <c r="B471" s="835" t="s">
        <v>43</v>
      </c>
      <c r="C471" s="851" t="s">
        <v>43</v>
      </c>
      <c r="D471" s="838" t="s">
        <v>455</v>
      </c>
      <c r="S471" s="834"/>
      <c r="T471" s="834"/>
      <c r="U471" s="834"/>
      <c r="V471" s="834"/>
      <c r="W471" s="834"/>
      <c r="X471" s="834"/>
      <c r="Y471" s="834"/>
    </row>
    <row r="472" spans="1:25" s="835" customFormat="1" ht="10.5" customHeight="1">
      <c r="A472" s="836" t="s">
        <v>456</v>
      </c>
      <c r="B472" s="835" t="s">
        <v>43</v>
      </c>
      <c r="C472" s="851" t="s">
        <v>43</v>
      </c>
      <c r="D472" s="838" t="s">
        <v>457</v>
      </c>
      <c r="S472" s="834"/>
      <c r="T472" s="834"/>
      <c r="U472" s="834"/>
      <c r="V472" s="834"/>
      <c r="W472" s="834"/>
      <c r="X472" s="834"/>
      <c r="Y472" s="834"/>
    </row>
    <row r="473" spans="1:25" s="835" customFormat="1" ht="10.5" customHeight="1">
      <c r="A473" s="836" t="s">
        <v>458</v>
      </c>
      <c r="B473" s="835" t="s">
        <v>43</v>
      </c>
      <c r="C473" s="851">
        <v>311367</v>
      </c>
      <c r="D473" s="838" t="s">
        <v>459</v>
      </c>
      <c r="S473" s="834"/>
      <c r="T473" s="834"/>
      <c r="U473" s="834"/>
      <c r="V473" s="834"/>
      <c r="W473" s="834"/>
      <c r="X473" s="834"/>
      <c r="Y473" s="834"/>
    </row>
    <row r="474" spans="1:25" s="835" customFormat="1" ht="10.5" customHeight="1">
      <c r="A474" s="836" t="s">
        <v>460</v>
      </c>
      <c r="B474" s="835" t="s">
        <v>43</v>
      </c>
      <c r="C474" s="851">
        <v>206135</v>
      </c>
      <c r="D474" s="838" t="s">
        <v>461</v>
      </c>
      <c r="S474" s="834"/>
      <c r="T474" s="834"/>
      <c r="U474" s="834"/>
      <c r="V474" s="834"/>
      <c r="W474" s="834"/>
      <c r="X474" s="834"/>
      <c r="Y474" s="834"/>
    </row>
    <row r="475" spans="1:25" s="835" customFormat="1" ht="10.5" customHeight="1">
      <c r="A475" s="836" t="s">
        <v>311</v>
      </c>
      <c r="B475" s="835" t="s">
        <v>43</v>
      </c>
      <c r="C475" s="851" t="s">
        <v>43</v>
      </c>
      <c r="D475" s="838" t="s">
        <v>462</v>
      </c>
      <c r="S475" s="834"/>
      <c r="T475" s="834"/>
      <c r="U475" s="834"/>
      <c r="V475" s="834"/>
      <c r="W475" s="834"/>
      <c r="X475" s="834"/>
      <c r="Y475" s="834"/>
    </row>
    <row r="476" spans="1:25" s="835" customFormat="1" ht="10.5" customHeight="1">
      <c r="A476" s="836"/>
      <c r="C476" s="851"/>
      <c r="D476" s="838"/>
      <c r="S476" s="834"/>
      <c r="T476" s="834"/>
      <c r="U476" s="834"/>
      <c r="V476" s="834"/>
      <c r="W476" s="834"/>
      <c r="X476" s="834"/>
      <c r="Y476" s="834"/>
    </row>
    <row r="477" spans="1:25" s="835" customFormat="1" ht="10.5" customHeight="1">
      <c r="A477" s="836" t="s">
        <v>463</v>
      </c>
      <c r="B477" s="835" t="s">
        <v>43</v>
      </c>
      <c r="C477" s="851" t="s">
        <v>43</v>
      </c>
      <c r="D477" s="838" t="s">
        <v>464</v>
      </c>
      <c r="S477" s="834"/>
      <c r="T477" s="834"/>
      <c r="U477" s="834"/>
      <c r="V477" s="834"/>
      <c r="W477" s="834"/>
      <c r="X477" s="834"/>
      <c r="Y477" s="834"/>
    </row>
    <row r="478" spans="1:25" s="835" customFormat="1" ht="10.5" customHeight="1">
      <c r="A478" s="836" t="s">
        <v>465</v>
      </c>
      <c r="B478" s="835" t="s">
        <v>43</v>
      </c>
      <c r="C478" s="851" t="s">
        <v>43</v>
      </c>
      <c r="D478" s="838" t="s">
        <v>410</v>
      </c>
      <c r="S478" s="834"/>
      <c r="T478" s="834"/>
      <c r="U478" s="834"/>
      <c r="V478" s="834"/>
      <c r="W478" s="834"/>
      <c r="X478" s="834"/>
      <c r="Y478" s="834"/>
    </row>
    <row r="479" spans="1:25" s="835" customFormat="1" ht="10.5" customHeight="1">
      <c r="A479" s="836" t="s">
        <v>466</v>
      </c>
      <c r="B479" s="835" t="s">
        <v>43</v>
      </c>
      <c r="C479" s="851" t="s">
        <v>43</v>
      </c>
      <c r="D479" s="838" t="s">
        <v>411</v>
      </c>
      <c r="S479" s="834"/>
      <c r="T479" s="834"/>
      <c r="U479" s="834"/>
      <c r="V479" s="834"/>
      <c r="W479" s="834"/>
      <c r="X479" s="834"/>
      <c r="Y479" s="834"/>
    </row>
    <row r="480" spans="1:25" s="835" customFormat="1" ht="10.5" customHeight="1">
      <c r="A480" s="836" t="s">
        <v>467</v>
      </c>
      <c r="B480" s="835" t="s">
        <v>43</v>
      </c>
      <c r="C480" s="851" t="s">
        <v>43</v>
      </c>
      <c r="D480" s="838" t="s">
        <v>412</v>
      </c>
      <c r="S480" s="834"/>
      <c r="T480" s="834"/>
      <c r="U480" s="834"/>
      <c r="V480" s="834"/>
      <c r="W480" s="834"/>
      <c r="X480" s="834"/>
      <c r="Y480" s="834"/>
    </row>
    <row r="481" spans="1:25" s="835" customFormat="1" ht="10.5" customHeight="1">
      <c r="A481" s="836" t="s">
        <v>468</v>
      </c>
      <c r="B481" s="835" t="s">
        <v>43</v>
      </c>
      <c r="C481" s="851" t="s">
        <v>43</v>
      </c>
      <c r="D481" s="839" t="s">
        <v>469</v>
      </c>
      <c r="S481" s="834"/>
      <c r="T481" s="834"/>
      <c r="U481" s="834"/>
      <c r="V481" s="834"/>
      <c r="W481" s="834"/>
      <c r="X481" s="834"/>
      <c r="Y481" s="834"/>
    </row>
    <row r="482" spans="1:25" s="835" customFormat="1" ht="10.5" customHeight="1">
      <c r="A482" s="836" t="s">
        <v>470</v>
      </c>
      <c r="B482" s="835" t="s">
        <v>43</v>
      </c>
      <c r="C482" s="851" t="s">
        <v>43</v>
      </c>
      <c r="D482" s="838" t="s">
        <v>471</v>
      </c>
      <c r="S482" s="834"/>
      <c r="T482" s="834"/>
      <c r="U482" s="834"/>
      <c r="V482" s="834"/>
      <c r="W482" s="834"/>
      <c r="X482" s="834"/>
      <c r="Y482" s="834"/>
    </row>
    <row r="483" spans="1:25" s="835" customFormat="1" ht="10.5" customHeight="1">
      <c r="A483" s="836" t="s">
        <v>472</v>
      </c>
      <c r="B483" s="835" t="s">
        <v>43</v>
      </c>
      <c r="C483" s="851">
        <v>103260</v>
      </c>
      <c r="D483" s="838" t="s">
        <v>473</v>
      </c>
      <c r="S483" s="834"/>
      <c r="T483" s="834"/>
      <c r="U483" s="834"/>
      <c r="V483" s="834"/>
      <c r="W483" s="834"/>
      <c r="X483" s="834"/>
      <c r="Y483" s="834"/>
    </row>
    <row r="484" spans="1:25" s="835" customFormat="1" ht="10.5" customHeight="1">
      <c r="A484" s="836" t="s">
        <v>474</v>
      </c>
      <c r="B484" s="835" t="s">
        <v>43</v>
      </c>
      <c r="C484" s="851">
        <v>105051</v>
      </c>
      <c r="D484" s="838" t="s">
        <v>475</v>
      </c>
      <c r="S484" s="834"/>
      <c r="T484" s="834"/>
      <c r="U484" s="834"/>
      <c r="V484" s="834"/>
      <c r="W484" s="834"/>
      <c r="X484" s="834"/>
      <c r="Y484" s="834"/>
    </row>
    <row r="485" spans="1:25" s="835" customFormat="1" ht="10.5" customHeight="1">
      <c r="A485" s="836" t="s">
        <v>476</v>
      </c>
      <c r="B485" s="835" t="s">
        <v>43</v>
      </c>
      <c r="C485" s="851">
        <v>103056</v>
      </c>
      <c r="D485" s="838" t="s">
        <v>477</v>
      </c>
      <c r="S485" s="834"/>
      <c r="T485" s="834"/>
      <c r="U485" s="834"/>
      <c r="V485" s="834"/>
      <c r="W485" s="834"/>
      <c r="X485" s="834"/>
      <c r="Y485" s="834"/>
    </row>
    <row r="486" spans="1:25" s="835" customFormat="1" ht="10.5" customHeight="1">
      <c r="A486" s="836" t="s">
        <v>478</v>
      </c>
      <c r="B486" s="835" t="s">
        <v>43</v>
      </c>
      <c r="C486" s="851">
        <v>102869</v>
      </c>
      <c r="D486" s="838" t="s">
        <v>422</v>
      </c>
      <c r="S486" s="834"/>
      <c r="T486" s="834"/>
      <c r="U486" s="834"/>
      <c r="V486" s="834"/>
      <c r="W486" s="834"/>
      <c r="X486" s="834"/>
      <c r="Y486" s="834"/>
    </row>
    <row r="487" spans="1:25" s="835" customFormat="1" ht="10.5" customHeight="1">
      <c r="A487" s="836" t="s">
        <v>479</v>
      </c>
      <c r="B487" s="835" t="s">
        <v>43</v>
      </c>
      <c r="C487" s="851" t="s">
        <v>43</v>
      </c>
      <c r="D487" s="838" t="s">
        <v>423</v>
      </c>
      <c r="S487" s="834"/>
      <c r="T487" s="834"/>
      <c r="U487" s="834"/>
      <c r="V487" s="834"/>
      <c r="W487" s="834"/>
      <c r="X487" s="834"/>
      <c r="Y487" s="834"/>
    </row>
    <row r="488" spans="1:25" s="835" customFormat="1" ht="10.5" customHeight="1">
      <c r="A488" s="836" t="s">
        <v>480</v>
      </c>
      <c r="B488" s="835" t="s">
        <v>43</v>
      </c>
      <c r="C488" s="851">
        <v>103266</v>
      </c>
      <c r="D488" s="838" t="s">
        <v>424</v>
      </c>
      <c r="S488" s="834"/>
      <c r="T488" s="834"/>
      <c r="U488" s="834"/>
      <c r="V488" s="834"/>
      <c r="W488" s="834"/>
      <c r="X488" s="834"/>
      <c r="Y488" s="834"/>
    </row>
    <row r="489" spans="1:25" s="835" customFormat="1" ht="10.5" customHeight="1">
      <c r="A489" s="836" t="s">
        <v>481</v>
      </c>
      <c r="B489" s="835" t="s">
        <v>43</v>
      </c>
      <c r="C489" s="851" t="s">
        <v>43</v>
      </c>
      <c r="D489" s="838" t="s">
        <v>482</v>
      </c>
      <c r="S489" s="834"/>
      <c r="T489" s="834"/>
      <c r="U489" s="834"/>
      <c r="V489" s="834"/>
      <c r="W489" s="834"/>
      <c r="X489" s="834"/>
      <c r="Y489" s="834"/>
    </row>
    <row r="490" spans="1:25" s="835" customFormat="1" ht="10.5" customHeight="1">
      <c r="A490" s="836" t="s">
        <v>465</v>
      </c>
      <c r="B490" s="835" t="s">
        <v>43</v>
      </c>
      <c r="C490" s="851" t="s">
        <v>43</v>
      </c>
      <c r="D490" s="838" t="s">
        <v>410</v>
      </c>
      <c r="S490" s="834"/>
      <c r="T490" s="834"/>
      <c r="U490" s="834"/>
      <c r="V490" s="834"/>
      <c r="W490" s="834"/>
      <c r="X490" s="834"/>
      <c r="Y490" s="834"/>
    </row>
    <row r="491" spans="1:25" s="835" customFormat="1" ht="10.5" customHeight="1">
      <c r="A491" s="840" t="s">
        <v>466</v>
      </c>
      <c r="B491" s="841" t="s">
        <v>43</v>
      </c>
      <c r="C491" s="852" t="s">
        <v>43</v>
      </c>
      <c r="D491" s="843" t="s">
        <v>411</v>
      </c>
      <c r="S491" s="834"/>
      <c r="T491" s="834"/>
      <c r="U491" s="834"/>
      <c r="V491" s="834"/>
      <c r="W491" s="834"/>
      <c r="X491" s="834"/>
      <c r="Y491" s="834"/>
    </row>
    <row r="492" spans="1:25" ht="23.25" customHeight="1"/>
  </sheetData>
  <mergeCells count="15">
    <mergeCell ref="R143:R146"/>
    <mergeCell ref="A2:E2"/>
    <mergeCell ref="R3:R6"/>
    <mergeCell ref="R38:R41"/>
    <mergeCell ref="R73:R76"/>
    <mergeCell ref="R108:R111"/>
    <mergeCell ref="R388:R391"/>
    <mergeCell ref="R423:R426"/>
    <mergeCell ref="D458:D461"/>
    <mergeCell ref="R178:R181"/>
    <mergeCell ref="R213:R216"/>
    <mergeCell ref="R248:R251"/>
    <mergeCell ref="R283:R286"/>
    <mergeCell ref="R318:R321"/>
    <mergeCell ref="R353:R356"/>
  </mergeCells>
  <phoneticPr fontId="61"/>
  <printOptions horizontalCentered="1"/>
  <pageMargins left="0.59055118110236227" right="0.59055118110236227" top="0.59055118110236227" bottom="0.59055118110236227" header="0.19685039370078741" footer="0.31496062992125984"/>
  <pageSetup paperSize="9" scale="90" pageOrder="overThenDown" orientation="portrait" r:id="rId1"/>
  <headerFooter alignWithMargins="0"/>
  <rowBreaks count="6" manualBreakCount="6">
    <brk id="71" max="17" man="1"/>
    <brk id="141" max="17" man="1"/>
    <brk id="211" max="17" man="1"/>
    <brk id="281" max="17" man="1"/>
    <brk id="351" max="17" man="1"/>
    <brk id="42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view="pageBreakPreview" zoomScaleNormal="100" zoomScaleSheetLayoutView="100" workbookViewId="0">
      <pane xSplit="1" topLeftCell="B1" activePane="topRight" state="frozen"/>
      <selection pane="topRight" activeCell="A2" sqref="A2"/>
    </sheetView>
  </sheetViews>
  <sheetFormatPr defaultRowHeight="24"/>
  <cols>
    <col min="1" max="1" width="14.125" style="301" customWidth="1"/>
    <col min="2" max="17" width="9.75" style="301" customWidth="1"/>
    <col min="18" max="18" width="10.75" style="301" customWidth="1"/>
    <col min="19" max="19" width="10.25" style="305" customWidth="1"/>
    <col min="20" max="20" width="22.375" style="301" customWidth="1"/>
    <col min="21" max="16384" width="9" style="301"/>
  </cols>
  <sheetData>
    <row r="1" spans="1:20" ht="9" customHeight="1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300"/>
      <c r="T1" s="300"/>
    </row>
    <row r="2" spans="1:20" ht="18.75" customHeight="1">
      <c r="A2" s="302" t="s">
        <v>91</v>
      </c>
      <c r="B2" s="303"/>
      <c r="C2" s="303"/>
      <c r="D2" s="299"/>
      <c r="E2" s="299"/>
      <c r="F2" s="299"/>
      <c r="G2" s="299"/>
      <c r="H2" s="299"/>
      <c r="I2" s="291" t="s">
        <v>1046</v>
      </c>
      <c r="J2" s="300"/>
      <c r="K2" s="299"/>
      <c r="L2" s="299"/>
      <c r="M2" s="299"/>
      <c r="N2" s="299"/>
      <c r="O2" s="299"/>
      <c r="P2" s="299"/>
      <c r="Q2" s="276" t="s">
        <v>1047</v>
      </c>
      <c r="R2" s="276"/>
      <c r="S2" s="304"/>
    </row>
    <row r="3" spans="1:20" s="306" customFormat="1" ht="12" customHeight="1">
      <c r="A3" s="853"/>
      <c r="B3" s="854"/>
      <c r="C3" s="310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1284" t="s">
        <v>429</v>
      </c>
    </row>
    <row r="4" spans="1:20" s="805" customFormat="1" ht="13.5" customHeight="1">
      <c r="A4" s="803"/>
      <c r="B4" s="317" t="s">
        <v>226</v>
      </c>
      <c r="C4" s="317" t="s">
        <v>682</v>
      </c>
      <c r="D4" s="1024"/>
      <c r="E4" s="855"/>
      <c r="F4" s="1024"/>
      <c r="G4" s="856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1285"/>
      <c r="S4" s="315"/>
    </row>
    <row r="5" spans="1:20" s="805" customFormat="1" ht="33.75" customHeight="1">
      <c r="A5" s="803" t="s">
        <v>880</v>
      </c>
      <c r="B5" s="317" t="s">
        <v>105</v>
      </c>
      <c r="C5" s="317" t="s">
        <v>683</v>
      </c>
      <c r="D5" s="317" t="s">
        <v>518</v>
      </c>
      <c r="E5" s="857" t="s">
        <v>684</v>
      </c>
      <c r="F5" s="317" t="s">
        <v>433</v>
      </c>
      <c r="G5" s="1024" t="s">
        <v>521</v>
      </c>
      <c r="H5" s="856"/>
      <c r="I5" s="856"/>
      <c r="J5" s="856"/>
      <c r="K5" s="856"/>
      <c r="L5" s="855"/>
      <c r="M5" s="1024" t="s">
        <v>532</v>
      </c>
      <c r="N5" s="856"/>
      <c r="O5" s="856"/>
      <c r="P5" s="855"/>
      <c r="Q5" s="1024" t="s">
        <v>685</v>
      </c>
      <c r="R5" s="1285"/>
      <c r="S5" s="315"/>
    </row>
    <row r="6" spans="1:20" s="805" customFormat="1" ht="22.5" customHeight="1">
      <c r="A6" s="803"/>
      <c r="B6" s="317"/>
      <c r="C6" s="317"/>
      <c r="D6" s="317" t="s">
        <v>438</v>
      </c>
      <c r="E6" s="309" t="s">
        <v>59</v>
      </c>
      <c r="F6" s="317" t="s">
        <v>441</v>
      </c>
      <c r="G6" s="317" t="s">
        <v>60</v>
      </c>
      <c r="H6" s="309" t="s">
        <v>523</v>
      </c>
      <c r="I6" s="309" t="s">
        <v>525</v>
      </c>
      <c r="J6" s="309" t="s">
        <v>527</v>
      </c>
      <c r="K6" s="309" t="s">
        <v>528</v>
      </c>
      <c r="L6" s="309" t="s">
        <v>266</v>
      </c>
      <c r="M6" s="317" t="s">
        <v>32</v>
      </c>
      <c r="N6" s="309" t="s">
        <v>537</v>
      </c>
      <c r="O6" s="309" t="s">
        <v>540</v>
      </c>
      <c r="P6" s="309" t="s">
        <v>552</v>
      </c>
      <c r="Q6" s="1024" t="s">
        <v>93</v>
      </c>
      <c r="R6" s="1285"/>
      <c r="S6" s="315"/>
    </row>
    <row r="7" spans="1:20" s="805" customFormat="1" ht="13.5" customHeight="1">
      <c r="A7" s="803"/>
      <c r="B7" s="290"/>
      <c r="C7" s="290"/>
      <c r="D7" s="290"/>
      <c r="E7" s="290" t="str">
        <f>PROPER("PENG LAI")</f>
        <v>Peng Lai</v>
      </c>
      <c r="F7" s="290"/>
      <c r="G7" s="290"/>
      <c r="H7" s="290" t="str">
        <f>PROPER("BACH HO")</f>
        <v>Bach Ho</v>
      </c>
      <c r="I7" s="290" t="str">
        <f>PROPER("RANGDONG")</f>
        <v>Rangdong</v>
      </c>
      <c r="J7" s="290" t="str">
        <f>PROPER("SUTUDEN")</f>
        <v>Sutuden</v>
      </c>
      <c r="K7" s="290" t="str">
        <f>PROPER("CHIM-SAO")</f>
        <v>Chim-Sao</v>
      </c>
      <c r="L7" s="290" t="str">
        <f>PROPER("SONG-DOC")</f>
        <v>Song-Doc</v>
      </c>
      <c r="M7" s="290"/>
      <c r="N7" s="290" t="str">
        <f>PROPER("DULANG")</f>
        <v>Dulang</v>
      </c>
      <c r="O7" s="290" t="str">
        <f>PROPER("PENARA-B")</f>
        <v>Penara-B</v>
      </c>
      <c r="P7" s="290" t="str">
        <f>PROPER("KIKEH")</f>
        <v>Kikeh</v>
      </c>
      <c r="Q7" s="806" t="str">
        <f>PROPER("L-SERIA")</f>
        <v>L-Seria</v>
      </c>
      <c r="R7" s="1286"/>
      <c r="S7" s="315"/>
    </row>
    <row r="8" spans="1:20" s="863" customFormat="1" ht="9.75" customHeight="1">
      <c r="A8" s="858" t="s">
        <v>300</v>
      </c>
      <c r="B8" s="859">
        <v>10318231</v>
      </c>
      <c r="C8" s="860">
        <v>9512628</v>
      </c>
      <c r="D8" s="860">
        <v>19739</v>
      </c>
      <c r="E8" s="860">
        <v>19739</v>
      </c>
      <c r="F8" s="860">
        <v>6940496</v>
      </c>
      <c r="G8" s="860">
        <v>1683381</v>
      </c>
      <c r="H8" s="860">
        <v>349067</v>
      </c>
      <c r="I8" s="860" t="s">
        <v>43</v>
      </c>
      <c r="J8" s="860">
        <v>1334314</v>
      </c>
      <c r="K8" s="860" t="s">
        <v>43</v>
      </c>
      <c r="L8" s="860" t="s">
        <v>43</v>
      </c>
      <c r="M8" s="860">
        <v>297171</v>
      </c>
      <c r="N8" s="860">
        <v>37976</v>
      </c>
      <c r="O8" s="860">
        <v>78819</v>
      </c>
      <c r="P8" s="860">
        <v>180376</v>
      </c>
      <c r="Q8" s="860" t="s">
        <v>43</v>
      </c>
      <c r="R8" s="861" t="s">
        <v>443</v>
      </c>
      <c r="S8" s="862"/>
    </row>
    <row r="9" spans="1:20" s="863" customFormat="1" ht="9.75" customHeight="1">
      <c r="A9" s="278" t="s">
        <v>444</v>
      </c>
      <c r="B9" s="864">
        <v>16333191</v>
      </c>
      <c r="C9" s="863">
        <v>15688428</v>
      </c>
      <c r="D9" s="863" t="s">
        <v>43</v>
      </c>
      <c r="E9" s="863" t="s">
        <v>43</v>
      </c>
      <c r="F9" s="863">
        <v>10057320</v>
      </c>
      <c r="G9" s="863">
        <v>2841018</v>
      </c>
      <c r="H9" s="863">
        <v>302387</v>
      </c>
      <c r="I9" s="863">
        <v>93367</v>
      </c>
      <c r="J9" s="863">
        <v>2367334</v>
      </c>
      <c r="K9" s="863">
        <v>37700</v>
      </c>
      <c r="L9" s="863">
        <v>40230</v>
      </c>
      <c r="M9" s="863">
        <v>798133</v>
      </c>
      <c r="N9" s="863">
        <v>68063</v>
      </c>
      <c r="O9" s="863">
        <v>357895</v>
      </c>
      <c r="P9" s="863">
        <v>372175</v>
      </c>
      <c r="Q9" s="863">
        <v>158568</v>
      </c>
      <c r="R9" s="865" t="s">
        <v>445</v>
      </c>
      <c r="S9" s="862"/>
    </row>
    <row r="10" spans="1:20" s="863" customFormat="1" ht="9.75" customHeight="1">
      <c r="A10" s="278" t="s">
        <v>446</v>
      </c>
      <c r="B10" s="864">
        <v>13045976</v>
      </c>
      <c r="C10" s="863">
        <v>12344973</v>
      </c>
      <c r="D10" s="863" t="s">
        <v>43</v>
      </c>
      <c r="E10" s="863" t="s">
        <v>43</v>
      </c>
      <c r="F10" s="863">
        <v>8240366</v>
      </c>
      <c r="G10" s="863">
        <v>1814292</v>
      </c>
      <c r="H10" s="863">
        <v>7630</v>
      </c>
      <c r="I10" s="863">
        <v>185296</v>
      </c>
      <c r="J10" s="863">
        <v>1621366</v>
      </c>
      <c r="K10" s="863" t="s">
        <v>43</v>
      </c>
      <c r="L10" s="863" t="s">
        <v>43</v>
      </c>
      <c r="M10" s="863">
        <v>280890</v>
      </c>
      <c r="N10" s="863" t="s">
        <v>43</v>
      </c>
      <c r="O10" s="863">
        <v>176128</v>
      </c>
      <c r="P10" s="863">
        <v>104762</v>
      </c>
      <c r="Q10" s="863" t="s">
        <v>43</v>
      </c>
      <c r="R10" s="865" t="s">
        <v>447</v>
      </c>
      <c r="S10" s="862"/>
    </row>
    <row r="11" spans="1:20" s="863" customFormat="1" ht="9.75" customHeight="1">
      <c r="A11" s="278" t="s">
        <v>448</v>
      </c>
      <c r="B11" s="864">
        <v>9292834</v>
      </c>
      <c r="C11" s="863">
        <v>8724304</v>
      </c>
      <c r="D11" s="863" t="s">
        <v>43</v>
      </c>
      <c r="E11" s="863" t="s">
        <v>43</v>
      </c>
      <c r="F11" s="863">
        <v>6051184</v>
      </c>
      <c r="G11" s="863">
        <v>1423054</v>
      </c>
      <c r="H11" s="863">
        <v>66681</v>
      </c>
      <c r="I11" s="863">
        <v>69082</v>
      </c>
      <c r="J11" s="863">
        <v>1242608</v>
      </c>
      <c r="K11" s="863">
        <v>44683</v>
      </c>
      <c r="L11" s="863" t="s">
        <v>43</v>
      </c>
      <c r="M11" s="863">
        <v>86807</v>
      </c>
      <c r="N11" s="863" t="s">
        <v>43</v>
      </c>
      <c r="O11" s="863">
        <v>39259</v>
      </c>
      <c r="P11" s="863">
        <v>47548</v>
      </c>
      <c r="Q11" s="863" t="s">
        <v>43</v>
      </c>
      <c r="R11" s="865" t="s">
        <v>449</v>
      </c>
      <c r="S11" s="862"/>
    </row>
    <row r="12" spans="1:20" s="863" customFormat="1" ht="9.75" customHeight="1">
      <c r="A12" s="278" t="s">
        <v>450</v>
      </c>
      <c r="B12" s="864">
        <v>7354521</v>
      </c>
      <c r="C12" s="863">
        <v>6804586</v>
      </c>
      <c r="D12" s="863" t="s">
        <v>43</v>
      </c>
      <c r="E12" s="863" t="s">
        <v>43</v>
      </c>
      <c r="F12" s="863">
        <v>4840907</v>
      </c>
      <c r="G12" s="863">
        <v>725547</v>
      </c>
      <c r="H12" s="863" t="s">
        <v>43</v>
      </c>
      <c r="I12" s="863" t="s">
        <v>43</v>
      </c>
      <c r="J12" s="863">
        <v>725547</v>
      </c>
      <c r="K12" s="863" t="s">
        <v>43</v>
      </c>
      <c r="L12" s="863" t="s">
        <v>43</v>
      </c>
      <c r="M12" s="863">
        <v>134355</v>
      </c>
      <c r="N12" s="863" t="s">
        <v>43</v>
      </c>
      <c r="O12" s="863">
        <v>134355</v>
      </c>
      <c r="P12" s="863" t="s">
        <v>43</v>
      </c>
      <c r="Q12" s="863" t="s">
        <v>43</v>
      </c>
      <c r="R12" s="865" t="s">
        <v>451</v>
      </c>
      <c r="S12" s="862"/>
    </row>
    <row r="13" spans="1:20" s="863" customFormat="1" ht="9.75" customHeight="1">
      <c r="A13" s="278"/>
      <c r="B13" s="864"/>
      <c r="R13" s="865"/>
      <c r="S13" s="862"/>
    </row>
    <row r="14" spans="1:20" s="863" customFormat="1" ht="9.75" customHeight="1">
      <c r="A14" s="278" t="s">
        <v>305</v>
      </c>
      <c r="B14" s="864">
        <v>8123313</v>
      </c>
      <c r="C14" s="863">
        <v>7642125</v>
      </c>
      <c r="D14" s="863" t="s">
        <v>43</v>
      </c>
      <c r="E14" s="863" t="s">
        <v>43</v>
      </c>
      <c r="F14" s="863">
        <v>5278969</v>
      </c>
      <c r="G14" s="863">
        <v>1254757</v>
      </c>
      <c r="H14" s="863">
        <v>29785</v>
      </c>
      <c r="I14" s="863">
        <v>59630</v>
      </c>
      <c r="J14" s="863">
        <v>1120659</v>
      </c>
      <c r="K14" s="863">
        <v>44683</v>
      </c>
      <c r="L14" s="863" t="s">
        <v>43</v>
      </c>
      <c r="M14" s="863">
        <v>110254</v>
      </c>
      <c r="N14" s="863" t="s">
        <v>43</v>
      </c>
      <c r="O14" s="863">
        <v>62706</v>
      </c>
      <c r="P14" s="863">
        <v>47548</v>
      </c>
      <c r="Q14" s="863" t="s">
        <v>43</v>
      </c>
      <c r="R14" s="865" t="s">
        <v>452</v>
      </c>
      <c r="S14" s="862"/>
    </row>
    <row r="15" spans="1:20" s="863" customFormat="1" ht="9.75" customHeight="1">
      <c r="A15" s="278" t="s">
        <v>453</v>
      </c>
      <c r="B15" s="864">
        <v>6692622</v>
      </c>
      <c r="C15" s="863">
        <v>6033204</v>
      </c>
      <c r="D15" s="863" t="s">
        <v>43</v>
      </c>
      <c r="E15" s="863" t="s">
        <v>43</v>
      </c>
      <c r="F15" s="863">
        <v>4576370</v>
      </c>
      <c r="G15" s="863">
        <v>416222</v>
      </c>
      <c r="H15" s="863" t="s">
        <v>43</v>
      </c>
      <c r="I15" s="863" t="s">
        <v>43</v>
      </c>
      <c r="J15" s="863">
        <v>416222</v>
      </c>
      <c r="K15" s="863" t="s">
        <v>43</v>
      </c>
      <c r="L15" s="863" t="s">
        <v>43</v>
      </c>
      <c r="M15" s="863">
        <v>129585</v>
      </c>
      <c r="N15" s="863" t="s">
        <v>43</v>
      </c>
      <c r="O15" s="863">
        <v>129585</v>
      </c>
      <c r="P15" s="863" t="s">
        <v>43</v>
      </c>
      <c r="Q15" s="863" t="s">
        <v>43</v>
      </c>
      <c r="R15" s="865" t="s">
        <v>454</v>
      </c>
      <c r="S15" s="862"/>
    </row>
    <row r="16" spans="1:20" s="863" customFormat="1" ht="9.75" customHeight="1">
      <c r="A16" s="278"/>
      <c r="B16" s="864"/>
      <c r="R16" s="865"/>
      <c r="S16" s="862"/>
    </row>
    <row r="17" spans="1:19" s="863" customFormat="1" ht="9.75" customHeight="1">
      <c r="A17" s="278" t="s">
        <v>307</v>
      </c>
      <c r="B17" s="864">
        <v>2439757</v>
      </c>
      <c r="C17" s="863">
        <v>2398101</v>
      </c>
      <c r="D17" s="863" t="s">
        <v>43</v>
      </c>
      <c r="E17" s="863" t="s">
        <v>43</v>
      </c>
      <c r="F17" s="863">
        <v>1509151</v>
      </c>
      <c r="G17" s="863">
        <v>337481</v>
      </c>
      <c r="H17" s="863" t="s">
        <v>43</v>
      </c>
      <c r="I17" s="863" t="s">
        <v>43</v>
      </c>
      <c r="J17" s="863">
        <v>337481</v>
      </c>
      <c r="K17" s="863" t="s">
        <v>43</v>
      </c>
      <c r="L17" s="863" t="s">
        <v>43</v>
      </c>
      <c r="M17" s="863">
        <v>23447</v>
      </c>
      <c r="N17" s="863" t="s">
        <v>43</v>
      </c>
      <c r="O17" s="863">
        <v>23447</v>
      </c>
      <c r="P17" s="863" t="s">
        <v>43</v>
      </c>
      <c r="Q17" s="863" t="s">
        <v>43</v>
      </c>
      <c r="R17" s="865" t="s">
        <v>455</v>
      </c>
      <c r="S17" s="862"/>
    </row>
    <row r="18" spans="1:19" s="863" customFormat="1" ht="9.75" customHeight="1">
      <c r="A18" s="278" t="s">
        <v>456</v>
      </c>
      <c r="B18" s="864">
        <v>1902913</v>
      </c>
      <c r="C18" s="863">
        <v>1741507</v>
      </c>
      <c r="D18" s="863" t="s">
        <v>43</v>
      </c>
      <c r="E18" s="863" t="s">
        <v>43</v>
      </c>
      <c r="F18" s="863">
        <v>1259434</v>
      </c>
      <c r="G18" s="863">
        <v>231712</v>
      </c>
      <c r="H18" s="863" t="s">
        <v>43</v>
      </c>
      <c r="I18" s="863" t="s">
        <v>43</v>
      </c>
      <c r="J18" s="863">
        <v>231712</v>
      </c>
      <c r="K18" s="863" t="s">
        <v>43</v>
      </c>
      <c r="L18" s="863" t="s">
        <v>43</v>
      </c>
      <c r="M18" s="863">
        <v>16316</v>
      </c>
      <c r="N18" s="863" t="s">
        <v>43</v>
      </c>
      <c r="O18" s="863">
        <v>16316</v>
      </c>
      <c r="P18" s="863" t="s">
        <v>43</v>
      </c>
      <c r="Q18" s="863" t="s">
        <v>43</v>
      </c>
      <c r="R18" s="865" t="s">
        <v>457</v>
      </c>
      <c r="S18" s="862"/>
    </row>
    <row r="19" spans="1:19" s="863" customFormat="1" ht="9.75" customHeight="1">
      <c r="A19" s="278" t="s">
        <v>458</v>
      </c>
      <c r="B19" s="864">
        <v>1337254</v>
      </c>
      <c r="C19" s="863">
        <v>1235549</v>
      </c>
      <c r="D19" s="863" t="s">
        <v>43</v>
      </c>
      <c r="E19" s="863" t="s">
        <v>43</v>
      </c>
      <c r="F19" s="863">
        <v>943129</v>
      </c>
      <c r="G19" s="863">
        <v>119058</v>
      </c>
      <c r="H19" s="863" t="s">
        <v>43</v>
      </c>
      <c r="I19" s="863" t="s">
        <v>43</v>
      </c>
      <c r="J19" s="863">
        <v>119058</v>
      </c>
      <c r="K19" s="863" t="s">
        <v>43</v>
      </c>
      <c r="L19" s="863" t="s">
        <v>43</v>
      </c>
      <c r="M19" s="863">
        <v>32043</v>
      </c>
      <c r="N19" s="863" t="s">
        <v>43</v>
      </c>
      <c r="O19" s="863">
        <v>32043</v>
      </c>
      <c r="P19" s="863" t="s">
        <v>43</v>
      </c>
      <c r="Q19" s="863" t="s">
        <v>43</v>
      </c>
      <c r="R19" s="865" t="s">
        <v>459</v>
      </c>
      <c r="S19" s="862"/>
    </row>
    <row r="20" spans="1:19" s="863" customFormat="1" ht="9.75" customHeight="1">
      <c r="A20" s="278" t="s">
        <v>460</v>
      </c>
      <c r="B20" s="864">
        <v>1674597</v>
      </c>
      <c r="C20" s="863">
        <v>1429429</v>
      </c>
      <c r="D20" s="863" t="s">
        <v>43</v>
      </c>
      <c r="E20" s="863" t="s">
        <v>43</v>
      </c>
      <c r="F20" s="863">
        <v>1129193</v>
      </c>
      <c r="G20" s="863">
        <v>37296</v>
      </c>
      <c r="H20" s="863" t="s">
        <v>43</v>
      </c>
      <c r="I20" s="863" t="s">
        <v>43</v>
      </c>
      <c r="J20" s="863">
        <v>37296</v>
      </c>
      <c r="K20" s="863" t="s">
        <v>43</v>
      </c>
      <c r="L20" s="863" t="s">
        <v>43</v>
      </c>
      <c r="M20" s="863">
        <v>62549</v>
      </c>
      <c r="N20" s="863" t="s">
        <v>43</v>
      </c>
      <c r="O20" s="863">
        <v>62549</v>
      </c>
      <c r="P20" s="863" t="s">
        <v>43</v>
      </c>
      <c r="Q20" s="863" t="s">
        <v>43</v>
      </c>
      <c r="R20" s="865" t="s">
        <v>461</v>
      </c>
      <c r="S20" s="862"/>
    </row>
    <row r="21" spans="1:19" s="863" customFormat="1" ht="9.75" customHeight="1">
      <c r="A21" s="278" t="s">
        <v>311</v>
      </c>
      <c r="B21" s="864">
        <v>1777858</v>
      </c>
      <c r="C21" s="863">
        <v>1626719</v>
      </c>
      <c r="D21" s="863" t="s">
        <v>43</v>
      </c>
      <c r="E21" s="863" t="s">
        <v>43</v>
      </c>
      <c r="F21" s="863">
        <v>1244614</v>
      </c>
      <c r="G21" s="863">
        <v>28156</v>
      </c>
      <c r="H21" s="863" t="s">
        <v>43</v>
      </c>
      <c r="I21" s="863" t="s">
        <v>43</v>
      </c>
      <c r="J21" s="863">
        <v>28156</v>
      </c>
      <c r="K21" s="863" t="s">
        <v>43</v>
      </c>
      <c r="L21" s="863" t="s">
        <v>43</v>
      </c>
      <c r="M21" s="863">
        <v>18677</v>
      </c>
      <c r="N21" s="863" t="s">
        <v>43</v>
      </c>
      <c r="O21" s="863">
        <v>18677</v>
      </c>
      <c r="P21" s="863" t="s">
        <v>43</v>
      </c>
      <c r="Q21" s="863" t="s">
        <v>43</v>
      </c>
      <c r="R21" s="865" t="s">
        <v>462</v>
      </c>
      <c r="S21" s="862"/>
    </row>
    <row r="22" spans="1:19" s="863" customFormat="1" ht="9.75" customHeight="1">
      <c r="A22" s="278"/>
      <c r="B22" s="864"/>
      <c r="R22" s="865"/>
      <c r="S22" s="862"/>
    </row>
    <row r="23" spans="1:19" s="863" customFormat="1" ht="9.75" customHeight="1">
      <c r="A23" s="278" t="s">
        <v>463</v>
      </c>
      <c r="B23" s="864">
        <v>823720</v>
      </c>
      <c r="C23" s="863">
        <v>811813</v>
      </c>
      <c r="D23" s="863" t="s">
        <v>43</v>
      </c>
      <c r="E23" s="863" t="s">
        <v>43</v>
      </c>
      <c r="F23" s="863">
        <v>606052</v>
      </c>
      <c r="G23" s="863">
        <v>171019</v>
      </c>
      <c r="H23" s="863" t="s">
        <v>43</v>
      </c>
      <c r="I23" s="863" t="s">
        <v>43</v>
      </c>
      <c r="J23" s="863">
        <v>171019</v>
      </c>
      <c r="K23" s="863" t="s">
        <v>43</v>
      </c>
      <c r="L23" s="863" t="s">
        <v>43</v>
      </c>
      <c r="M23" s="863" t="s">
        <v>43</v>
      </c>
      <c r="N23" s="863" t="s">
        <v>43</v>
      </c>
      <c r="O23" s="863" t="s">
        <v>43</v>
      </c>
      <c r="P23" s="863" t="s">
        <v>43</v>
      </c>
      <c r="Q23" s="863" t="s">
        <v>43</v>
      </c>
      <c r="R23" s="865" t="s">
        <v>464</v>
      </c>
      <c r="S23" s="862"/>
    </row>
    <row r="24" spans="1:19" s="863" customFormat="1" ht="9.75" customHeight="1">
      <c r="A24" s="278" t="s">
        <v>465</v>
      </c>
      <c r="B24" s="864">
        <v>732564</v>
      </c>
      <c r="C24" s="863">
        <v>718219</v>
      </c>
      <c r="D24" s="863" t="s">
        <v>43</v>
      </c>
      <c r="E24" s="863" t="s">
        <v>43</v>
      </c>
      <c r="F24" s="863">
        <v>421286</v>
      </c>
      <c r="G24" s="863">
        <v>111232</v>
      </c>
      <c r="H24" s="863" t="s">
        <v>43</v>
      </c>
      <c r="I24" s="863" t="s">
        <v>43</v>
      </c>
      <c r="J24" s="863">
        <v>111232</v>
      </c>
      <c r="K24" s="863" t="s">
        <v>43</v>
      </c>
      <c r="L24" s="863" t="s">
        <v>43</v>
      </c>
      <c r="M24" s="863" t="s">
        <v>43</v>
      </c>
      <c r="N24" s="863" t="s">
        <v>43</v>
      </c>
      <c r="O24" s="863" t="s">
        <v>43</v>
      </c>
      <c r="P24" s="863" t="s">
        <v>43</v>
      </c>
      <c r="Q24" s="863" t="s">
        <v>43</v>
      </c>
      <c r="R24" s="865" t="s">
        <v>410</v>
      </c>
      <c r="S24" s="862"/>
    </row>
    <row r="25" spans="1:19" s="863" customFormat="1" ht="9.75" customHeight="1">
      <c r="A25" s="278" t="s">
        <v>466</v>
      </c>
      <c r="B25" s="864">
        <v>883473</v>
      </c>
      <c r="C25" s="863">
        <v>868069</v>
      </c>
      <c r="D25" s="863" t="s">
        <v>43</v>
      </c>
      <c r="E25" s="863" t="s">
        <v>43</v>
      </c>
      <c r="F25" s="863">
        <v>481813</v>
      </c>
      <c r="G25" s="863">
        <v>55230</v>
      </c>
      <c r="H25" s="863" t="s">
        <v>43</v>
      </c>
      <c r="I25" s="863" t="s">
        <v>43</v>
      </c>
      <c r="J25" s="863">
        <v>55230</v>
      </c>
      <c r="K25" s="863" t="s">
        <v>43</v>
      </c>
      <c r="L25" s="863" t="s">
        <v>43</v>
      </c>
      <c r="M25" s="863">
        <v>23447</v>
      </c>
      <c r="N25" s="863" t="s">
        <v>43</v>
      </c>
      <c r="O25" s="863">
        <v>23447</v>
      </c>
      <c r="P25" s="863" t="s">
        <v>43</v>
      </c>
      <c r="Q25" s="863" t="s">
        <v>43</v>
      </c>
      <c r="R25" s="865" t="s">
        <v>411</v>
      </c>
      <c r="S25" s="862"/>
    </row>
    <row r="26" spans="1:19" s="863" customFormat="1" ht="9.75" customHeight="1">
      <c r="A26" s="278" t="s">
        <v>467</v>
      </c>
      <c r="B26" s="864">
        <v>695728</v>
      </c>
      <c r="C26" s="863">
        <v>629336</v>
      </c>
      <c r="D26" s="863" t="s">
        <v>43</v>
      </c>
      <c r="E26" s="863" t="s">
        <v>43</v>
      </c>
      <c r="F26" s="863">
        <v>433837</v>
      </c>
      <c r="G26" s="863">
        <v>69131</v>
      </c>
      <c r="H26" s="863" t="s">
        <v>43</v>
      </c>
      <c r="I26" s="863" t="s">
        <v>43</v>
      </c>
      <c r="J26" s="863">
        <v>69131</v>
      </c>
      <c r="K26" s="863" t="s">
        <v>43</v>
      </c>
      <c r="L26" s="863" t="s">
        <v>43</v>
      </c>
      <c r="M26" s="863">
        <v>16316</v>
      </c>
      <c r="N26" s="863" t="s">
        <v>43</v>
      </c>
      <c r="O26" s="863">
        <v>16316</v>
      </c>
      <c r="P26" s="863" t="s">
        <v>43</v>
      </c>
      <c r="Q26" s="863" t="s">
        <v>43</v>
      </c>
      <c r="R26" s="865" t="s">
        <v>412</v>
      </c>
      <c r="S26" s="862"/>
    </row>
    <row r="27" spans="1:19" s="863" customFormat="1" ht="9.75" customHeight="1">
      <c r="A27" s="278" t="s">
        <v>468</v>
      </c>
      <c r="B27" s="864">
        <v>478177</v>
      </c>
      <c r="C27" s="863">
        <v>463383</v>
      </c>
      <c r="D27" s="863" t="s">
        <v>43</v>
      </c>
      <c r="E27" s="863" t="s">
        <v>43</v>
      </c>
      <c r="F27" s="863">
        <v>320224</v>
      </c>
      <c r="G27" s="863">
        <v>80053</v>
      </c>
      <c r="H27" s="863" t="s">
        <v>43</v>
      </c>
      <c r="I27" s="863" t="s">
        <v>43</v>
      </c>
      <c r="J27" s="863">
        <v>80053</v>
      </c>
      <c r="K27" s="863" t="s">
        <v>43</v>
      </c>
      <c r="L27" s="863" t="s">
        <v>43</v>
      </c>
      <c r="M27" s="863" t="s">
        <v>43</v>
      </c>
      <c r="N27" s="863" t="s">
        <v>43</v>
      </c>
      <c r="O27" s="863" t="s">
        <v>43</v>
      </c>
      <c r="P27" s="863" t="s">
        <v>43</v>
      </c>
      <c r="Q27" s="863" t="s">
        <v>43</v>
      </c>
      <c r="R27" s="866" t="s">
        <v>469</v>
      </c>
      <c r="S27" s="862"/>
    </row>
    <row r="28" spans="1:19" s="863" customFormat="1" ht="9.75" customHeight="1">
      <c r="A28" s="278" t="s">
        <v>470</v>
      </c>
      <c r="B28" s="864">
        <v>729008</v>
      </c>
      <c r="C28" s="863">
        <v>648788</v>
      </c>
      <c r="D28" s="863" t="s">
        <v>43</v>
      </c>
      <c r="E28" s="863" t="s">
        <v>43</v>
      </c>
      <c r="F28" s="863">
        <v>505373</v>
      </c>
      <c r="G28" s="863">
        <v>82528</v>
      </c>
      <c r="H28" s="863" t="s">
        <v>43</v>
      </c>
      <c r="I28" s="863" t="s">
        <v>43</v>
      </c>
      <c r="J28" s="863">
        <v>82528</v>
      </c>
      <c r="K28" s="863" t="s">
        <v>43</v>
      </c>
      <c r="L28" s="863" t="s">
        <v>43</v>
      </c>
      <c r="M28" s="863" t="s">
        <v>43</v>
      </c>
      <c r="N28" s="863" t="s">
        <v>43</v>
      </c>
      <c r="O28" s="863" t="s">
        <v>43</v>
      </c>
      <c r="P28" s="863" t="s">
        <v>43</v>
      </c>
      <c r="Q28" s="863" t="s">
        <v>43</v>
      </c>
      <c r="R28" s="865" t="s">
        <v>471</v>
      </c>
      <c r="S28" s="862"/>
    </row>
    <row r="29" spans="1:19" s="863" customFormat="1" ht="9.75" customHeight="1">
      <c r="A29" s="278" t="s">
        <v>472</v>
      </c>
      <c r="B29" s="864">
        <v>433012</v>
      </c>
      <c r="C29" s="863">
        <v>419998</v>
      </c>
      <c r="D29" s="863" t="s">
        <v>43</v>
      </c>
      <c r="E29" s="863" t="s">
        <v>43</v>
      </c>
      <c r="F29" s="863">
        <v>273229</v>
      </c>
      <c r="G29" s="863">
        <v>17102</v>
      </c>
      <c r="H29" s="863" t="s">
        <v>43</v>
      </c>
      <c r="I29" s="863" t="s">
        <v>43</v>
      </c>
      <c r="J29" s="863">
        <v>17102</v>
      </c>
      <c r="K29" s="863" t="s">
        <v>43</v>
      </c>
      <c r="L29" s="863" t="s">
        <v>43</v>
      </c>
      <c r="M29" s="863" t="s">
        <v>43</v>
      </c>
      <c r="N29" s="863" t="s">
        <v>43</v>
      </c>
      <c r="O29" s="863" t="s">
        <v>43</v>
      </c>
      <c r="P29" s="863" t="s">
        <v>43</v>
      </c>
      <c r="Q29" s="863" t="s">
        <v>43</v>
      </c>
      <c r="R29" s="865" t="s">
        <v>473</v>
      </c>
      <c r="S29" s="862"/>
    </row>
    <row r="30" spans="1:19" s="863" customFormat="1" ht="9.75" customHeight="1">
      <c r="A30" s="278" t="s">
        <v>474</v>
      </c>
      <c r="B30" s="864">
        <v>681541</v>
      </c>
      <c r="C30" s="863">
        <v>612623</v>
      </c>
      <c r="D30" s="863" t="s">
        <v>43</v>
      </c>
      <c r="E30" s="863" t="s">
        <v>43</v>
      </c>
      <c r="F30" s="863">
        <v>524060</v>
      </c>
      <c r="G30" s="863">
        <v>90748</v>
      </c>
      <c r="H30" s="863" t="s">
        <v>43</v>
      </c>
      <c r="I30" s="863" t="s">
        <v>43</v>
      </c>
      <c r="J30" s="863">
        <v>90748</v>
      </c>
      <c r="K30" s="863" t="s">
        <v>43</v>
      </c>
      <c r="L30" s="863" t="s">
        <v>43</v>
      </c>
      <c r="M30" s="863">
        <v>32043</v>
      </c>
      <c r="N30" s="863" t="s">
        <v>43</v>
      </c>
      <c r="O30" s="863">
        <v>32043</v>
      </c>
      <c r="P30" s="863" t="s">
        <v>43</v>
      </c>
      <c r="Q30" s="863" t="s">
        <v>43</v>
      </c>
      <c r="R30" s="865" t="s">
        <v>475</v>
      </c>
      <c r="S30" s="862"/>
    </row>
    <row r="31" spans="1:19" s="863" customFormat="1" ht="9.75" customHeight="1">
      <c r="A31" s="278" t="s">
        <v>476</v>
      </c>
      <c r="B31" s="864">
        <v>222701</v>
      </c>
      <c r="C31" s="863">
        <v>202928</v>
      </c>
      <c r="D31" s="863" t="s">
        <v>43</v>
      </c>
      <c r="E31" s="863" t="s">
        <v>43</v>
      </c>
      <c r="F31" s="863">
        <v>145840</v>
      </c>
      <c r="G31" s="863">
        <v>11208</v>
      </c>
      <c r="H31" s="863" t="s">
        <v>43</v>
      </c>
      <c r="I31" s="863" t="s">
        <v>43</v>
      </c>
      <c r="J31" s="863">
        <v>11208</v>
      </c>
      <c r="K31" s="863" t="s">
        <v>43</v>
      </c>
      <c r="L31" s="863" t="s">
        <v>43</v>
      </c>
      <c r="M31" s="863" t="s">
        <v>43</v>
      </c>
      <c r="N31" s="863" t="s">
        <v>43</v>
      </c>
      <c r="O31" s="863" t="s">
        <v>43</v>
      </c>
      <c r="P31" s="863" t="s">
        <v>43</v>
      </c>
      <c r="Q31" s="863" t="s">
        <v>43</v>
      </c>
      <c r="R31" s="865" t="s">
        <v>477</v>
      </c>
      <c r="S31" s="862"/>
    </row>
    <row r="32" spans="1:19" s="863" customFormat="1" ht="9.75" customHeight="1">
      <c r="A32" s="278" t="s">
        <v>478</v>
      </c>
      <c r="B32" s="864">
        <v>467532</v>
      </c>
      <c r="C32" s="863">
        <v>381672</v>
      </c>
      <c r="D32" s="863" t="s">
        <v>43</v>
      </c>
      <c r="E32" s="863" t="s">
        <v>43</v>
      </c>
      <c r="F32" s="863">
        <v>366540</v>
      </c>
      <c r="G32" s="863">
        <v>37296</v>
      </c>
      <c r="H32" s="863" t="s">
        <v>43</v>
      </c>
      <c r="I32" s="863" t="s">
        <v>43</v>
      </c>
      <c r="J32" s="863">
        <v>37296</v>
      </c>
      <c r="K32" s="863" t="s">
        <v>43</v>
      </c>
      <c r="L32" s="863" t="s">
        <v>43</v>
      </c>
      <c r="M32" s="863">
        <v>45947</v>
      </c>
      <c r="N32" s="863" t="s">
        <v>43</v>
      </c>
      <c r="O32" s="863">
        <v>45947</v>
      </c>
      <c r="P32" s="863" t="s">
        <v>43</v>
      </c>
      <c r="Q32" s="863" t="s">
        <v>43</v>
      </c>
      <c r="R32" s="865" t="s">
        <v>422</v>
      </c>
      <c r="S32" s="862"/>
    </row>
    <row r="33" spans="1:19" s="863" customFormat="1" ht="9.75" customHeight="1">
      <c r="A33" s="278" t="s">
        <v>479</v>
      </c>
      <c r="B33" s="864">
        <v>573502</v>
      </c>
      <c r="C33" s="863">
        <v>476384</v>
      </c>
      <c r="D33" s="863" t="s">
        <v>43</v>
      </c>
      <c r="E33" s="863" t="s">
        <v>43</v>
      </c>
      <c r="F33" s="863">
        <v>406906</v>
      </c>
      <c r="G33" s="863" t="s">
        <v>43</v>
      </c>
      <c r="H33" s="863" t="s">
        <v>43</v>
      </c>
      <c r="I33" s="863" t="s">
        <v>43</v>
      </c>
      <c r="J33" s="863" t="s">
        <v>43</v>
      </c>
      <c r="K33" s="863" t="s">
        <v>43</v>
      </c>
      <c r="L33" s="863" t="s">
        <v>43</v>
      </c>
      <c r="M33" s="863">
        <v>16602</v>
      </c>
      <c r="N33" s="863" t="s">
        <v>43</v>
      </c>
      <c r="O33" s="863">
        <v>16602</v>
      </c>
      <c r="P33" s="863" t="s">
        <v>43</v>
      </c>
      <c r="Q33" s="863" t="s">
        <v>43</v>
      </c>
      <c r="R33" s="865" t="s">
        <v>423</v>
      </c>
      <c r="S33" s="862"/>
    </row>
    <row r="34" spans="1:19" s="863" customFormat="1" ht="9.75" customHeight="1">
      <c r="A34" s="278" t="s">
        <v>480</v>
      </c>
      <c r="B34" s="864">
        <v>633563</v>
      </c>
      <c r="C34" s="863">
        <v>571373</v>
      </c>
      <c r="D34" s="863" t="s">
        <v>43</v>
      </c>
      <c r="E34" s="863" t="s">
        <v>43</v>
      </c>
      <c r="F34" s="863">
        <v>355747</v>
      </c>
      <c r="G34" s="863" t="s">
        <v>43</v>
      </c>
      <c r="H34" s="863" t="s">
        <v>43</v>
      </c>
      <c r="I34" s="863" t="s">
        <v>43</v>
      </c>
      <c r="J34" s="863" t="s">
        <v>43</v>
      </c>
      <c r="K34" s="863" t="s">
        <v>43</v>
      </c>
      <c r="L34" s="863" t="s">
        <v>43</v>
      </c>
      <c r="M34" s="863" t="s">
        <v>43</v>
      </c>
      <c r="N34" s="863" t="s">
        <v>43</v>
      </c>
      <c r="O34" s="863" t="s">
        <v>43</v>
      </c>
      <c r="P34" s="863" t="s">
        <v>43</v>
      </c>
      <c r="Q34" s="863" t="s">
        <v>43</v>
      </c>
      <c r="R34" s="865" t="s">
        <v>424</v>
      </c>
      <c r="S34" s="862"/>
    </row>
    <row r="35" spans="1:19" s="863" customFormat="1" ht="9.75" customHeight="1">
      <c r="A35" s="278" t="s">
        <v>481</v>
      </c>
      <c r="B35" s="864">
        <v>759946</v>
      </c>
      <c r="C35" s="863">
        <v>734344</v>
      </c>
      <c r="D35" s="863" t="s">
        <v>43</v>
      </c>
      <c r="E35" s="863" t="s">
        <v>43</v>
      </c>
      <c r="F35" s="863">
        <v>497901</v>
      </c>
      <c r="G35" s="863">
        <v>17455</v>
      </c>
      <c r="H35" s="863" t="s">
        <v>43</v>
      </c>
      <c r="I35" s="863" t="s">
        <v>43</v>
      </c>
      <c r="J35" s="863">
        <v>17455</v>
      </c>
      <c r="K35" s="863" t="s">
        <v>43</v>
      </c>
      <c r="L35" s="863" t="s">
        <v>43</v>
      </c>
      <c r="M35" s="863">
        <v>9047</v>
      </c>
      <c r="N35" s="863" t="s">
        <v>43</v>
      </c>
      <c r="O35" s="863">
        <v>9047</v>
      </c>
      <c r="P35" s="863" t="s">
        <v>43</v>
      </c>
      <c r="Q35" s="863" t="s">
        <v>43</v>
      </c>
      <c r="R35" s="865" t="s">
        <v>482</v>
      </c>
      <c r="S35" s="862"/>
    </row>
    <row r="36" spans="1:19" s="863" customFormat="1" ht="9.75" customHeight="1">
      <c r="A36" s="278" t="s">
        <v>465</v>
      </c>
      <c r="B36" s="864">
        <v>623392</v>
      </c>
      <c r="C36" s="863">
        <v>555966</v>
      </c>
      <c r="D36" s="863" t="s">
        <v>43</v>
      </c>
      <c r="E36" s="863" t="s">
        <v>43</v>
      </c>
      <c r="F36" s="863">
        <v>433558</v>
      </c>
      <c r="G36" s="863">
        <v>5682</v>
      </c>
      <c r="H36" s="863" t="s">
        <v>43</v>
      </c>
      <c r="I36" s="863" t="s">
        <v>43</v>
      </c>
      <c r="J36" s="863">
        <v>5682</v>
      </c>
      <c r="K36" s="863" t="s">
        <v>43</v>
      </c>
      <c r="L36" s="863" t="s">
        <v>43</v>
      </c>
      <c r="M36" s="863" t="s">
        <v>43</v>
      </c>
      <c r="N36" s="863" t="s">
        <v>43</v>
      </c>
      <c r="O36" s="863" t="s">
        <v>43</v>
      </c>
      <c r="P36" s="863" t="s">
        <v>43</v>
      </c>
      <c r="Q36" s="863" t="s">
        <v>43</v>
      </c>
      <c r="R36" s="865" t="s">
        <v>410</v>
      </c>
      <c r="S36" s="862"/>
    </row>
    <row r="37" spans="1:19" s="863" customFormat="1" ht="9.75" customHeight="1">
      <c r="A37" s="288" t="s">
        <v>466</v>
      </c>
      <c r="B37" s="867">
        <v>394520</v>
      </c>
      <c r="C37" s="868">
        <v>336409</v>
      </c>
      <c r="D37" s="868" t="s">
        <v>43</v>
      </c>
      <c r="E37" s="868" t="s">
        <v>43</v>
      </c>
      <c r="F37" s="868">
        <v>313155</v>
      </c>
      <c r="G37" s="868">
        <v>5019</v>
      </c>
      <c r="H37" s="868" t="s">
        <v>43</v>
      </c>
      <c r="I37" s="868" t="s">
        <v>43</v>
      </c>
      <c r="J37" s="868">
        <v>5019</v>
      </c>
      <c r="K37" s="868" t="s">
        <v>43</v>
      </c>
      <c r="L37" s="868" t="s">
        <v>43</v>
      </c>
      <c r="M37" s="868">
        <v>9630</v>
      </c>
      <c r="N37" s="868" t="s">
        <v>43</v>
      </c>
      <c r="O37" s="868">
        <v>9630</v>
      </c>
      <c r="P37" s="868" t="s">
        <v>43</v>
      </c>
      <c r="Q37" s="868" t="s">
        <v>43</v>
      </c>
      <c r="R37" s="869" t="s">
        <v>411</v>
      </c>
      <c r="S37" s="862"/>
    </row>
    <row r="38" spans="1:19" ht="21.75" customHeight="1">
      <c r="I38" s="820" t="s">
        <v>483</v>
      </c>
    </row>
    <row r="39" spans="1:19" s="308" customFormat="1" ht="12" customHeight="1">
      <c r="A39" s="853"/>
      <c r="B39" s="870" t="s">
        <v>686</v>
      </c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1284" t="s">
        <v>429</v>
      </c>
      <c r="S39" s="306"/>
    </row>
    <row r="40" spans="1:19" s="805" customFormat="1" ht="13.5" customHeight="1">
      <c r="A40" s="803"/>
      <c r="B40" s="870" t="s">
        <v>529</v>
      </c>
      <c r="C40" s="856"/>
      <c r="D40" s="856"/>
      <c r="E40" s="856"/>
      <c r="F40" s="856"/>
      <c r="G40" s="856"/>
      <c r="H40" s="856"/>
      <c r="I40" s="855"/>
      <c r="J40" s="1024"/>
      <c r="K40" s="856"/>
      <c r="L40" s="855"/>
      <c r="M40" s="1024"/>
      <c r="N40" s="856"/>
      <c r="O40" s="856"/>
      <c r="P40" s="856"/>
      <c r="Q40" s="856"/>
      <c r="R40" s="1285"/>
      <c r="S40" s="315"/>
    </row>
    <row r="41" spans="1:19" s="805" customFormat="1" ht="33.75" customHeight="1">
      <c r="A41" s="803" t="s">
        <v>880</v>
      </c>
      <c r="B41" s="1024" t="s">
        <v>61</v>
      </c>
      <c r="C41" s="856"/>
      <c r="D41" s="856"/>
      <c r="E41" s="856"/>
      <c r="F41" s="856"/>
      <c r="G41" s="856"/>
      <c r="H41" s="856"/>
      <c r="I41" s="855"/>
      <c r="J41" s="317" t="s">
        <v>486</v>
      </c>
      <c r="K41" s="309" t="s">
        <v>591</v>
      </c>
      <c r="L41" s="309" t="s">
        <v>687</v>
      </c>
      <c r="M41" s="317" t="s">
        <v>622</v>
      </c>
      <c r="N41" s="1024" t="s">
        <v>625</v>
      </c>
      <c r="O41" s="856"/>
      <c r="P41" s="855"/>
      <c r="Q41" s="1024" t="s">
        <v>639</v>
      </c>
      <c r="R41" s="1285"/>
      <c r="S41" s="315"/>
    </row>
    <row r="42" spans="1:19" s="805" customFormat="1" ht="22.5" customHeight="1">
      <c r="A42" s="803"/>
      <c r="B42" s="317" t="s">
        <v>34</v>
      </c>
      <c r="C42" s="309" t="s">
        <v>62</v>
      </c>
      <c r="D42" s="309" t="s">
        <v>63</v>
      </c>
      <c r="E42" s="309" t="s">
        <v>64</v>
      </c>
      <c r="F42" s="309" t="s">
        <v>65</v>
      </c>
      <c r="G42" s="309" t="s">
        <v>69</v>
      </c>
      <c r="H42" s="309" t="s">
        <v>71</v>
      </c>
      <c r="I42" s="309" t="s">
        <v>73</v>
      </c>
      <c r="J42" s="317" t="s">
        <v>494</v>
      </c>
      <c r="K42" s="309" t="s">
        <v>688</v>
      </c>
      <c r="L42" s="309" t="s">
        <v>612</v>
      </c>
      <c r="M42" s="317" t="s">
        <v>38</v>
      </c>
      <c r="N42" s="317" t="s">
        <v>39</v>
      </c>
      <c r="O42" s="309" t="s">
        <v>88</v>
      </c>
      <c r="P42" s="309" t="s">
        <v>642</v>
      </c>
      <c r="Q42" s="1024" t="s">
        <v>647</v>
      </c>
      <c r="R42" s="1285"/>
      <c r="S42" s="315"/>
    </row>
    <row r="43" spans="1:19" s="805" customFormat="1" ht="13.5" customHeight="1">
      <c r="A43" s="314"/>
      <c r="B43" s="290"/>
      <c r="C43" s="290" t="str">
        <f>PROPER("ATTAKA")</f>
        <v>Attaka</v>
      </c>
      <c r="D43" s="290" t="str">
        <f>PROPER("CINTA")</f>
        <v>Cinta</v>
      </c>
      <c r="E43" s="290" t="str">
        <f>PROPER("DURI")</f>
        <v>Duri</v>
      </c>
      <c r="F43" s="290" t="str">
        <f>PROPER("SUMATR-L")</f>
        <v>Sumatr-L</v>
      </c>
      <c r="G43" s="290" t="str">
        <f>PROPER("LALANG")</f>
        <v>Lalang</v>
      </c>
      <c r="H43" s="290" t="str">
        <f>PROPER("WIDURI")</f>
        <v>Widuri</v>
      </c>
      <c r="I43" s="290" t="str">
        <f>PROPER("KAJISEMO")</f>
        <v>Kajisemo</v>
      </c>
      <c r="J43" s="290"/>
      <c r="K43" s="290" t="str">
        <f>PROPER("AZERI-L")</f>
        <v>Azeri-L</v>
      </c>
      <c r="L43" s="290" t="str">
        <f>PROPER("ESPO-B")</f>
        <v>Espo-B</v>
      </c>
      <c r="M43" s="290"/>
      <c r="N43" s="290"/>
      <c r="O43" s="290" t="str">
        <f>PROPER("NILE")</f>
        <v>Nile</v>
      </c>
      <c r="P43" s="290" t="str">
        <f>PROPER("DAR-B")</f>
        <v>Dar-B</v>
      </c>
      <c r="Q43" s="806" t="str">
        <f>PROPER("DOBA-B")</f>
        <v>Doba-B</v>
      </c>
      <c r="R43" s="1286"/>
      <c r="S43" s="315"/>
    </row>
    <row r="44" spans="1:19" s="863" customFormat="1" ht="9.75" customHeight="1">
      <c r="A44" s="858" t="s">
        <v>300</v>
      </c>
      <c r="B44" s="859">
        <v>4959944</v>
      </c>
      <c r="C44" s="860">
        <v>128146</v>
      </c>
      <c r="D44" s="860">
        <v>204978</v>
      </c>
      <c r="E44" s="860">
        <v>1610673</v>
      </c>
      <c r="F44" s="860">
        <v>2576903</v>
      </c>
      <c r="G44" s="860">
        <v>18816</v>
      </c>
      <c r="H44" s="860">
        <v>174763</v>
      </c>
      <c r="I44" s="860">
        <v>245665</v>
      </c>
      <c r="J44" s="860">
        <v>290738</v>
      </c>
      <c r="K44" s="860">
        <v>18540</v>
      </c>
      <c r="L44" s="860">
        <v>272198</v>
      </c>
      <c r="M44" s="860">
        <v>1821073</v>
      </c>
      <c r="N44" s="860">
        <v>1069686</v>
      </c>
      <c r="O44" s="860">
        <v>985614</v>
      </c>
      <c r="P44" s="860">
        <v>84072</v>
      </c>
      <c r="Q44" s="860" t="s">
        <v>43</v>
      </c>
      <c r="R44" s="861" t="s">
        <v>443</v>
      </c>
      <c r="S44" s="862"/>
    </row>
    <row r="45" spans="1:19" s="863" customFormat="1" ht="9.75" customHeight="1">
      <c r="A45" s="278" t="s">
        <v>444</v>
      </c>
      <c r="B45" s="863">
        <v>6259601</v>
      </c>
      <c r="C45" s="863">
        <v>199272</v>
      </c>
      <c r="D45" s="863">
        <v>216557</v>
      </c>
      <c r="E45" s="863">
        <v>2062902</v>
      </c>
      <c r="F45" s="863">
        <v>2929279</v>
      </c>
      <c r="G45" s="863">
        <v>125500</v>
      </c>
      <c r="H45" s="863">
        <v>187000</v>
      </c>
      <c r="I45" s="863">
        <v>539091</v>
      </c>
      <c r="J45" s="863">
        <v>746268</v>
      </c>
      <c r="K45" s="863" t="s">
        <v>43</v>
      </c>
      <c r="L45" s="863">
        <v>746268</v>
      </c>
      <c r="M45" s="863">
        <v>4100300</v>
      </c>
      <c r="N45" s="863">
        <v>698843</v>
      </c>
      <c r="O45" s="863">
        <v>698843</v>
      </c>
      <c r="P45" s="863" t="s">
        <v>43</v>
      </c>
      <c r="Q45" s="863">
        <v>11395</v>
      </c>
      <c r="R45" s="865" t="s">
        <v>445</v>
      </c>
      <c r="S45" s="862"/>
    </row>
    <row r="46" spans="1:19" s="863" customFormat="1" ht="9.75" customHeight="1">
      <c r="A46" s="278" t="s">
        <v>446</v>
      </c>
      <c r="B46" s="863">
        <v>6145184</v>
      </c>
      <c r="C46" s="863">
        <v>99087</v>
      </c>
      <c r="D46" s="863">
        <v>156153</v>
      </c>
      <c r="E46" s="863">
        <v>2366445</v>
      </c>
      <c r="F46" s="863">
        <v>2712319</v>
      </c>
      <c r="G46" s="863">
        <v>33678</v>
      </c>
      <c r="H46" s="863">
        <v>119819</v>
      </c>
      <c r="I46" s="863">
        <v>657683</v>
      </c>
      <c r="J46" s="863">
        <v>779968</v>
      </c>
      <c r="K46" s="863" t="s">
        <v>43</v>
      </c>
      <c r="L46" s="863">
        <v>779968</v>
      </c>
      <c r="M46" s="863">
        <v>3019499</v>
      </c>
      <c r="N46" s="863">
        <v>394585</v>
      </c>
      <c r="O46" s="863">
        <v>394585</v>
      </c>
      <c r="P46" s="863" t="s">
        <v>43</v>
      </c>
      <c r="Q46" s="863">
        <v>258653</v>
      </c>
      <c r="R46" s="865" t="s">
        <v>447</v>
      </c>
      <c r="S46" s="862"/>
    </row>
    <row r="47" spans="1:19" s="863" customFormat="1" ht="9.75" customHeight="1">
      <c r="A47" s="278" t="s">
        <v>448</v>
      </c>
      <c r="B47" s="863">
        <v>4541323</v>
      </c>
      <c r="C47" s="863">
        <v>47603</v>
      </c>
      <c r="D47" s="863">
        <v>74308</v>
      </c>
      <c r="E47" s="863">
        <v>1593794</v>
      </c>
      <c r="F47" s="863">
        <v>2387154</v>
      </c>
      <c r="G47" s="863">
        <v>49140</v>
      </c>
      <c r="H47" s="863">
        <v>56335</v>
      </c>
      <c r="I47" s="863">
        <v>332989</v>
      </c>
      <c r="J47" s="863">
        <v>392279</v>
      </c>
      <c r="K47" s="863" t="s">
        <v>43</v>
      </c>
      <c r="L47" s="863">
        <v>392279</v>
      </c>
      <c r="M47" s="863">
        <v>2035592</v>
      </c>
      <c r="N47" s="863">
        <v>157901</v>
      </c>
      <c r="O47" s="863">
        <v>157901</v>
      </c>
      <c r="P47" s="863" t="s">
        <v>43</v>
      </c>
      <c r="Q47" s="863">
        <v>445902</v>
      </c>
      <c r="R47" s="865" t="s">
        <v>449</v>
      </c>
      <c r="S47" s="862"/>
    </row>
    <row r="48" spans="1:19" s="863" customFormat="1" ht="9.75" customHeight="1">
      <c r="A48" s="278" t="s">
        <v>450</v>
      </c>
      <c r="B48" s="863">
        <v>3981005</v>
      </c>
      <c r="C48" s="863" t="s">
        <v>43</v>
      </c>
      <c r="D48" s="863">
        <v>21949</v>
      </c>
      <c r="E48" s="863">
        <v>1756364</v>
      </c>
      <c r="F48" s="863">
        <v>1837834</v>
      </c>
      <c r="G48" s="863" t="s">
        <v>43</v>
      </c>
      <c r="H48" s="863">
        <v>44834</v>
      </c>
      <c r="I48" s="863">
        <v>320024</v>
      </c>
      <c r="J48" s="863" t="s">
        <v>43</v>
      </c>
      <c r="K48" s="863" t="s">
        <v>43</v>
      </c>
      <c r="L48" s="863" t="s">
        <v>43</v>
      </c>
      <c r="M48" s="863">
        <v>1828961</v>
      </c>
      <c r="N48" s="863">
        <v>302707</v>
      </c>
      <c r="O48" s="863">
        <v>181219</v>
      </c>
      <c r="P48" s="863">
        <v>121488</v>
      </c>
      <c r="Q48" s="863">
        <v>561305</v>
      </c>
      <c r="R48" s="865" t="s">
        <v>451</v>
      </c>
      <c r="S48" s="862"/>
    </row>
    <row r="49" spans="1:19" s="863" customFormat="1" ht="9.75" customHeight="1">
      <c r="A49" s="278"/>
      <c r="R49" s="865"/>
      <c r="S49" s="862"/>
    </row>
    <row r="50" spans="1:19" s="863" customFormat="1" ht="9.75" customHeight="1">
      <c r="A50" s="278" t="s">
        <v>305</v>
      </c>
      <c r="B50" s="863">
        <v>3913958</v>
      </c>
      <c r="C50" s="863">
        <v>47603</v>
      </c>
      <c r="D50" s="863">
        <v>25241</v>
      </c>
      <c r="E50" s="863">
        <v>1639714</v>
      </c>
      <c r="F50" s="863">
        <v>1933209</v>
      </c>
      <c r="G50" s="863">
        <v>16850</v>
      </c>
      <c r="H50" s="863">
        <v>17139</v>
      </c>
      <c r="I50" s="863">
        <v>234202</v>
      </c>
      <c r="J50" s="863">
        <v>244323</v>
      </c>
      <c r="K50" s="863" t="s">
        <v>43</v>
      </c>
      <c r="L50" s="863">
        <v>244323</v>
      </c>
      <c r="M50" s="863">
        <v>1915305</v>
      </c>
      <c r="N50" s="863">
        <v>126837</v>
      </c>
      <c r="O50" s="863">
        <v>104887</v>
      </c>
      <c r="P50" s="863">
        <v>21950</v>
      </c>
      <c r="Q50" s="863">
        <v>486143</v>
      </c>
      <c r="R50" s="865" t="s">
        <v>452</v>
      </c>
      <c r="S50" s="862"/>
    </row>
    <row r="51" spans="1:19" s="863" customFormat="1" ht="9.75" customHeight="1">
      <c r="A51" s="278" t="s">
        <v>453</v>
      </c>
      <c r="B51" s="863">
        <v>4030563</v>
      </c>
      <c r="C51" s="863" t="s">
        <v>43</v>
      </c>
      <c r="D51" s="863">
        <v>65982</v>
      </c>
      <c r="E51" s="863">
        <v>1670851</v>
      </c>
      <c r="F51" s="863">
        <v>1884958</v>
      </c>
      <c r="G51" s="863" t="s">
        <v>43</v>
      </c>
      <c r="H51" s="863">
        <v>87217</v>
      </c>
      <c r="I51" s="863">
        <v>321555</v>
      </c>
      <c r="J51" s="863" t="s">
        <v>43</v>
      </c>
      <c r="K51" s="863" t="s">
        <v>43</v>
      </c>
      <c r="L51" s="863" t="s">
        <v>43</v>
      </c>
      <c r="M51" s="863">
        <v>1345239</v>
      </c>
      <c r="N51" s="863">
        <v>293323</v>
      </c>
      <c r="O51" s="863">
        <v>138879</v>
      </c>
      <c r="P51" s="863">
        <v>154444</v>
      </c>
      <c r="Q51" s="863">
        <v>457532</v>
      </c>
      <c r="R51" s="865" t="s">
        <v>454</v>
      </c>
      <c r="S51" s="862"/>
    </row>
    <row r="52" spans="1:19" s="863" customFormat="1" ht="9.75" customHeight="1">
      <c r="A52" s="278"/>
      <c r="R52" s="865"/>
      <c r="S52" s="862"/>
    </row>
    <row r="53" spans="1:19" s="863" customFormat="1" ht="9.75" customHeight="1">
      <c r="A53" s="278" t="s">
        <v>307</v>
      </c>
      <c r="B53" s="863">
        <v>1148223</v>
      </c>
      <c r="C53" s="863" t="s">
        <v>43</v>
      </c>
      <c r="D53" s="863">
        <v>4084</v>
      </c>
      <c r="E53" s="863">
        <v>583485</v>
      </c>
      <c r="F53" s="863">
        <v>519087</v>
      </c>
      <c r="G53" s="863" t="s">
        <v>43</v>
      </c>
      <c r="H53" s="863">
        <v>4084</v>
      </c>
      <c r="I53" s="863">
        <v>37483</v>
      </c>
      <c r="J53" s="863" t="s">
        <v>43</v>
      </c>
      <c r="K53" s="863" t="s">
        <v>43</v>
      </c>
      <c r="L53" s="863" t="s">
        <v>43</v>
      </c>
      <c r="M53" s="863">
        <v>839523</v>
      </c>
      <c r="N53" s="863">
        <v>84283</v>
      </c>
      <c r="O53" s="863">
        <v>62333</v>
      </c>
      <c r="P53" s="863">
        <v>21950</v>
      </c>
      <c r="Q53" s="863">
        <v>215516</v>
      </c>
      <c r="R53" s="865" t="s">
        <v>455</v>
      </c>
      <c r="S53" s="862"/>
    </row>
    <row r="54" spans="1:19" s="863" customFormat="1" ht="9.75" customHeight="1">
      <c r="A54" s="278" t="s">
        <v>456</v>
      </c>
      <c r="B54" s="863">
        <v>1011406</v>
      </c>
      <c r="C54" s="863" t="s">
        <v>43</v>
      </c>
      <c r="D54" s="863">
        <v>7041</v>
      </c>
      <c r="E54" s="863">
        <v>396867</v>
      </c>
      <c r="F54" s="863">
        <v>489269</v>
      </c>
      <c r="G54" s="863" t="s">
        <v>43</v>
      </c>
      <c r="H54" s="863">
        <v>7041</v>
      </c>
      <c r="I54" s="863">
        <v>111188</v>
      </c>
      <c r="J54" s="863" t="s">
        <v>43</v>
      </c>
      <c r="K54" s="863" t="s">
        <v>43</v>
      </c>
      <c r="L54" s="863" t="s">
        <v>43</v>
      </c>
      <c r="M54" s="863">
        <v>455176</v>
      </c>
      <c r="N54" s="863">
        <v>119710</v>
      </c>
      <c r="O54" s="863">
        <v>90134</v>
      </c>
      <c r="P54" s="863">
        <v>29576</v>
      </c>
      <c r="Q54" s="863">
        <v>96120</v>
      </c>
      <c r="R54" s="865" t="s">
        <v>457</v>
      </c>
      <c r="S54" s="862"/>
    </row>
    <row r="55" spans="1:19" s="863" customFormat="1" ht="9.75" customHeight="1">
      <c r="A55" s="278" t="s">
        <v>458</v>
      </c>
      <c r="B55" s="863">
        <v>792028</v>
      </c>
      <c r="C55" s="863" t="s">
        <v>43</v>
      </c>
      <c r="D55" s="863">
        <v>9280</v>
      </c>
      <c r="E55" s="863">
        <v>266584</v>
      </c>
      <c r="F55" s="863">
        <v>459983</v>
      </c>
      <c r="G55" s="863" t="s">
        <v>43</v>
      </c>
      <c r="H55" s="863">
        <v>9280</v>
      </c>
      <c r="I55" s="863">
        <v>46901</v>
      </c>
      <c r="J55" s="863" t="s">
        <v>43</v>
      </c>
      <c r="K55" s="863" t="s">
        <v>43</v>
      </c>
      <c r="L55" s="863" t="s">
        <v>43</v>
      </c>
      <c r="M55" s="863">
        <v>234026</v>
      </c>
      <c r="N55" s="863">
        <v>41858</v>
      </c>
      <c r="O55" s="863">
        <v>11133</v>
      </c>
      <c r="P55" s="863">
        <v>30725</v>
      </c>
      <c r="Q55" s="863">
        <v>93683</v>
      </c>
      <c r="R55" s="865" t="s">
        <v>459</v>
      </c>
      <c r="S55" s="862"/>
    </row>
    <row r="56" spans="1:19" s="863" customFormat="1" ht="9.75" customHeight="1">
      <c r="A56" s="278" t="s">
        <v>460</v>
      </c>
      <c r="B56" s="863">
        <v>1029348</v>
      </c>
      <c r="C56" s="863" t="s">
        <v>43</v>
      </c>
      <c r="D56" s="863">
        <v>1544</v>
      </c>
      <c r="E56" s="863">
        <v>509428</v>
      </c>
      <c r="F56" s="863">
        <v>369495</v>
      </c>
      <c r="G56" s="863" t="s">
        <v>43</v>
      </c>
      <c r="H56" s="863">
        <v>24429</v>
      </c>
      <c r="I56" s="863">
        <v>124452</v>
      </c>
      <c r="J56" s="863" t="s">
        <v>43</v>
      </c>
      <c r="K56" s="863" t="s">
        <v>43</v>
      </c>
      <c r="L56" s="863" t="s">
        <v>43</v>
      </c>
      <c r="M56" s="863">
        <v>300236</v>
      </c>
      <c r="N56" s="863">
        <v>56856</v>
      </c>
      <c r="O56" s="863">
        <v>17619</v>
      </c>
      <c r="P56" s="863">
        <v>39237</v>
      </c>
      <c r="Q56" s="863">
        <v>155986</v>
      </c>
      <c r="R56" s="865" t="s">
        <v>461</v>
      </c>
      <c r="S56" s="862"/>
    </row>
    <row r="57" spans="1:19" s="863" customFormat="1" ht="9.75" customHeight="1">
      <c r="A57" s="278" t="s">
        <v>311</v>
      </c>
      <c r="B57" s="863">
        <v>1197781</v>
      </c>
      <c r="C57" s="863" t="s">
        <v>43</v>
      </c>
      <c r="D57" s="863">
        <v>48117</v>
      </c>
      <c r="E57" s="863">
        <v>497972</v>
      </c>
      <c r="F57" s="863">
        <v>566211</v>
      </c>
      <c r="G57" s="863" t="s">
        <v>43</v>
      </c>
      <c r="H57" s="863">
        <v>46467</v>
      </c>
      <c r="I57" s="863">
        <v>39014</v>
      </c>
      <c r="J57" s="863" t="s">
        <v>43</v>
      </c>
      <c r="K57" s="863" t="s">
        <v>43</v>
      </c>
      <c r="L57" s="863" t="s">
        <v>43</v>
      </c>
      <c r="M57" s="863">
        <v>355801</v>
      </c>
      <c r="N57" s="863">
        <v>74899</v>
      </c>
      <c r="O57" s="863">
        <v>19993</v>
      </c>
      <c r="P57" s="863">
        <v>54906</v>
      </c>
      <c r="Q57" s="863">
        <v>111743</v>
      </c>
      <c r="R57" s="865" t="s">
        <v>462</v>
      </c>
      <c r="S57" s="862"/>
    </row>
    <row r="58" spans="1:19" s="863" customFormat="1" ht="9.75" customHeight="1">
      <c r="A58" s="278"/>
      <c r="R58" s="865"/>
      <c r="S58" s="862"/>
    </row>
    <row r="59" spans="1:19" s="863" customFormat="1" ht="9.75" customHeight="1">
      <c r="A59" s="278" t="s">
        <v>463</v>
      </c>
      <c r="B59" s="863">
        <v>435033</v>
      </c>
      <c r="C59" s="863" t="s">
        <v>43</v>
      </c>
      <c r="D59" s="863">
        <v>2050</v>
      </c>
      <c r="E59" s="863">
        <v>204691</v>
      </c>
      <c r="F59" s="863">
        <v>212239</v>
      </c>
      <c r="G59" s="863" t="s">
        <v>43</v>
      </c>
      <c r="H59" s="863">
        <v>2050</v>
      </c>
      <c r="I59" s="863">
        <v>14003</v>
      </c>
      <c r="J59" s="863" t="s">
        <v>43</v>
      </c>
      <c r="K59" s="863" t="s">
        <v>43</v>
      </c>
      <c r="L59" s="863" t="s">
        <v>43</v>
      </c>
      <c r="M59" s="863">
        <v>169075</v>
      </c>
      <c r="N59" s="863">
        <v>150</v>
      </c>
      <c r="O59" s="863">
        <v>150</v>
      </c>
      <c r="P59" s="863" t="s">
        <v>43</v>
      </c>
      <c r="Q59" s="863">
        <v>49958</v>
      </c>
      <c r="R59" s="865" t="s">
        <v>464</v>
      </c>
      <c r="S59" s="862"/>
    </row>
    <row r="60" spans="1:19" s="863" customFormat="1" ht="9.75" customHeight="1">
      <c r="A60" s="278" t="s">
        <v>465</v>
      </c>
      <c r="B60" s="863">
        <v>310054</v>
      </c>
      <c r="C60" s="863" t="s">
        <v>43</v>
      </c>
      <c r="D60" s="863" t="s">
        <v>43</v>
      </c>
      <c r="E60" s="863">
        <v>159640</v>
      </c>
      <c r="F60" s="863">
        <v>135010</v>
      </c>
      <c r="G60" s="863" t="s">
        <v>43</v>
      </c>
      <c r="H60" s="863" t="s">
        <v>43</v>
      </c>
      <c r="I60" s="863">
        <v>15404</v>
      </c>
      <c r="J60" s="863" t="s">
        <v>43</v>
      </c>
      <c r="K60" s="863" t="s">
        <v>43</v>
      </c>
      <c r="L60" s="863" t="s">
        <v>43</v>
      </c>
      <c r="M60" s="863">
        <v>284192</v>
      </c>
      <c r="N60" s="863">
        <v>3000</v>
      </c>
      <c r="O60" s="863">
        <v>3000</v>
      </c>
      <c r="P60" s="863" t="s">
        <v>43</v>
      </c>
      <c r="Q60" s="863">
        <v>101537</v>
      </c>
      <c r="R60" s="865" t="s">
        <v>410</v>
      </c>
      <c r="S60" s="862"/>
    </row>
    <row r="61" spans="1:19" s="863" customFormat="1" ht="9.75" customHeight="1">
      <c r="A61" s="278" t="s">
        <v>466</v>
      </c>
      <c r="B61" s="863">
        <v>403136</v>
      </c>
      <c r="C61" s="863" t="s">
        <v>43</v>
      </c>
      <c r="D61" s="863">
        <v>2034</v>
      </c>
      <c r="E61" s="863">
        <v>219154</v>
      </c>
      <c r="F61" s="863">
        <v>171838</v>
      </c>
      <c r="G61" s="863" t="s">
        <v>43</v>
      </c>
      <c r="H61" s="863">
        <v>2034</v>
      </c>
      <c r="I61" s="863">
        <v>8076</v>
      </c>
      <c r="J61" s="863" t="s">
        <v>43</v>
      </c>
      <c r="K61" s="863" t="s">
        <v>43</v>
      </c>
      <c r="L61" s="863" t="s">
        <v>43</v>
      </c>
      <c r="M61" s="863">
        <v>386256</v>
      </c>
      <c r="N61" s="863">
        <v>81133</v>
      </c>
      <c r="O61" s="863">
        <v>59183</v>
      </c>
      <c r="P61" s="863">
        <v>21950</v>
      </c>
      <c r="Q61" s="863">
        <v>64021</v>
      </c>
      <c r="R61" s="865" t="s">
        <v>411</v>
      </c>
      <c r="S61" s="862"/>
    </row>
    <row r="62" spans="1:19" s="863" customFormat="1" ht="9.75" customHeight="1">
      <c r="A62" s="278" t="s">
        <v>467</v>
      </c>
      <c r="B62" s="863">
        <v>348390</v>
      </c>
      <c r="C62" s="863" t="s">
        <v>43</v>
      </c>
      <c r="D62" s="863">
        <v>2550</v>
      </c>
      <c r="E62" s="863">
        <v>196812</v>
      </c>
      <c r="F62" s="863">
        <v>99461</v>
      </c>
      <c r="G62" s="863" t="s">
        <v>43</v>
      </c>
      <c r="H62" s="863">
        <v>2550</v>
      </c>
      <c r="I62" s="863">
        <v>47017</v>
      </c>
      <c r="J62" s="863" t="s">
        <v>43</v>
      </c>
      <c r="K62" s="863" t="s">
        <v>43</v>
      </c>
      <c r="L62" s="863" t="s">
        <v>43</v>
      </c>
      <c r="M62" s="863">
        <v>168602</v>
      </c>
      <c r="N62" s="863">
        <v>40699</v>
      </c>
      <c r="O62" s="863">
        <v>21123</v>
      </c>
      <c r="P62" s="863">
        <v>19576</v>
      </c>
      <c r="Q62" s="863">
        <v>29466</v>
      </c>
      <c r="R62" s="865" t="s">
        <v>412</v>
      </c>
      <c r="S62" s="862"/>
    </row>
    <row r="63" spans="1:19" s="863" customFormat="1" ht="9.75" customHeight="1">
      <c r="A63" s="278" t="s">
        <v>468</v>
      </c>
      <c r="B63" s="863">
        <v>240171</v>
      </c>
      <c r="C63" s="863" t="s">
        <v>43</v>
      </c>
      <c r="D63" s="863">
        <v>1050</v>
      </c>
      <c r="E63" s="863">
        <v>44964</v>
      </c>
      <c r="F63" s="863">
        <v>179409</v>
      </c>
      <c r="G63" s="863" t="s">
        <v>43</v>
      </c>
      <c r="H63" s="863">
        <v>1050</v>
      </c>
      <c r="I63" s="863">
        <v>13698</v>
      </c>
      <c r="J63" s="863" t="s">
        <v>43</v>
      </c>
      <c r="K63" s="863" t="s">
        <v>43</v>
      </c>
      <c r="L63" s="863" t="s">
        <v>43</v>
      </c>
      <c r="M63" s="863">
        <v>143159</v>
      </c>
      <c r="N63" s="863">
        <v>30076</v>
      </c>
      <c r="O63" s="863">
        <v>30076</v>
      </c>
      <c r="P63" s="863" t="s">
        <v>43</v>
      </c>
      <c r="Q63" s="863">
        <v>32102</v>
      </c>
      <c r="R63" s="866" t="s">
        <v>469</v>
      </c>
      <c r="S63" s="862"/>
    </row>
    <row r="64" spans="1:19" s="863" customFormat="1" ht="9.75" customHeight="1">
      <c r="A64" s="278" t="s">
        <v>470</v>
      </c>
      <c r="B64" s="863">
        <v>422845</v>
      </c>
      <c r="C64" s="863" t="s">
        <v>43</v>
      </c>
      <c r="D64" s="863">
        <v>3441</v>
      </c>
      <c r="E64" s="863">
        <v>155091</v>
      </c>
      <c r="F64" s="863">
        <v>210399</v>
      </c>
      <c r="G64" s="863" t="s">
        <v>43</v>
      </c>
      <c r="H64" s="863">
        <v>3441</v>
      </c>
      <c r="I64" s="863">
        <v>50473</v>
      </c>
      <c r="J64" s="863" t="s">
        <v>43</v>
      </c>
      <c r="K64" s="863" t="s">
        <v>43</v>
      </c>
      <c r="L64" s="863" t="s">
        <v>43</v>
      </c>
      <c r="M64" s="863">
        <v>143415</v>
      </c>
      <c r="N64" s="863">
        <v>48935</v>
      </c>
      <c r="O64" s="863">
        <v>38935</v>
      </c>
      <c r="P64" s="863">
        <v>10000</v>
      </c>
      <c r="Q64" s="863">
        <v>34552</v>
      </c>
      <c r="R64" s="865" t="s">
        <v>471</v>
      </c>
      <c r="S64" s="862"/>
    </row>
    <row r="65" spans="1:19" s="863" customFormat="1" ht="9.75" customHeight="1">
      <c r="A65" s="278" t="s">
        <v>472</v>
      </c>
      <c r="B65" s="863">
        <v>256127</v>
      </c>
      <c r="C65" s="863" t="s">
        <v>43</v>
      </c>
      <c r="D65" s="863">
        <v>3000</v>
      </c>
      <c r="E65" s="863">
        <v>89921</v>
      </c>
      <c r="F65" s="863">
        <v>143616</v>
      </c>
      <c r="G65" s="863" t="s">
        <v>43</v>
      </c>
      <c r="H65" s="863">
        <v>3000</v>
      </c>
      <c r="I65" s="863">
        <v>16590</v>
      </c>
      <c r="J65" s="863" t="s">
        <v>43</v>
      </c>
      <c r="K65" s="863" t="s">
        <v>43</v>
      </c>
      <c r="L65" s="863" t="s">
        <v>43</v>
      </c>
      <c r="M65" s="863">
        <v>120091</v>
      </c>
      <c r="N65" s="863">
        <v>17773</v>
      </c>
      <c r="O65" s="863">
        <v>298</v>
      </c>
      <c r="P65" s="863">
        <v>17475</v>
      </c>
      <c r="Q65" s="863">
        <v>52175</v>
      </c>
      <c r="R65" s="865" t="s">
        <v>473</v>
      </c>
      <c r="S65" s="862"/>
    </row>
    <row r="66" spans="1:19" s="863" customFormat="1" ht="9.75" customHeight="1">
      <c r="A66" s="278" t="s">
        <v>474</v>
      </c>
      <c r="B66" s="863">
        <v>401269</v>
      </c>
      <c r="C66" s="863" t="s">
        <v>43</v>
      </c>
      <c r="D66" s="863">
        <v>4780</v>
      </c>
      <c r="E66" s="863">
        <v>121094</v>
      </c>
      <c r="F66" s="863">
        <v>242805</v>
      </c>
      <c r="G66" s="863" t="s">
        <v>43</v>
      </c>
      <c r="H66" s="863">
        <v>4780</v>
      </c>
      <c r="I66" s="863">
        <v>27810</v>
      </c>
      <c r="J66" s="863" t="s">
        <v>43</v>
      </c>
      <c r="K66" s="863" t="s">
        <v>43</v>
      </c>
      <c r="L66" s="863" t="s">
        <v>43</v>
      </c>
      <c r="M66" s="863">
        <v>83563</v>
      </c>
      <c r="N66" s="863">
        <v>17225</v>
      </c>
      <c r="O66" s="863">
        <v>3975</v>
      </c>
      <c r="P66" s="863">
        <v>13250</v>
      </c>
      <c r="Q66" s="863">
        <v>40998</v>
      </c>
      <c r="R66" s="865" t="s">
        <v>475</v>
      </c>
      <c r="S66" s="862"/>
    </row>
    <row r="67" spans="1:19" s="863" customFormat="1" ht="9.75" customHeight="1">
      <c r="A67" s="278" t="s">
        <v>476</v>
      </c>
      <c r="B67" s="863">
        <v>134632</v>
      </c>
      <c r="C67" s="863" t="s">
        <v>43</v>
      </c>
      <c r="D67" s="863">
        <v>1500</v>
      </c>
      <c r="E67" s="863">
        <v>55569</v>
      </c>
      <c r="F67" s="863">
        <v>73562</v>
      </c>
      <c r="G67" s="863" t="s">
        <v>43</v>
      </c>
      <c r="H67" s="863">
        <v>1500</v>
      </c>
      <c r="I67" s="863">
        <v>2501</v>
      </c>
      <c r="J67" s="863" t="s">
        <v>43</v>
      </c>
      <c r="K67" s="863" t="s">
        <v>43</v>
      </c>
      <c r="L67" s="863" t="s">
        <v>43</v>
      </c>
      <c r="M67" s="863">
        <v>30372</v>
      </c>
      <c r="N67" s="863">
        <v>6860</v>
      </c>
      <c r="O67" s="863">
        <v>6860</v>
      </c>
      <c r="P67" s="863" t="s">
        <v>43</v>
      </c>
      <c r="Q67" s="863">
        <v>510</v>
      </c>
      <c r="R67" s="865" t="s">
        <v>477</v>
      </c>
      <c r="S67" s="862"/>
    </row>
    <row r="68" spans="1:19" s="863" customFormat="1" ht="9.75" customHeight="1">
      <c r="A68" s="278" t="s">
        <v>478</v>
      </c>
      <c r="B68" s="863">
        <v>283297</v>
      </c>
      <c r="C68" s="863" t="s">
        <v>43</v>
      </c>
      <c r="D68" s="863">
        <v>180</v>
      </c>
      <c r="E68" s="863">
        <v>155827</v>
      </c>
      <c r="F68" s="863">
        <v>76688</v>
      </c>
      <c r="G68" s="863" t="s">
        <v>43</v>
      </c>
      <c r="H68" s="863">
        <v>180</v>
      </c>
      <c r="I68" s="863">
        <v>50422</v>
      </c>
      <c r="J68" s="863" t="s">
        <v>43</v>
      </c>
      <c r="K68" s="863" t="s">
        <v>43</v>
      </c>
      <c r="L68" s="863" t="s">
        <v>43</v>
      </c>
      <c r="M68" s="863">
        <v>15132</v>
      </c>
      <c r="N68" s="863">
        <v>2040</v>
      </c>
      <c r="O68" s="863">
        <v>2040</v>
      </c>
      <c r="P68" s="863" t="s">
        <v>43</v>
      </c>
      <c r="Q68" s="863">
        <v>2491</v>
      </c>
      <c r="R68" s="865" t="s">
        <v>422</v>
      </c>
      <c r="S68" s="862"/>
    </row>
    <row r="69" spans="1:19" s="863" customFormat="1" ht="9.75" customHeight="1">
      <c r="A69" s="278" t="s">
        <v>479</v>
      </c>
      <c r="B69" s="863">
        <v>390304</v>
      </c>
      <c r="C69" s="863" t="s">
        <v>43</v>
      </c>
      <c r="D69" s="863" t="s">
        <v>43</v>
      </c>
      <c r="E69" s="863">
        <v>210685</v>
      </c>
      <c r="F69" s="863">
        <v>138350</v>
      </c>
      <c r="G69" s="863" t="s">
        <v>43</v>
      </c>
      <c r="H69" s="863" t="s">
        <v>43</v>
      </c>
      <c r="I69" s="863">
        <v>41269</v>
      </c>
      <c r="J69" s="863" t="s">
        <v>43</v>
      </c>
      <c r="K69" s="863" t="s">
        <v>43</v>
      </c>
      <c r="L69" s="863" t="s">
        <v>43</v>
      </c>
      <c r="M69" s="863">
        <v>69478</v>
      </c>
      <c r="N69" s="863">
        <v>26908</v>
      </c>
      <c r="O69" s="863">
        <v>83</v>
      </c>
      <c r="P69" s="863">
        <v>26825</v>
      </c>
      <c r="Q69" s="863">
        <v>37567</v>
      </c>
      <c r="R69" s="865" t="s">
        <v>423</v>
      </c>
      <c r="S69" s="862"/>
    </row>
    <row r="70" spans="1:19" s="863" customFormat="1" ht="9.75" customHeight="1">
      <c r="A70" s="278" t="s">
        <v>480</v>
      </c>
      <c r="B70" s="863">
        <v>355747</v>
      </c>
      <c r="C70" s="863" t="s">
        <v>43</v>
      </c>
      <c r="D70" s="863">
        <v>1364</v>
      </c>
      <c r="E70" s="863">
        <v>142916</v>
      </c>
      <c r="F70" s="863">
        <v>154457</v>
      </c>
      <c r="G70" s="863" t="s">
        <v>43</v>
      </c>
      <c r="H70" s="863">
        <v>24249</v>
      </c>
      <c r="I70" s="863">
        <v>32761</v>
      </c>
      <c r="J70" s="863" t="s">
        <v>43</v>
      </c>
      <c r="K70" s="863" t="s">
        <v>43</v>
      </c>
      <c r="L70" s="863" t="s">
        <v>43</v>
      </c>
      <c r="M70" s="863">
        <v>215626</v>
      </c>
      <c r="N70" s="863">
        <v>27908</v>
      </c>
      <c r="O70" s="863">
        <v>15496</v>
      </c>
      <c r="P70" s="863">
        <v>12412</v>
      </c>
      <c r="Q70" s="863">
        <v>115928</v>
      </c>
      <c r="R70" s="865" t="s">
        <v>424</v>
      </c>
      <c r="S70" s="862"/>
    </row>
    <row r="71" spans="1:19" s="863" customFormat="1" ht="9.75" customHeight="1">
      <c r="A71" s="278" t="s">
        <v>481</v>
      </c>
      <c r="B71" s="863">
        <v>471399</v>
      </c>
      <c r="C71" s="863" t="s">
        <v>43</v>
      </c>
      <c r="D71" s="863">
        <v>18656</v>
      </c>
      <c r="E71" s="863">
        <v>170277</v>
      </c>
      <c r="F71" s="863">
        <v>239168</v>
      </c>
      <c r="G71" s="863" t="s">
        <v>43</v>
      </c>
      <c r="H71" s="863">
        <v>18656</v>
      </c>
      <c r="I71" s="863">
        <v>24642</v>
      </c>
      <c r="J71" s="863" t="s">
        <v>43</v>
      </c>
      <c r="K71" s="863" t="s">
        <v>43</v>
      </c>
      <c r="L71" s="863" t="s">
        <v>43</v>
      </c>
      <c r="M71" s="863">
        <v>210139</v>
      </c>
      <c r="N71" s="863">
        <v>6737</v>
      </c>
      <c r="O71" s="863">
        <v>6737</v>
      </c>
      <c r="P71" s="863" t="s">
        <v>43</v>
      </c>
      <c r="Q71" s="863">
        <v>79659</v>
      </c>
      <c r="R71" s="865" t="s">
        <v>482</v>
      </c>
      <c r="S71" s="862"/>
    </row>
    <row r="72" spans="1:19" s="863" customFormat="1" ht="9.75" customHeight="1">
      <c r="A72" s="278" t="s">
        <v>465</v>
      </c>
      <c r="B72" s="863">
        <v>427876</v>
      </c>
      <c r="C72" s="863" t="s">
        <v>43</v>
      </c>
      <c r="D72" s="863">
        <v>28565</v>
      </c>
      <c r="E72" s="863">
        <v>164637</v>
      </c>
      <c r="F72" s="863">
        <v>207759</v>
      </c>
      <c r="G72" s="863" t="s">
        <v>43</v>
      </c>
      <c r="H72" s="863">
        <v>26915</v>
      </c>
      <c r="I72" s="863" t="s">
        <v>43</v>
      </c>
      <c r="J72" s="863" t="s">
        <v>43</v>
      </c>
      <c r="K72" s="863" t="s">
        <v>43</v>
      </c>
      <c r="L72" s="863" t="s">
        <v>43</v>
      </c>
      <c r="M72" s="863">
        <v>122408</v>
      </c>
      <c r="N72" s="863">
        <v>60570</v>
      </c>
      <c r="O72" s="863">
        <v>10666</v>
      </c>
      <c r="P72" s="863">
        <v>49904</v>
      </c>
      <c r="Q72" s="863">
        <v>21501</v>
      </c>
      <c r="R72" s="865" t="s">
        <v>410</v>
      </c>
      <c r="S72" s="862"/>
    </row>
    <row r="73" spans="1:19" s="863" customFormat="1" ht="9.75" customHeight="1">
      <c r="A73" s="288" t="s">
        <v>466</v>
      </c>
      <c r="B73" s="867">
        <v>298506</v>
      </c>
      <c r="C73" s="868" t="s">
        <v>43</v>
      </c>
      <c r="D73" s="868">
        <v>896</v>
      </c>
      <c r="E73" s="868">
        <v>163058</v>
      </c>
      <c r="F73" s="868">
        <v>119284</v>
      </c>
      <c r="G73" s="868" t="s">
        <v>43</v>
      </c>
      <c r="H73" s="868">
        <v>896</v>
      </c>
      <c r="I73" s="868">
        <v>14372</v>
      </c>
      <c r="J73" s="868" t="s">
        <v>43</v>
      </c>
      <c r="K73" s="868" t="s">
        <v>43</v>
      </c>
      <c r="L73" s="868" t="s">
        <v>43</v>
      </c>
      <c r="M73" s="868">
        <v>23254</v>
      </c>
      <c r="N73" s="868">
        <v>7592</v>
      </c>
      <c r="O73" s="868">
        <v>2590</v>
      </c>
      <c r="P73" s="868">
        <v>5002</v>
      </c>
      <c r="Q73" s="868">
        <v>10583</v>
      </c>
      <c r="R73" s="869" t="s">
        <v>411</v>
      </c>
      <c r="S73" s="862"/>
    </row>
    <row r="74" spans="1:19" ht="21.75" customHeight="1">
      <c r="I74" s="820" t="s">
        <v>483</v>
      </c>
      <c r="Q74" s="822" t="s">
        <v>338</v>
      </c>
    </row>
    <row r="75" spans="1:19" s="308" customFormat="1" ht="12" customHeight="1">
      <c r="A75" s="853"/>
      <c r="B75" s="870" t="s">
        <v>686</v>
      </c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853"/>
      <c r="P75" s="310"/>
      <c r="Q75" s="313"/>
      <c r="R75" s="1284" t="s">
        <v>429</v>
      </c>
      <c r="S75" s="306"/>
    </row>
    <row r="76" spans="1:19" s="805" customFormat="1" ht="13.5" customHeight="1">
      <c r="A76" s="803"/>
      <c r="B76" s="870" t="s">
        <v>636</v>
      </c>
      <c r="C76" s="856"/>
      <c r="D76" s="856"/>
      <c r="E76" s="856"/>
      <c r="F76" s="856"/>
      <c r="G76" s="856"/>
      <c r="H76" s="855"/>
      <c r="I76" s="1024"/>
      <c r="J76" s="856"/>
      <c r="K76" s="856"/>
      <c r="L76" s="856"/>
      <c r="M76" s="856"/>
      <c r="N76" s="856"/>
      <c r="O76" s="855"/>
      <c r="P76" s="317" t="s">
        <v>94</v>
      </c>
      <c r="Q76" s="1024"/>
      <c r="R76" s="1285"/>
      <c r="S76" s="315"/>
    </row>
    <row r="77" spans="1:19" s="805" customFormat="1" ht="33.75" customHeight="1">
      <c r="A77" s="803" t="s">
        <v>880</v>
      </c>
      <c r="B77" s="1024" t="s">
        <v>641</v>
      </c>
      <c r="C77" s="856"/>
      <c r="D77" s="856"/>
      <c r="E77" s="856"/>
      <c r="F77" s="855"/>
      <c r="G77" s="309" t="s">
        <v>689</v>
      </c>
      <c r="H77" s="857" t="s">
        <v>655</v>
      </c>
      <c r="I77" s="317" t="s">
        <v>508</v>
      </c>
      <c r="J77" s="1024" t="s">
        <v>656</v>
      </c>
      <c r="K77" s="856"/>
      <c r="L77" s="856"/>
      <c r="M77" s="856"/>
      <c r="N77" s="856"/>
      <c r="O77" s="855"/>
      <c r="P77" s="317" t="s">
        <v>690</v>
      </c>
      <c r="Q77" s="307" t="s">
        <v>437</v>
      </c>
      <c r="R77" s="1285"/>
      <c r="S77" s="315"/>
    </row>
    <row r="78" spans="1:19" s="805" customFormat="1" ht="22.5" customHeight="1">
      <c r="A78" s="803"/>
      <c r="B78" s="317" t="s">
        <v>41</v>
      </c>
      <c r="C78" s="309" t="s">
        <v>649</v>
      </c>
      <c r="D78" s="309" t="s">
        <v>650</v>
      </c>
      <c r="E78" s="309" t="s">
        <v>651</v>
      </c>
      <c r="F78" s="309" t="s">
        <v>657</v>
      </c>
      <c r="G78" s="309" t="s">
        <v>86</v>
      </c>
      <c r="H78" s="309" t="s">
        <v>88</v>
      </c>
      <c r="I78" s="317" t="s">
        <v>89</v>
      </c>
      <c r="J78" s="317" t="s">
        <v>90</v>
      </c>
      <c r="K78" s="309" t="s">
        <v>668</v>
      </c>
      <c r="L78" s="309" t="s">
        <v>670</v>
      </c>
      <c r="M78" s="309" t="s">
        <v>673</v>
      </c>
      <c r="N78" s="309" t="s">
        <v>674</v>
      </c>
      <c r="O78" s="309" t="s">
        <v>1048</v>
      </c>
      <c r="P78" s="317"/>
      <c r="Q78" s="307" t="s">
        <v>75</v>
      </c>
      <c r="R78" s="1285"/>
      <c r="S78" s="315"/>
    </row>
    <row r="79" spans="1:19" s="805" customFormat="1" ht="13.5" customHeight="1">
      <c r="A79" s="314"/>
      <c r="B79" s="290"/>
      <c r="C79" s="290" t="str">
        <f>PROPER("LUCINA")</f>
        <v>Lucina</v>
      </c>
      <c r="D79" s="290" t="str">
        <f>PROPER("RABI-L")</f>
        <v>Rabi-L</v>
      </c>
      <c r="E79" s="290" t="str">
        <f>PROPER("RABI-BLD")</f>
        <v>Rabi-Bld</v>
      </c>
      <c r="F79" s="290" t="str">
        <f>PROPER("ETAME")</f>
        <v>Etame</v>
      </c>
      <c r="G79" s="290" t="str">
        <f>PROPER("DALIA")</f>
        <v>Dalia</v>
      </c>
      <c r="H79" s="290" t="str">
        <f>PROPER("S-NILE")</f>
        <v>S-Nile</v>
      </c>
      <c r="I79" s="290"/>
      <c r="J79" s="290"/>
      <c r="K79" s="290" t="str">
        <f>PROPER("WANDOO")</f>
        <v>Wandoo</v>
      </c>
      <c r="L79" s="290" t="str">
        <f>PROPER("STAG")</f>
        <v>Stag</v>
      </c>
      <c r="M79" s="290" t="str">
        <f>PROPER("ENFIELD")</f>
        <v>Enfield</v>
      </c>
      <c r="N79" s="290" t="str">
        <f>PROPER("VINCENT")</f>
        <v>Vincent</v>
      </c>
      <c r="O79" s="290" t="str">
        <f>PROPER("VANGOG-B")</f>
        <v>Vangog-B</v>
      </c>
      <c r="P79" s="290"/>
      <c r="Q79" s="806"/>
      <c r="R79" s="1286"/>
      <c r="S79" s="315"/>
    </row>
    <row r="80" spans="1:19" s="863" customFormat="1" ht="9.75" customHeight="1">
      <c r="A80" s="858" t="s">
        <v>300</v>
      </c>
      <c r="B80" s="859">
        <v>470827</v>
      </c>
      <c r="C80" s="860" t="s">
        <v>43</v>
      </c>
      <c r="D80" s="860" t="s">
        <v>43</v>
      </c>
      <c r="E80" s="860">
        <v>470827</v>
      </c>
      <c r="F80" s="860" t="s">
        <v>43</v>
      </c>
      <c r="G80" s="860" t="s">
        <v>43</v>
      </c>
      <c r="H80" s="860">
        <v>280560</v>
      </c>
      <c r="I80" s="860">
        <v>440582</v>
      </c>
      <c r="J80" s="860">
        <v>440582</v>
      </c>
      <c r="K80" s="860">
        <v>198439</v>
      </c>
      <c r="L80" s="860">
        <v>74366</v>
      </c>
      <c r="M80" s="860">
        <v>106835</v>
      </c>
      <c r="N80" s="860">
        <v>30664</v>
      </c>
      <c r="O80" s="860">
        <v>30278</v>
      </c>
      <c r="P80" s="860">
        <v>578247</v>
      </c>
      <c r="Q80" s="860">
        <v>578247</v>
      </c>
      <c r="R80" s="861" t="s">
        <v>443</v>
      </c>
      <c r="S80" s="862"/>
    </row>
    <row r="81" spans="1:19" s="863" customFormat="1" ht="9.75" customHeight="1">
      <c r="A81" s="278" t="s">
        <v>444</v>
      </c>
      <c r="B81" s="863">
        <v>3186201</v>
      </c>
      <c r="C81" s="863">
        <v>131799</v>
      </c>
      <c r="D81" s="863">
        <v>510797</v>
      </c>
      <c r="E81" s="863">
        <v>2543605</v>
      </c>
      <c r="F81" s="863" t="s">
        <v>43</v>
      </c>
      <c r="G81" s="863">
        <v>63124</v>
      </c>
      <c r="H81" s="863">
        <v>140737</v>
      </c>
      <c r="I81" s="863">
        <v>784540</v>
      </c>
      <c r="J81" s="863">
        <v>784540</v>
      </c>
      <c r="K81" s="863">
        <v>106381</v>
      </c>
      <c r="L81" s="863">
        <v>156421</v>
      </c>
      <c r="M81" s="863">
        <v>107330</v>
      </c>
      <c r="N81" s="863" t="s">
        <v>43</v>
      </c>
      <c r="O81" s="863">
        <v>414408</v>
      </c>
      <c r="P81" s="863">
        <v>460805</v>
      </c>
      <c r="Q81" s="863">
        <v>440017</v>
      </c>
      <c r="R81" s="865" t="s">
        <v>445</v>
      </c>
      <c r="S81" s="862"/>
    </row>
    <row r="82" spans="1:19" s="863" customFormat="1" ht="9.75" customHeight="1">
      <c r="A82" s="278" t="s">
        <v>446</v>
      </c>
      <c r="B82" s="863">
        <v>2366261</v>
      </c>
      <c r="C82" s="863">
        <v>92713</v>
      </c>
      <c r="D82" s="863">
        <v>705375</v>
      </c>
      <c r="E82" s="863">
        <v>1568173</v>
      </c>
      <c r="F82" s="863" t="s">
        <v>43</v>
      </c>
      <c r="G82" s="863" t="s">
        <v>43</v>
      </c>
      <c r="H82" s="863" t="s">
        <v>43</v>
      </c>
      <c r="I82" s="863">
        <v>305140</v>
      </c>
      <c r="J82" s="863">
        <v>305140</v>
      </c>
      <c r="K82" s="863">
        <v>151951</v>
      </c>
      <c r="L82" s="863">
        <v>45971</v>
      </c>
      <c r="M82" s="863">
        <v>107218</v>
      </c>
      <c r="N82" s="863" t="s">
        <v>43</v>
      </c>
      <c r="O82" s="863" t="s">
        <v>43</v>
      </c>
      <c r="P82" s="863">
        <v>536928</v>
      </c>
      <c r="Q82" s="863">
        <v>455962</v>
      </c>
      <c r="R82" s="865" t="s">
        <v>447</v>
      </c>
      <c r="S82" s="862"/>
    </row>
    <row r="83" spans="1:19" s="863" customFormat="1" ht="9.75" customHeight="1">
      <c r="A83" s="278" t="s">
        <v>448</v>
      </c>
      <c r="B83" s="863">
        <v>1431789</v>
      </c>
      <c r="C83" s="863" t="s">
        <v>43</v>
      </c>
      <c r="D83" s="863">
        <v>303683</v>
      </c>
      <c r="E83" s="863">
        <v>1073248</v>
      </c>
      <c r="F83" s="863">
        <v>54858</v>
      </c>
      <c r="G83" s="863" t="s">
        <v>43</v>
      </c>
      <c r="H83" s="863" t="s">
        <v>43</v>
      </c>
      <c r="I83" s="863">
        <v>245249</v>
      </c>
      <c r="J83" s="863">
        <v>245249</v>
      </c>
      <c r="K83" s="863">
        <v>161230</v>
      </c>
      <c r="L83" s="863">
        <v>3904</v>
      </c>
      <c r="M83" s="863">
        <v>80115</v>
      </c>
      <c r="N83" s="863" t="s">
        <v>43</v>
      </c>
      <c r="O83" s="863" t="s">
        <v>43</v>
      </c>
      <c r="P83" s="863">
        <v>393269</v>
      </c>
      <c r="Q83" s="863">
        <v>327353</v>
      </c>
      <c r="R83" s="865" t="s">
        <v>449</v>
      </c>
      <c r="S83" s="862"/>
    </row>
    <row r="84" spans="1:19" s="863" customFormat="1" ht="9.75" customHeight="1">
      <c r="A84" s="278" t="s">
        <v>450</v>
      </c>
      <c r="B84" s="863">
        <v>964949</v>
      </c>
      <c r="C84" s="863" t="s">
        <v>43</v>
      </c>
      <c r="D84" s="863">
        <v>74889</v>
      </c>
      <c r="E84" s="863">
        <v>890060</v>
      </c>
      <c r="F84" s="863" t="s">
        <v>43</v>
      </c>
      <c r="G84" s="863" t="s">
        <v>43</v>
      </c>
      <c r="H84" s="863" t="s">
        <v>43</v>
      </c>
      <c r="I84" s="863">
        <v>134718</v>
      </c>
      <c r="J84" s="863">
        <v>134718</v>
      </c>
      <c r="K84" s="863">
        <v>27742</v>
      </c>
      <c r="L84" s="863" t="s">
        <v>43</v>
      </c>
      <c r="M84" s="863">
        <v>106976</v>
      </c>
      <c r="N84" s="863" t="s">
        <v>43</v>
      </c>
      <c r="O84" s="863" t="s">
        <v>43</v>
      </c>
      <c r="P84" s="863">
        <v>301225</v>
      </c>
      <c r="Q84" s="863">
        <v>93912</v>
      </c>
      <c r="R84" s="865" t="s">
        <v>451</v>
      </c>
      <c r="S84" s="862"/>
    </row>
    <row r="85" spans="1:19" s="863" customFormat="1" ht="9.75" customHeight="1">
      <c r="A85" s="278"/>
      <c r="R85" s="865"/>
      <c r="S85" s="862"/>
    </row>
    <row r="86" spans="1:19" s="863" customFormat="1" ht="9.75" customHeight="1">
      <c r="A86" s="278" t="s">
        <v>305</v>
      </c>
      <c r="B86" s="863">
        <v>1302325</v>
      </c>
      <c r="C86" s="863" t="s">
        <v>43</v>
      </c>
      <c r="D86" s="863">
        <v>243278</v>
      </c>
      <c r="E86" s="863">
        <v>1039231</v>
      </c>
      <c r="F86" s="863">
        <v>19816</v>
      </c>
      <c r="G86" s="863" t="s">
        <v>43</v>
      </c>
      <c r="H86" s="863" t="s">
        <v>43</v>
      </c>
      <c r="I86" s="863">
        <v>203528</v>
      </c>
      <c r="J86" s="863">
        <v>203528</v>
      </c>
      <c r="K86" s="863">
        <v>96296</v>
      </c>
      <c r="L86" s="863">
        <v>432</v>
      </c>
      <c r="M86" s="863">
        <v>106800</v>
      </c>
      <c r="N86" s="863" t="s">
        <v>43</v>
      </c>
      <c r="O86" s="863" t="s">
        <v>43</v>
      </c>
      <c r="P86" s="863">
        <v>311587</v>
      </c>
      <c r="Q86" s="863">
        <v>245671</v>
      </c>
      <c r="R86" s="865" t="s">
        <v>452</v>
      </c>
      <c r="S86" s="862"/>
    </row>
    <row r="87" spans="1:19" s="863" customFormat="1" ht="9.75" customHeight="1">
      <c r="A87" s="278" t="s">
        <v>453</v>
      </c>
      <c r="B87" s="863">
        <v>594384</v>
      </c>
      <c r="C87" s="863" t="s">
        <v>43</v>
      </c>
      <c r="D87" s="863">
        <v>30302</v>
      </c>
      <c r="E87" s="863">
        <v>564082</v>
      </c>
      <c r="F87" s="863" t="s">
        <v>43</v>
      </c>
      <c r="G87" s="863" t="s">
        <v>43</v>
      </c>
      <c r="H87" s="863" t="s">
        <v>43</v>
      </c>
      <c r="I87" s="863">
        <v>111595</v>
      </c>
      <c r="J87" s="863">
        <v>111595</v>
      </c>
      <c r="K87" s="863">
        <v>5000</v>
      </c>
      <c r="L87" s="863" t="s">
        <v>43</v>
      </c>
      <c r="M87" s="863">
        <v>106595</v>
      </c>
      <c r="N87" s="863" t="s">
        <v>43</v>
      </c>
      <c r="O87" s="863" t="s">
        <v>43</v>
      </c>
      <c r="P87" s="863">
        <v>382795</v>
      </c>
      <c r="Q87" s="863">
        <v>130396</v>
      </c>
      <c r="R87" s="865" t="s">
        <v>454</v>
      </c>
      <c r="S87" s="862"/>
    </row>
    <row r="88" spans="1:19" s="863" customFormat="1" ht="9.75" customHeight="1">
      <c r="A88" s="278"/>
      <c r="R88" s="865"/>
      <c r="S88" s="862"/>
    </row>
    <row r="89" spans="1:19" s="863" customFormat="1" ht="9.75" customHeight="1">
      <c r="A89" s="278" t="s">
        <v>307</v>
      </c>
      <c r="B89" s="863">
        <v>539724</v>
      </c>
      <c r="C89" s="863" t="s">
        <v>43</v>
      </c>
      <c r="D89" s="863">
        <v>49268</v>
      </c>
      <c r="E89" s="863">
        <v>490456</v>
      </c>
      <c r="F89" s="863" t="s">
        <v>43</v>
      </c>
      <c r="G89" s="863" t="s">
        <v>43</v>
      </c>
      <c r="H89" s="863" t="s">
        <v>43</v>
      </c>
      <c r="I89" s="863">
        <v>49427</v>
      </c>
      <c r="J89" s="863">
        <v>49427</v>
      </c>
      <c r="K89" s="863">
        <v>22742</v>
      </c>
      <c r="L89" s="863" t="s">
        <v>43</v>
      </c>
      <c r="M89" s="863">
        <v>26685</v>
      </c>
      <c r="N89" s="863" t="s">
        <v>43</v>
      </c>
      <c r="O89" s="863" t="s">
        <v>43</v>
      </c>
      <c r="P89" s="863" t="s">
        <v>43</v>
      </c>
      <c r="Q89" s="863" t="s">
        <v>43</v>
      </c>
      <c r="R89" s="865" t="s">
        <v>455</v>
      </c>
      <c r="S89" s="862"/>
    </row>
    <row r="90" spans="1:19" s="863" customFormat="1" ht="9.75" customHeight="1">
      <c r="A90" s="278" t="s">
        <v>456</v>
      </c>
      <c r="B90" s="863">
        <v>239346</v>
      </c>
      <c r="C90" s="863" t="s">
        <v>43</v>
      </c>
      <c r="D90" s="863">
        <v>25621</v>
      </c>
      <c r="E90" s="863">
        <v>213725</v>
      </c>
      <c r="F90" s="863" t="s">
        <v>43</v>
      </c>
      <c r="G90" s="863" t="s">
        <v>43</v>
      </c>
      <c r="H90" s="863" t="s">
        <v>43</v>
      </c>
      <c r="I90" s="863">
        <v>26897</v>
      </c>
      <c r="J90" s="863">
        <v>26897</v>
      </c>
      <c r="K90" s="863" t="s">
        <v>43</v>
      </c>
      <c r="L90" s="863" t="s">
        <v>43</v>
      </c>
      <c r="M90" s="863">
        <v>26897</v>
      </c>
      <c r="N90" s="863" t="s">
        <v>43</v>
      </c>
      <c r="O90" s="863" t="s">
        <v>43</v>
      </c>
      <c r="P90" s="863">
        <v>114677</v>
      </c>
      <c r="Q90" s="863">
        <v>62231</v>
      </c>
      <c r="R90" s="865" t="s">
        <v>457</v>
      </c>
      <c r="S90" s="862"/>
    </row>
    <row r="91" spans="1:19" s="863" customFormat="1" ht="9.75" customHeight="1">
      <c r="A91" s="278" t="s">
        <v>458</v>
      </c>
      <c r="B91" s="863">
        <v>98485</v>
      </c>
      <c r="C91" s="863" t="s">
        <v>43</v>
      </c>
      <c r="D91" s="863" t="s">
        <v>43</v>
      </c>
      <c r="E91" s="863">
        <v>98485</v>
      </c>
      <c r="F91" s="863" t="s">
        <v>43</v>
      </c>
      <c r="G91" s="863" t="s">
        <v>43</v>
      </c>
      <c r="H91" s="863" t="s">
        <v>43</v>
      </c>
      <c r="I91" s="863">
        <v>58394</v>
      </c>
      <c r="J91" s="863">
        <v>58394</v>
      </c>
      <c r="K91" s="863">
        <v>5000</v>
      </c>
      <c r="L91" s="863" t="s">
        <v>43</v>
      </c>
      <c r="M91" s="863">
        <v>53394</v>
      </c>
      <c r="N91" s="863" t="s">
        <v>43</v>
      </c>
      <c r="O91" s="863" t="s">
        <v>43</v>
      </c>
      <c r="P91" s="863">
        <v>51037</v>
      </c>
      <c r="Q91" s="863" t="s">
        <v>43</v>
      </c>
      <c r="R91" s="865" t="s">
        <v>459</v>
      </c>
      <c r="S91" s="862"/>
    </row>
    <row r="92" spans="1:19" s="863" customFormat="1" ht="9.75" customHeight="1">
      <c r="A92" s="278" t="s">
        <v>460</v>
      </c>
      <c r="B92" s="863">
        <v>87394</v>
      </c>
      <c r="C92" s="863" t="s">
        <v>43</v>
      </c>
      <c r="D92" s="863" t="s">
        <v>43</v>
      </c>
      <c r="E92" s="863">
        <v>87394</v>
      </c>
      <c r="F92" s="863" t="s">
        <v>43</v>
      </c>
      <c r="G92" s="863" t="s">
        <v>43</v>
      </c>
      <c r="H92" s="863" t="s">
        <v>43</v>
      </c>
      <c r="I92" s="863" t="s">
        <v>43</v>
      </c>
      <c r="J92" s="863" t="s">
        <v>43</v>
      </c>
      <c r="K92" s="863" t="s">
        <v>43</v>
      </c>
      <c r="L92" s="863" t="s">
        <v>43</v>
      </c>
      <c r="M92" s="863" t="s">
        <v>43</v>
      </c>
      <c r="N92" s="863" t="s">
        <v>43</v>
      </c>
      <c r="O92" s="863" t="s">
        <v>43</v>
      </c>
      <c r="P92" s="863">
        <v>135511</v>
      </c>
      <c r="Q92" s="863">
        <v>31681</v>
      </c>
      <c r="R92" s="865" t="s">
        <v>461</v>
      </c>
      <c r="S92" s="862"/>
    </row>
    <row r="93" spans="1:19" s="863" customFormat="1" ht="9.75" customHeight="1">
      <c r="A93" s="278" t="s">
        <v>311</v>
      </c>
      <c r="B93" s="863">
        <v>169159</v>
      </c>
      <c r="C93" s="863" t="s">
        <v>43</v>
      </c>
      <c r="D93" s="863">
        <v>4681</v>
      </c>
      <c r="E93" s="863">
        <v>164478</v>
      </c>
      <c r="F93" s="863" t="s">
        <v>43</v>
      </c>
      <c r="G93" s="863" t="s">
        <v>43</v>
      </c>
      <c r="H93" s="863" t="s">
        <v>43</v>
      </c>
      <c r="I93" s="863">
        <v>26304</v>
      </c>
      <c r="J93" s="863">
        <v>26304</v>
      </c>
      <c r="K93" s="863" t="s">
        <v>43</v>
      </c>
      <c r="L93" s="863" t="s">
        <v>43</v>
      </c>
      <c r="M93" s="863">
        <v>26304</v>
      </c>
      <c r="N93" s="863" t="s">
        <v>43</v>
      </c>
      <c r="O93" s="863" t="s">
        <v>43</v>
      </c>
      <c r="P93" s="863">
        <v>81570</v>
      </c>
      <c r="Q93" s="863">
        <v>36484</v>
      </c>
      <c r="R93" s="865" t="s">
        <v>462</v>
      </c>
      <c r="S93" s="862"/>
    </row>
    <row r="94" spans="1:19" s="863" customFormat="1" ht="9.75" customHeight="1">
      <c r="A94" s="278"/>
      <c r="R94" s="865"/>
      <c r="S94" s="862"/>
    </row>
    <row r="95" spans="1:19" s="863" customFormat="1" ht="9.75" customHeight="1">
      <c r="A95" s="278" t="s">
        <v>463</v>
      </c>
      <c r="B95" s="863">
        <v>118967</v>
      </c>
      <c r="C95" s="863" t="s">
        <v>43</v>
      </c>
      <c r="D95" s="863" t="s">
        <v>43</v>
      </c>
      <c r="E95" s="863">
        <v>118967</v>
      </c>
      <c r="F95" s="863" t="s">
        <v>43</v>
      </c>
      <c r="G95" s="863" t="s">
        <v>43</v>
      </c>
      <c r="H95" s="863" t="s">
        <v>43</v>
      </c>
      <c r="I95" s="863">
        <v>36686</v>
      </c>
      <c r="J95" s="863">
        <v>36686</v>
      </c>
      <c r="K95" s="863">
        <v>10001</v>
      </c>
      <c r="L95" s="863" t="s">
        <v>43</v>
      </c>
      <c r="M95" s="863">
        <v>26685</v>
      </c>
      <c r="N95" s="863" t="s">
        <v>43</v>
      </c>
      <c r="O95" s="863" t="s">
        <v>43</v>
      </c>
      <c r="P95" s="863" t="s">
        <v>43</v>
      </c>
      <c r="Q95" s="863" t="s">
        <v>43</v>
      </c>
      <c r="R95" s="865" t="s">
        <v>464</v>
      </c>
      <c r="S95" s="862"/>
    </row>
    <row r="96" spans="1:19" s="863" customFormat="1" ht="9.75" customHeight="1">
      <c r="A96" s="278" t="s">
        <v>465</v>
      </c>
      <c r="B96" s="863">
        <v>179655</v>
      </c>
      <c r="C96" s="863" t="s">
        <v>43</v>
      </c>
      <c r="D96" s="863">
        <v>6740</v>
      </c>
      <c r="E96" s="863">
        <v>172915</v>
      </c>
      <c r="F96" s="863" t="s">
        <v>43</v>
      </c>
      <c r="G96" s="863" t="s">
        <v>43</v>
      </c>
      <c r="H96" s="863" t="s">
        <v>43</v>
      </c>
      <c r="I96" s="863">
        <v>12741</v>
      </c>
      <c r="J96" s="863">
        <v>12741</v>
      </c>
      <c r="K96" s="863">
        <v>12741</v>
      </c>
      <c r="L96" s="863" t="s">
        <v>43</v>
      </c>
      <c r="M96" s="863" t="s">
        <v>43</v>
      </c>
      <c r="N96" s="863" t="s">
        <v>43</v>
      </c>
      <c r="O96" s="863" t="s">
        <v>43</v>
      </c>
      <c r="P96" s="863" t="s">
        <v>43</v>
      </c>
      <c r="Q96" s="863" t="s">
        <v>43</v>
      </c>
      <c r="R96" s="865" t="s">
        <v>410</v>
      </c>
      <c r="S96" s="862"/>
    </row>
    <row r="97" spans="1:19" s="863" customFormat="1" ht="9.75" customHeight="1">
      <c r="A97" s="278" t="s">
        <v>466</v>
      </c>
      <c r="B97" s="863">
        <v>241102</v>
      </c>
      <c r="C97" s="863" t="s">
        <v>43</v>
      </c>
      <c r="D97" s="863">
        <v>42528</v>
      </c>
      <c r="E97" s="863">
        <v>198574</v>
      </c>
      <c r="F97" s="863" t="s">
        <v>43</v>
      </c>
      <c r="G97" s="863" t="s">
        <v>43</v>
      </c>
      <c r="H97" s="863" t="s">
        <v>43</v>
      </c>
      <c r="I97" s="863" t="s">
        <v>43</v>
      </c>
      <c r="J97" s="863" t="s">
        <v>43</v>
      </c>
      <c r="K97" s="863" t="s">
        <v>43</v>
      </c>
      <c r="L97" s="863" t="s">
        <v>43</v>
      </c>
      <c r="M97" s="863" t="s">
        <v>43</v>
      </c>
      <c r="N97" s="863" t="s">
        <v>43</v>
      </c>
      <c r="O97" s="863" t="s">
        <v>43</v>
      </c>
      <c r="P97" s="863" t="s">
        <v>43</v>
      </c>
      <c r="Q97" s="863" t="s">
        <v>43</v>
      </c>
      <c r="R97" s="865" t="s">
        <v>411</v>
      </c>
      <c r="S97" s="862"/>
    </row>
    <row r="98" spans="1:19" s="863" customFormat="1" ht="9.75" customHeight="1">
      <c r="A98" s="278" t="s">
        <v>467</v>
      </c>
      <c r="B98" s="863">
        <v>98437</v>
      </c>
      <c r="C98" s="863" t="s">
        <v>43</v>
      </c>
      <c r="D98" s="863">
        <v>18948</v>
      </c>
      <c r="E98" s="863">
        <v>79489</v>
      </c>
      <c r="F98" s="863" t="s">
        <v>43</v>
      </c>
      <c r="G98" s="863" t="s">
        <v>43</v>
      </c>
      <c r="H98" s="863" t="s">
        <v>43</v>
      </c>
      <c r="I98" s="863">
        <v>26897</v>
      </c>
      <c r="J98" s="863">
        <v>26897</v>
      </c>
      <c r="K98" s="863" t="s">
        <v>43</v>
      </c>
      <c r="L98" s="863" t="s">
        <v>43</v>
      </c>
      <c r="M98" s="863">
        <v>26897</v>
      </c>
      <c r="N98" s="863" t="s">
        <v>43</v>
      </c>
      <c r="O98" s="863" t="s">
        <v>43</v>
      </c>
      <c r="P98" s="863">
        <v>52446</v>
      </c>
      <c r="Q98" s="863" t="s">
        <v>43</v>
      </c>
      <c r="R98" s="865" t="s">
        <v>412</v>
      </c>
      <c r="S98" s="862"/>
    </row>
    <row r="99" spans="1:19" s="863" customFormat="1" ht="9.75" customHeight="1">
      <c r="A99" s="278" t="s">
        <v>468</v>
      </c>
      <c r="B99" s="863">
        <v>80981</v>
      </c>
      <c r="C99" s="863" t="s">
        <v>43</v>
      </c>
      <c r="D99" s="863">
        <v>6673</v>
      </c>
      <c r="E99" s="863">
        <v>74308</v>
      </c>
      <c r="F99" s="863" t="s">
        <v>43</v>
      </c>
      <c r="G99" s="863" t="s">
        <v>43</v>
      </c>
      <c r="H99" s="863" t="s">
        <v>43</v>
      </c>
      <c r="I99" s="863" t="s">
        <v>43</v>
      </c>
      <c r="J99" s="863" t="s">
        <v>43</v>
      </c>
      <c r="K99" s="863" t="s">
        <v>43</v>
      </c>
      <c r="L99" s="863" t="s">
        <v>43</v>
      </c>
      <c r="M99" s="863" t="s">
        <v>43</v>
      </c>
      <c r="N99" s="863" t="s">
        <v>43</v>
      </c>
      <c r="O99" s="863" t="s">
        <v>43</v>
      </c>
      <c r="P99" s="863" t="s">
        <v>43</v>
      </c>
      <c r="Q99" s="863" t="s">
        <v>43</v>
      </c>
      <c r="R99" s="866" t="s">
        <v>469</v>
      </c>
      <c r="S99" s="862"/>
    </row>
    <row r="100" spans="1:19" s="863" customFormat="1" ht="9.75" customHeight="1">
      <c r="A100" s="278" t="s">
        <v>470</v>
      </c>
      <c r="B100" s="863">
        <v>59928</v>
      </c>
      <c r="C100" s="863" t="s">
        <v>43</v>
      </c>
      <c r="D100" s="863" t="s">
        <v>43</v>
      </c>
      <c r="E100" s="863">
        <v>59928</v>
      </c>
      <c r="F100" s="863" t="s">
        <v>43</v>
      </c>
      <c r="G100" s="863" t="s">
        <v>43</v>
      </c>
      <c r="H100" s="863" t="s">
        <v>43</v>
      </c>
      <c r="I100" s="863" t="s">
        <v>43</v>
      </c>
      <c r="J100" s="863" t="s">
        <v>43</v>
      </c>
      <c r="K100" s="863" t="s">
        <v>43</v>
      </c>
      <c r="L100" s="863" t="s">
        <v>43</v>
      </c>
      <c r="M100" s="863" t="s">
        <v>43</v>
      </c>
      <c r="N100" s="863" t="s">
        <v>43</v>
      </c>
      <c r="O100" s="863" t="s">
        <v>43</v>
      </c>
      <c r="P100" s="863">
        <v>62231</v>
      </c>
      <c r="Q100" s="863">
        <v>62231</v>
      </c>
      <c r="R100" s="865" t="s">
        <v>471</v>
      </c>
      <c r="S100" s="862"/>
    </row>
    <row r="101" spans="1:19" s="863" customFormat="1" ht="9.75" customHeight="1">
      <c r="A101" s="278" t="s">
        <v>472</v>
      </c>
      <c r="B101" s="863">
        <v>50143</v>
      </c>
      <c r="C101" s="863" t="s">
        <v>43</v>
      </c>
      <c r="D101" s="863" t="s">
        <v>43</v>
      </c>
      <c r="E101" s="863">
        <v>50143</v>
      </c>
      <c r="F101" s="863" t="s">
        <v>43</v>
      </c>
      <c r="G101" s="863" t="s">
        <v>43</v>
      </c>
      <c r="H101" s="863" t="s">
        <v>43</v>
      </c>
      <c r="I101" s="863">
        <v>26678</v>
      </c>
      <c r="J101" s="863">
        <v>26678</v>
      </c>
      <c r="K101" s="863" t="s">
        <v>43</v>
      </c>
      <c r="L101" s="863" t="s">
        <v>43</v>
      </c>
      <c r="M101" s="863">
        <v>26678</v>
      </c>
      <c r="N101" s="863" t="s">
        <v>43</v>
      </c>
      <c r="O101" s="863" t="s">
        <v>43</v>
      </c>
      <c r="P101" s="863" t="s">
        <v>43</v>
      </c>
      <c r="Q101" s="863" t="s">
        <v>43</v>
      </c>
      <c r="R101" s="865" t="s">
        <v>473</v>
      </c>
      <c r="S101" s="862"/>
    </row>
    <row r="102" spans="1:19" s="863" customFormat="1" ht="9.75" customHeight="1">
      <c r="A102" s="278" t="s">
        <v>474</v>
      </c>
      <c r="B102" s="863">
        <v>25340</v>
      </c>
      <c r="C102" s="863" t="s">
        <v>43</v>
      </c>
      <c r="D102" s="863" t="s">
        <v>43</v>
      </c>
      <c r="E102" s="863">
        <v>25340</v>
      </c>
      <c r="F102" s="863" t="s">
        <v>43</v>
      </c>
      <c r="G102" s="863" t="s">
        <v>43</v>
      </c>
      <c r="H102" s="863" t="s">
        <v>43</v>
      </c>
      <c r="I102" s="863">
        <v>5000</v>
      </c>
      <c r="J102" s="863">
        <v>5000</v>
      </c>
      <c r="K102" s="863">
        <v>5000</v>
      </c>
      <c r="L102" s="863" t="s">
        <v>43</v>
      </c>
      <c r="M102" s="863" t="s">
        <v>43</v>
      </c>
      <c r="N102" s="863" t="s">
        <v>43</v>
      </c>
      <c r="O102" s="863" t="s">
        <v>43</v>
      </c>
      <c r="P102" s="863">
        <v>51037</v>
      </c>
      <c r="Q102" s="863" t="s">
        <v>43</v>
      </c>
      <c r="R102" s="865" t="s">
        <v>475</v>
      </c>
      <c r="S102" s="862"/>
    </row>
    <row r="103" spans="1:19" s="863" customFormat="1" ht="9.75" customHeight="1">
      <c r="A103" s="278" t="s">
        <v>476</v>
      </c>
      <c r="B103" s="863">
        <v>23002</v>
      </c>
      <c r="C103" s="863" t="s">
        <v>43</v>
      </c>
      <c r="D103" s="863" t="s">
        <v>43</v>
      </c>
      <c r="E103" s="863">
        <v>23002</v>
      </c>
      <c r="F103" s="863" t="s">
        <v>43</v>
      </c>
      <c r="G103" s="863" t="s">
        <v>43</v>
      </c>
      <c r="H103" s="863" t="s">
        <v>43</v>
      </c>
      <c r="I103" s="863">
        <v>26716</v>
      </c>
      <c r="J103" s="863">
        <v>26716</v>
      </c>
      <c r="K103" s="863" t="s">
        <v>43</v>
      </c>
      <c r="L103" s="863" t="s">
        <v>43</v>
      </c>
      <c r="M103" s="863">
        <v>26716</v>
      </c>
      <c r="N103" s="863" t="s">
        <v>43</v>
      </c>
      <c r="O103" s="863" t="s">
        <v>43</v>
      </c>
      <c r="P103" s="863" t="s">
        <v>43</v>
      </c>
      <c r="Q103" s="863" t="s">
        <v>43</v>
      </c>
      <c r="R103" s="865" t="s">
        <v>477</v>
      </c>
      <c r="S103" s="862"/>
    </row>
    <row r="104" spans="1:19" s="863" customFormat="1" ht="9.75" customHeight="1">
      <c r="A104" s="278" t="s">
        <v>478</v>
      </c>
      <c r="B104" s="863">
        <v>10601</v>
      </c>
      <c r="C104" s="863" t="s">
        <v>43</v>
      </c>
      <c r="D104" s="863" t="s">
        <v>43</v>
      </c>
      <c r="E104" s="863">
        <v>10601</v>
      </c>
      <c r="F104" s="863" t="s">
        <v>43</v>
      </c>
      <c r="G104" s="863" t="s">
        <v>43</v>
      </c>
      <c r="H104" s="863" t="s">
        <v>43</v>
      </c>
      <c r="I104" s="863" t="s">
        <v>43</v>
      </c>
      <c r="J104" s="863" t="s">
        <v>43</v>
      </c>
      <c r="K104" s="863" t="s">
        <v>43</v>
      </c>
      <c r="L104" s="863" t="s">
        <v>43</v>
      </c>
      <c r="M104" s="863" t="s">
        <v>43</v>
      </c>
      <c r="N104" s="863" t="s">
        <v>43</v>
      </c>
      <c r="O104" s="863" t="s">
        <v>43</v>
      </c>
      <c r="P104" s="863">
        <v>50794</v>
      </c>
      <c r="Q104" s="863" t="s">
        <v>43</v>
      </c>
      <c r="R104" s="865" t="s">
        <v>422</v>
      </c>
      <c r="S104" s="862"/>
    </row>
    <row r="105" spans="1:19" s="863" customFormat="1" ht="9.75" customHeight="1">
      <c r="A105" s="278" t="s">
        <v>479</v>
      </c>
      <c r="B105" s="863">
        <v>5003</v>
      </c>
      <c r="C105" s="863" t="s">
        <v>43</v>
      </c>
      <c r="D105" s="863" t="s">
        <v>43</v>
      </c>
      <c r="E105" s="863">
        <v>5003</v>
      </c>
      <c r="F105" s="863" t="s">
        <v>43</v>
      </c>
      <c r="G105" s="863" t="s">
        <v>43</v>
      </c>
      <c r="H105" s="863" t="s">
        <v>43</v>
      </c>
      <c r="I105" s="863" t="s">
        <v>43</v>
      </c>
      <c r="J105" s="863" t="s">
        <v>43</v>
      </c>
      <c r="K105" s="863" t="s">
        <v>43</v>
      </c>
      <c r="L105" s="863" t="s">
        <v>43</v>
      </c>
      <c r="M105" s="863" t="s">
        <v>43</v>
      </c>
      <c r="N105" s="863" t="s">
        <v>43</v>
      </c>
      <c r="O105" s="863" t="s">
        <v>43</v>
      </c>
      <c r="P105" s="863">
        <v>53036</v>
      </c>
      <c r="Q105" s="863" t="s">
        <v>43</v>
      </c>
      <c r="R105" s="865" t="s">
        <v>423</v>
      </c>
      <c r="S105" s="862"/>
    </row>
    <row r="106" spans="1:19" s="863" customFormat="1" ht="9.75" customHeight="1">
      <c r="A106" s="278" t="s">
        <v>480</v>
      </c>
      <c r="B106" s="863">
        <v>71790</v>
      </c>
      <c r="C106" s="863" t="s">
        <v>43</v>
      </c>
      <c r="D106" s="863" t="s">
        <v>43</v>
      </c>
      <c r="E106" s="863">
        <v>71790</v>
      </c>
      <c r="F106" s="863" t="s">
        <v>43</v>
      </c>
      <c r="G106" s="863" t="s">
        <v>43</v>
      </c>
      <c r="H106" s="863" t="s">
        <v>43</v>
      </c>
      <c r="I106" s="863" t="s">
        <v>43</v>
      </c>
      <c r="J106" s="863" t="s">
        <v>43</v>
      </c>
      <c r="K106" s="863" t="s">
        <v>43</v>
      </c>
      <c r="L106" s="863" t="s">
        <v>43</v>
      </c>
      <c r="M106" s="863" t="s">
        <v>43</v>
      </c>
      <c r="N106" s="863" t="s">
        <v>43</v>
      </c>
      <c r="O106" s="863" t="s">
        <v>43</v>
      </c>
      <c r="P106" s="863">
        <v>31681</v>
      </c>
      <c r="Q106" s="863">
        <v>31681</v>
      </c>
      <c r="R106" s="865" t="s">
        <v>424</v>
      </c>
      <c r="S106" s="862"/>
    </row>
    <row r="107" spans="1:19" s="863" customFormat="1" ht="9.75" customHeight="1">
      <c r="A107" s="278" t="s">
        <v>481</v>
      </c>
      <c r="B107" s="863">
        <v>123743</v>
      </c>
      <c r="C107" s="863" t="s">
        <v>43</v>
      </c>
      <c r="D107" s="863" t="s">
        <v>43</v>
      </c>
      <c r="E107" s="863">
        <v>123743</v>
      </c>
      <c r="F107" s="863" t="s">
        <v>43</v>
      </c>
      <c r="G107" s="863" t="s">
        <v>43</v>
      </c>
      <c r="H107" s="863" t="s">
        <v>43</v>
      </c>
      <c r="I107" s="863">
        <v>26304</v>
      </c>
      <c r="J107" s="863">
        <v>26304</v>
      </c>
      <c r="K107" s="863" t="s">
        <v>43</v>
      </c>
      <c r="L107" s="863" t="s">
        <v>43</v>
      </c>
      <c r="M107" s="863">
        <v>26304</v>
      </c>
      <c r="N107" s="863" t="s">
        <v>43</v>
      </c>
      <c r="O107" s="863" t="s">
        <v>43</v>
      </c>
      <c r="P107" s="863" t="s">
        <v>43</v>
      </c>
      <c r="Q107" s="863" t="s">
        <v>43</v>
      </c>
      <c r="R107" s="865" t="s">
        <v>482</v>
      </c>
      <c r="S107" s="862"/>
    </row>
    <row r="108" spans="1:19" s="863" customFormat="1" ht="9.75" customHeight="1">
      <c r="A108" s="278" t="s">
        <v>465</v>
      </c>
      <c r="B108" s="863">
        <v>40337</v>
      </c>
      <c r="C108" s="863" t="s">
        <v>43</v>
      </c>
      <c r="D108" s="863" t="s">
        <v>43</v>
      </c>
      <c r="E108" s="863">
        <v>40337</v>
      </c>
      <c r="F108" s="863" t="s">
        <v>43</v>
      </c>
      <c r="G108" s="863" t="s">
        <v>43</v>
      </c>
      <c r="H108" s="863" t="s">
        <v>43</v>
      </c>
      <c r="I108" s="863" t="s">
        <v>43</v>
      </c>
      <c r="J108" s="863" t="s">
        <v>43</v>
      </c>
      <c r="K108" s="863" t="s">
        <v>43</v>
      </c>
      <c r="L108" s="863" t="s">
        <v>43</v>
      </c>
      <c r="M108" s="863" t="s">
        <v>43</v>
      </c>
      <c r="N108" s="863" t="s">
        <v>43</v>
      </c>
      <c r="O108" s="863" t="s">
        <v>43</v>
      </c>
      <c r="P108" s="863">
        <v>36484</v>
      </c>
      <c r="Q108" s="863">
        <v>36484</v>
      </c>
      <c r="R108" s="865" t="s">
        <v>410</v>
      </c>
      <c r="S108" s="862"/>
    </row>
    <row r="109" spans="1:19" s="863" customFormat="1" ht="9.75" customHeight="1">
      <c r="A109" s="288" t="s">
        <v>466</v>
      </c>
      <c r="B109" s="867">
        <v>5079</v>
      </c>
      <c r="C109" s="868" t="s">
        <v>43</v>
      </c>
      <c r="D109" s="868">
        <v>4681</v>
      </c>
      <c r="E109" s="868">
        <v>398</v>
      </c>
      <c r="F109" s="868" t="s">
        <v>43</v>
      </c>
      <c r="G109" s="868" t="s">
        <v>43</v>
      </c>
      <c r="H109" s="868" t="s">
        <v>43</v>
      </c>
      <c r="I109" s="868" t="s">
        <v>43</v>
      </c>
      <c r="J109" s="868" t="s">
        <v>43</v>
      </c>
      <c r="K109" s="868" t="s">
        <v>43</v>
      </c>
      <c r="L109" s="868" t="s">
        <v>43</v>
      </c>
      <c r="M109" s="868" t="s">
        <v>43</v>
      </c>
      <c r="N109" s="868" t="s">
        <v>43</v>
      </c>
      <c r="O109" s="868" t="s">
        <v>43</v>
      </c>
      <c r="P109" s="868">
        <v>45086</v>
      </c>
      <c r="Q109" s="868" t="s">
        <v>43</v>
      </c>
      <c r="R109" s="869" t="s">
        <v>411</v>
      </c>
      <c r="S109" s="862"/>
    </row>
    <row r="110" spans="1:19" ht="21.75" customHeight="1">
      <c r="I110" s="820" t="s">
        <v>483</v>
      </c>
    </row>
    <row r="111" spans="1:19" s="308" customFormat="1" ht="12" customHeight="1">
      <c r="A111" s="853"/>
      <c r="B111" s="870" t="s">
        <v>691</v>
      </c>
      <c r="C111" s="313"/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853"/>
      <c r="P111" s="310"/>
      <c r="Q111" s="313"/>
      <c r="R111" s="1284" t="s">
        <v>429</v>
      </c>
      <c r="S111" s="306"/>
    </row>
    <row r="112" spans="1:19" s="805" customFormat="1" ht="13.5" customHeight="1">
      <c r="A112" s="803"/>
      <c r="B112" s="870" t="s">
        <v>484</v>
      </c>
      <c r="C112" s="856"/>
      <c r="D112" s="856"/>
      <c r="E112" s="856"/>
      <c r="F112" s="856"/>
      <c r="G112" s="856"/>
      <c r="H112" s="855"/>
      <c r="I112" s="1024"/>
      <c r="J112" s="856"/>
      <c r="K112" s="855"/>
      <c r="L112" s="1024"/>
      <c r="M112" s="856"/>
      <c r="N112" s="856"/>
      <c r="O112" s="855"/>
      <c r="P112" s="317" t="s">
        <v>692</v>
      </c>
      <c r="Q112" s="1024"/>
      <c r="R112" s="1285"/>
      <c r="S112" s="315"/>
    </row>
    <row r="113" spans="1:19" s="805" customFormat="1" ht="33.75" customHeight="1">
      <c r="A113" s="803" t="s">
        <v>880</v>
      </c>
      <c r="B113" s="309" t="s">
        <v>693</v>
      </c>
      <c r="C113" s="1024" t="s">
        <v>577</v>
      </c>
      <c r="D113" s="856"/>
      <c r="E113" s="856"/>
      <c r="F113" s="856"/>
      <c r="G113" s="855"/>
      <c r="H113" s="857" t="s">
        <v>694</v>
      </c>
      <c r="I113" s="317" t="s">
        <v>622</v>
      </c>
      <c r="J113" s="309" t="s">
        <v>695</v>
      </c>
      <c r="K113" s="309" t="s">
        <v>696</v>
      </c>
      <c r="L113" s="317" t="s">
        <v>508</v>
      </c>
      <c r="M113" s="1024" t="s">
        <v>656</v>
      </c>
      <c r="N113" s="856"/>
      <c r="O113" s="855"/>
      <c r="P113" s="317" t="s">
        <v>697</v>
      </c>
      <c r="Q113" s="307" t="s">
        <v>433</v>
      </c>
      <c r="R113" s="1285"/>
      <c r="S113" s="315"/>
    </row>
    <row r="114" spans="1:19" s="805" customFormat="1" ht="22.5" customHeight="1">
      <c r="A114" s="803"/>
      <c r="B114" s="309" t="s">
        <v>1049</v>
      </c>
      <c r="C114" s="317" t="s">
        <v>55</v>
      </c>
      <c r="D114" s="309" t="s">
        <v>1050</v>
      </c>
      <c r="E114" s="309" t="s">
        <v>1051</v>
      </c>
      <c r="F114" s="857" t="s">
        <v>698</v>
      </c>
      <c r="G114" s="857" t="s">
        <v>699</v>
      </c>
      <c r="H114" s="309" t="s">
        <v>1052</v>
      </c>
      <c r="I114" s="317" t="s">
        <v>38</v>
      </c>
      <c r="J114" s="309" t="s">
        <v>1053</v>
      </c>
      <c r="K114" s="857" t="s">
        <v>700</v>
      </c>
      <c r="L114" s="317" t="s">
        <v>89</v>
      </c>
      <c r="M114" s="317" t="s">
        <v>90</v>
      </c>
      <c r="N114" s="857" t="s">
        <v>1054</v>
      </c>
      <c r="O114" s="309" t="s">
        <v>1055</v>
      </c>
      <c r="P114" s="317"/>
      <c r="Q114" s="307" t="s">
        <v>441</v>
      </c>
      <c r="R114" s="1285"/>
      <c r="S114" s="315"/>
    </row>
    <row r="115" spans="1:19" s="805" customFormat="1" ht="13.5" customHeight="1">
      <c r="A115" s="314"/>
      <c r="B115" s="290" t="str">
        <f>PROPER("S-PARS-C")</f>
        <v>S-Pars-C</v>
      </c>
      <c r="C115" s="290"/>
      <c r="D115" s="290" t="str">
        <f>PROPER("QATARD-C")</f>
        <v>Qatard-C</v>
      </c>
      <c r="E115" s="290" t="str">
        <f>PROPER("LOWSUL-C")</f>
        <v>Lowsul-C</v>
      </c>
      <c r="F115" s="290" t="str">
        <f>PROPER("DEOD-F-C")</f>
        <v>Deod-F-C</v>
      </c>
      <c r="G115" s="290" t="str">
        <f>PROPER("UNTR-F-C")</f>
        <v>Untr-F-C</v>
      </c>
      <c r="H115" s="290" t="str">
        <f>PROPER("SHARJA-C")</f>
        <v>Sharja-C</v>
      </c>
      <c r="I115" s="290"/>
      <c r="J115" s="290" t="str">
        <f>PROPER("MELLIT-C")</f>
        <v>Mellit-C</v>
      </c>
      <c r="K115" s="290" t="str">
        <f>PROPER("ESCRVS-C")</f>
        <v>Escrvs-C</v>
      </c>
      <c r="L115" s="290"/>
      <c r="M115" s="290"/>
      <c r="N115" s="290" t="str">
        <f>PROPER("N･W･S-C")</f>
        <v>N･W･S-C</v>
      </c>
      <c r="O115" s="290" t="str">
        <f>PROPER("PLUTO-C")</f>
        <v>Pluto-C</v>
      </c>
      <c r="P115" s="290"/>
      <c r="Q115" s="806"/>
      <c r="R115" s="1286"/>
      <c r="S115" s="315"/>
    </row>
    <row r="116" spans="1:19" s="863" customFormat="1" ht="9.75" customHeight="1">
      <c r="A116" s="858" t="s">
        <v>300</v>
      </c>
      <c r="B116" s="859">
        <v>424197</v>
      </c>
      <c r="C116" s="860">
        <v>154050</v>
      </c>
      <c r="D116" s="860">
        <v>22157</v>
      </c>
      <c r="E116" s="860">
        <v>93547</v>
      </c>
      <c r="F116" s="860" t="s">
        <v>43</v>
      </c>
      <c r="G116" s="860">
        <v>38346</v>
      </c>
      <c r="H116" s="860" t="s">
        <v>43</v>
      </c>
      <c r="I116" s="860" t="s">
        <v>43</v>
      </c>
      <c r="J116" s="860" t="s">
        <v>43</v>
      </c>
      <c r="K116" s="860" t="s">
        <v>43</v>
      </c>
      <c r="L116" s="860" t="s">
        <v>43</v>
      </c>
      <c r="M116" s="860" t="s">
        <v>43</v>
      </c>
      <c r="N116" s="860" t="s">
        <v>43</v>
      </c>
      <c r="O116" s="860" t="s">
        <v>43</v>
      </c>
      <c r="P116" s="860">
        <v>227356</v>
      </c>
      <c r="Q116" s="860">
        <v>8988</v>
      </c>
      <c r="R116" s="861" t="s">
        <v>443</v>
      </c>
      <c r="S116" s="862"/>
    </row>
    <row r="117" spans="1:19" s="863" customFormat="1" ht="9.75" customHeight="1">
      <c r="A117" s="278" t="s">
        <v>444</v>
      </c>
      <c r="B117" s="863">
        <v>101798</v>
      </c>
      <c r="C117" s="863">
        <v>338219</v>
      </c>
      <c r="D117" s="863" t="s">
        <v>43</v>
      </c>
      <c r="E117" s="863">
        <v>338219</v>
      </c>
      <c r="F117" s="863" t="s">
        <v>43</v>
      </c>
      <c r="G117" s="863" t="s">
        <v>43</v>
      </c>
      <c r="H117" s="863" t="s">
        <v>43</v>
      </c>
      <c r="I117" s="863" t="s">
        <v>43</v>
      </c>
      <c r="J117" s="863" t="s">
        <v>43</v>
      </c>
      <c r="K117" s="863" t="s">
        <v>43</v>
      </c>
      <c r="L117" s="863">
        <v>20788</v>
      </c>
      <c r="M117" s="863">
        <v>20788</v>
      </c>
      <c r="N117" s="863">
        <v>20788</v>
      </c>
      <c r="O117" s="863" t="s">
        <v>43</v>
      </c>
      <c r="P117" s="863">
        <v>183958</v>
      </c>
      <c r="Q117" s="863">
        <v>14013</v>
      </c>
      <c r="R117" s="865" t="s">
        <v>445</v>
      </c>
      <c r="S117" s="862"/>
    </row>
    <row r="118" spans="1:19" s="863" customFormat="1" ht="9.75" customHeight="1">
      <c r="A118" s="278" t="s">
        <v>446</v>
      </c>
      <c r="B118" s="863" t="s">
        <v>43</v>
      </c>
      <c r="C118" s="863">
        <v>418184</v>
      </c>
      <c r="D118" s="863" t="s">
        <v>43</v>
      </c>
      <c r="E118" s="863">
        <v>418184</v>
      </c>
      <c r="F118" s="863" t="s">
        <v>43</v>
      </c>
      <c r="G118" s="863" t="s">
        <v>43</v>
      </c>
      <c r="H118" s="863">
        <v>37778</v>
      </c>
      <c r="I118" s="863">
        <v>80966</v>
      </c>
      <c r="J118" s="863">
        <v>80966</v>
      </c>
      <c r="K118" s="863" t="s">
        <v>43</v>
      </c>
      <c r="L118" s="863" t="s">
        <v>43</v>
      </c>
      <c r="M118" s="863" t="s">
        <v>43</v>
      </c>
      <c r="N118" s="863" t="s">
        <v>43</v>
      </c>
      <c r="O118" s="863" t="s">
        <v>43</v>
      </c>
      <c r="P118" s="863">
        <v>164075</v>
      </c>
      <c r="Q118" s="863">
        <v>13365</v>
      </c>
      <c r="R118" s="865" t="s">
        <v>447</v>
      </c>
      <c r="S118" s="862"/>
    </row>
    <row r="119" spans="1:19" s="863" customFormat="1" ht="9.75" customHeight="1">
      <c r="A119" s="278" t="s">
        <v>448</v>
      </c>
      <c r="B119" s="863" t="s">
        <v>43</v>
      </c>
      <c r="C119" s="863">
        <v>282049</v>
      </c>
      <c r="D119" s="863" t="s">
        <v>43</v>
      </c>
      <c r="E119" s="863">
        <v>282049</v>
      </c>
      <c r="F119" s="863" t="s">
        <v>43</v>
      </c>
      <c r="G119" s="863" t="s">
        <v>43</v>
      </c>
      <c r="H119" s="863">
        <v>45304</v>
      </c>
      <c r="I119" s="863">
        <v>65916</v>
      </c>
      <c r="J119" s="863" t="s">
        <v>43</v>
      </c>
      <c r="K119" s="863">
        <v>65916</v>
      </c>
      <c r="L119" s="863" t="s">
        <v>43</v>
      </c>
      <c r="M119" s="863" t="s">
        <v>43</v>
      </c>
      <c r="N119" s="863" t="s">
        <v>43</v>
      </c>
      <c r="O119" s="863" t="s">
        <v>43</v>
      </c>
      <c r="P119" s="863">
        <v>175261</v>
      </c>
      <c r="Q119" s="863">
        <v>17119</v>
      </c>
      <c r="R119" s="865" t="s">
        <v>449</v>
      </c>
      <c r="S119" s="862"/>
    </row>
    <row r="120" spans="1:19" s="863" customFormat="1" ht="9.75" customHeight="1">
      <c r="A120" s="278" t="s">
        <v>450</v>
      </c>
      <c r="B120" s="863" t="s">
        <v>43</v>
      </c>
      <c r="C120" s="863">
        <v>93912</v>
      </c>
      <c r="D120" s="863">
        <v>29856</v>
      </c>
      <c r="E120" s="863">
        <v>64056</v>
      </c>
      <c r="F120" s="863" t="s">
        <v>43</v>
      </c>
      <c r="G120" s="863" t="s">
        <v>43</v>
      </c>
      <c r="H120" s="863" t="s">
        <v>43</v>
      </c>
      <c r="I120" s="863" t="s">
        <v>43</v>
      </c>
      <c r="J120" s="863" t="s">
        <v>43</v>
      </c>
      <c r="K120" s="863" t="s">
        <v>43</v>
      </c>
      <c r="L120" s="863">
        <v>207313</v>
      </c>
      <c r="M120" s="863">
        <v>207313</v>
      </c>
      <c r="N120" s="863" t="s">
        <v>43</v>
      </c>
      <c r="O120" s="863">
        <v>207313</v>
      </c>
      <c r="P120" s="863">
        <v>248710</v>
      </c>
      <c r="Q120" s="863">
        <v>15415</v>
      </c>
      <c r="R120" s="865" t="s">
        <v>451</v>
      </c>
      <c r="S120" s="862"/>
    </row>
    <row r="121" spans="1:19" s="863" customFormat="1" ht="9.75" customHeight="1">
      <c r="A121" s="278"/>
      <c r="R121" s="865"/>
      <c r="S121" s="862"/>
    </row>
    <row r="122" spans="1:19" s="863" customFormat="1" ht="9.75" customHeight="1">
      <c r="A122" s="278" t="s">
        <v>305</v>
      </c>
      <c r="B122" s="863" t="s">
        <v>43</v>
      </c>
      <c r="C122" s="863">
        <v>245671</v>
      </c>
      <c r="D122" s="863" t="s">
        <v>43</v>
      </c>
      <c r="E122" s="863">
        <v>245671</v>
      </c>
      <c r="F122" s="863" t="s">
        <v>43</v>
      </c>
      <c r="G122" s="863" t="s">
        <v>43</v>
      </c>
      <c r="H122" s="863" t="s">
        <v>43</v>
      </c>
      <c r="I122" s="863">
        <v>65916</v>
      </c>
      <c r="J122" s="863" t="s">
        <v>43</v>
      </c>
      <c r="K122" s="863">
        <v>65916</v>
      </c>
      <c r="L122" s="863" t="s">
        <v>43</v>
      </c>
      <c r="M122" s="863" t="s">
        <v>43</v>
      </c>
      <c r="N122" s="863" t="s">
        <v>43</v>
      </c>
      <c r="O122" s="863" t="s">
        <v>43</v>
      </c>
      <c r="P122" s="863">
        <v>169601</v>
      </c>
      <c r="Q122" s="863">
        <v>17669</v>
      </c>
      <c r="R122" s="865" t="s">
        <v>452</v>
      </c>
      <c r="S122" s="862"/>
    </row>
    <row r="123" spans="1:19" s="863" customFormat="1" ht="9.75" customHeight="1">
      <c r="A123" s="278" t="s">
        <v>453</v>
      </c>
      <c r="B123" s="863" t="s">
        <v>43</v>
      </c>
      <c r="C123" s="863">
        <v>130396</v>
      </c>
      <c r="D123" s="863">
        <v>29856</v>
      </c>
      <c r="E123" s="863">
        <v>64056</v>
      </c>
      <c r="F123" s="863">
        <v>36484</v>
      </c>
      <c r="G123" s="863" t="s">
        <v>43</v>
      </c>
      <c r="H123" s="863" t="s">
        <v>43</v>
      </c>
      <c r="I123" s="863" t="s">
        <v>43</v>
      </c>
      <c r="J123" s="863" t="s">
        <v>43</v>
      </c>
      <c r="K123" s="863" t="s">
        <v>43</v>
      </c>
      <c r="L123" s="863">
        <v>252399</v>
      </c>
      <c r="M123" s="863">
        <v>252399</v>
      </c>
      <c r="N123" s="863" t="s">
        <v>43</v>
      </c>
      <c r="O123" s="863">
        <v>252399</v>
      </c>
      <c r="P123" s="863">
        <v>276623</v>
      </c>
      <c r="Q123" s="863">
        <v>15823</v>
      </c>
      <c r="R123" s="865" t="s">
        <v>454</v>
      </c>
      <c r="S123" s="862"/>
    </row>
    <row r="124" spans="1:19" s="863" customFormat="1" ht="9.75" customHeight="1">
      <c r="A124" s="278"/>
      <c r="R124" s="865"/>
      <c r="S124" s="862"/>
    </row>
    <row r="125" spans="1:19" s="863" customFormat="1" ht="9.75" customHeight="1">
      <c r="A125" s="278" t="s">
        <v>307</v>
      </c>
      <c r="B125" s="863" t="s">
        <v>43</v>
      </c>
      <c r="C125" s="863" t="s">
        <v>43</v>
      </c>
      <c r="D125" s="863" t="s">
        <v>43</v>
      </c>
      <c r="E125" s="863" t="s">
        <v>43</v>
      </c>
      <c r="F125" s="863" t="s">
        <v>43</v>
      </c>
      <c r="G125" s="863" t="s">
        <v>43</v>
      </c>
      <c r="H125" s="863" t="s">
        <v>43</v>
      </c>
      <c r="I125" s="863" t="s">
        <v>43</v>
      </c>
      <c r="J125" s="863" t="s">
        <v>43</v>
      </c>
      <c r="K125" s="863" t="s">
        <v>43</v>
      </c>
      <c r="L125" s="863" t="s">
        <v>43</v>
      </c>
      <c r="M125" s="863" t="s">
        <v>43</v>
      </c>
      <c r="N125" s="863" t="s">
        <v>43</v>
      </c>
      <c r="O125" s="863" t="s">
        <v>43</v>
      </c>
      <c r="P125" s="863">
        <v>41656</v>
      </c>
      <c r="Q125" s="863">
        <v>4401</v>
      </c>
      <c r="R125" s="865" t="s">
        <v>455</v>
      </c>
      <c r="S125" s="862"/>
    </row>
    <row r="126" spans="1:19" s="863" customFormat="1" ht="9.75" customHeight="1">
      <c r="A126" s="278" t="s">
        <v>456</v>
      </c>
      <c r="B126" s="863" t="s">
        <v>43</v>
      </c>
      <c r="C126" s="863">
        <v>62231</v>
      </c>
      <c r="D126" s="863">
        <v>29856</v>
      </c>
      <c r="E126" s="863">
        <v>32375</v>
      </c>
      <c r="F126" s="863" t="s">
        <v>43</v>
      </c>
      <c r="G126" s="863" t="s">
        <v>43</v>
      </c>
      <c r="H126" s="863" t="s">
        <v>43</v>
      </c>
      <c r="I126" s="863" t="s">
        <v>43</v>
      </c>
      <c r="J126" s="863" t="s">
        <v>43</v>
      </c>
      <c r="K126" s="863" t="s">
        <v>43</v>
      </c>
      <c r="L126" s="863">
        <v>52446</v>
      </c>
      <c r="M126" s="863">
        <v>52446</v>
      </c>
      <c r="N126" s="863" t="s">
        <v>43</v>
      </c>
      <c r="O126" s="863">
        <v>52446</v>
      </c>
      <c r="P126" s="863">
        <v>46729</v>
      </c>
      <c r="Q126" s="863">
        <v>1900</v>
      </c>
      <c r="R126" s="865" t="s">
        <v>457</v>
      </c>
      <c r="S126" s="862"/>
    </row>
    <row r="127" spans="1:19" s="863" customFormat="1" ht="9.75" customHeight="1">
      <c r="A127" s="278" t="s">
        <v>458</v>
      </c>
      <c r="B127" s="863" t="s">
        <v>43</v>
      </c>
      <c r="C127" s="863" t="s">
        <v>43</v>
      </c>
      <c r="D127" s="863" t="s">
        <v>43</v>
      </c>
      <c r="E127" s="863" t="s">
        <v>43</v>
      </c>
      <c r="F127" s="863" t="s">
        <v>43</v>
      </c>
      <c r="G127" s="863" t="s">
        <v>43</v>
      </c>
      <c r="H127" s="863" t="s">
        <v>43</v>
      </c>
      <c r="I127" s="863" t="s">
        <v>43</v>
      </c>
      <c r="J127" s="863" t="s">
        <v>43</v>
      </c>
      <c r="K127" s="863" t="s">
        <v>43</v>
      </c>
      <c r="L127" s="863">
        <v>51037</v>
      </c>
      <c r="M127" s="863">
        <v>51037</v>
      </c>
      <c r="N127" s="863" t="s">
        <v>43</v>
      </c>
      <c r="O127" s="863">
        <v>51037</v>
      </c>
      <c r="P127" s="863">
        <v>50668</v>
      </c>
      <c r="Q127" s="863">
        <v>4805</v>
      </c>
      <c r="R127" s="865" t="s">
        <v>459</v>
      </c>
      <c r="S127" s="862"/>
    </row>
    <row r="128" spans="1:19" s="863" customFormat="1" ht="9.75" customHeight="1">
      <c r="A128" s="278" t="s">
        <v>460</v>
      </c>
      <c r="B128" s="863" t="s">
        <v>43</v>
      </c>
      <c r="C128" s="863">
        <v>31681</v>
      </c>
      <c r="D128" s="863" t="s">
        <v>43</v>
      </c>
      <c r="E128" s="863">
        <v>31681</v>
      </c>
      <c r="F128" s="863" t="s">
        <v>43</v>
      </c>
      <c r="G128" s="863" t="s">
        <v>43</v>
      </c>
      <c r="H128" s="863" t="s">
        <v>43</v>
      </c>
      <c r="I128" s="863" t="s">
        <v>43</v>
      </c>
      <c r="J128" s="863" t="s">
        <v>43</v>
      </c>
      <c r="K128" s="863" t="s">
        <v>43</v>
      </c>
      <c r="L128" s="863">
        <v>103830</v>
      </c>
      <c r="M128" s="863">
        <v>103830</v>
      </c>
      <c r="N128" s="863" t="s">
        <v>43</v>
      </c>
      <c r="O128" s="863">
        <v>103830</v>
      </c>
      <c r="P128" s="863">
        <v>109657</v>
      </c>
      <c r="Q128" s="863">
        <v>4309</v>
      </c>
      <c r="R128" s="865" t="s">
        <v>461</v>
      </c>
      <c r="S128" s="862"/>
    </row>
    <row r="129" spans="1:19" s="863" customFormat="1" ht="9.75" customHeight="1">
      <c r="A129" s="278" t="s">
        <v>311</v>
      </c>
      <c r="B129" s="863" t="s">
        <v>43</v>
      </c>
      <c r="C129" s="863">
        <v>36484</v>
      </c>
      <c r="D129" s="863" t="s">
        <v>43</v>
      </c>
      <c r="E129" s="863" t="s">
        <v>43</v>
      </c>
      <c r="F129" s="863">
        <v>36484</v>
      </c>
      <c r="G129" s="863" t="s">
        <v>43</v>
      </c>
      <c r="H129" s="863" t="s">
        <v>43</v>
      </c>
      <c r="I129" s="863" t="s">
        <v>43</v>
      </c>
      <c r="J129" s="863" t="s">
        <v>43</v>
      </c>
      <c r="K129" s="863" t="s">
        <v>43</v>
      </c>
      <c r="L129" s="863">
        <v>45086</v>
      </c>
      <c r="M129" s="863">
        <v>45086</v>
      </c>
      <c r="N129" s="863" t="s">
        <v>43</v>
      </c>
      <c r="O129" s="863">
        <v>45086</v>
      </c>
      <c r="P129" s="863">
        <v>69569</v>
      </c>
      <c r="Q129" s="863">
        <v>4809</v>
      </c>
      <c r="R129" s="865" t="s">
        <v>462</v>
      </c>
      <c r="S129" s="862"/>
    </row>
    <row r="130" spans="1:19" s="863" customFormat="1" ht="9.75" customHeight="1">
      <c r="A130" s="278"/>
      <c r="R130" s="865"/>
      <c r="S130" s="862"/>
    </row>
    <row r="131" spans="1:19" s="863" customFormat="1" ht="9.75" customHeight="1">
      <c r="A131" s="278" t="s">
        <v>463</v>
      </c>
      <c r="B131" s="863" t="s">
        <v>43</v>
      </c>
      <c r="C131" s="863" t="s">
        <v>43</v>
      </c>
      <c r="D131" s="863" t="s">
        <v>43</v>
      </c>
      <c r="E131" s="863" t="s">
        <v>43</v>
      </c>
      <c r="F131" s="863" t="s">
        <v>43</v>
      </c>
      <c r="G131" s="863" t="s">
        <v>43</v>
      </c>
      <c r="H131" s="863" t="s">
        <v>43</v>
      </c>
      <c r="I131" s="863" t="s">
        <v>43</v>
      </c>
      <c r="J131" s="863" t="s">
        <v>43</v>
      </c>
      <c r="K131" s="863" t="s">
        <v>43</v>
      </c>
      <c r="L131" s="863" t="s">
        <v>43</v>
      </c>
      <c r="M131" s="863" t="s">
        <v>43</v>
      </c>
      <c r="N131" s="863" t="s">
        <v>43</v>
      </c>
      <c r="O131" s="863" t="s">
        <v>43</v>
      </c>
      <c r="P131" s="863">
        <v>11907</v>
      </c>
      <c r="Q131" s="863">
        <v>1700</v>
      </c>
      <c r="R131" s="865" t="s">
        <v>464</v>
      </c>
      <c r="S131" s="862"/>
    </row>
    <row r="132" spans="1:19" s="863" customFormat="1" ht="9.75" customHeight="1">
      <c r="A132" s="278" t="s">
        <v>465</v>
      </c>
      <c r="B132" s="863" t="s">
        <v>43</v>
      </c>
      <c r="C132" s="863" t="s">
        <v>43</v>
      </c>
      <c r="D132" s="863" t="s">
        <v>43</v>
      </c>
      <c r="E132" s="863" t="s">
        <v>43</v>
      </c>
      <c r="F132" s="863" t="s">
        <v>43</v>
      </c>
      <c r="G132" s="863" t="s">
        <v>43</v>
      </c>
      <c r="H132" s="863" t="s">
        <v>43</v>
      </c>
      <c r="I132" s="863" t="s">
        <v>43</v>
      </c>
      <c r="J132" s="863" t="s">
        <v>43</v>
      </c>
      <c r="K132" s="863" t="s">
        <v>43</v>
      </c>
      <c r="L132" s="863" t="s">
        <v>43</v>
      </c>
      <c r="M132" s="863" t="s">
        <v>43</v>
      </c>
      <c r="N132" s="863" t="s">
        <v>43</v>
      </c>
      <c r="O132" s="863" t="s">
        <v>43</v>
      </c>
      <c r="P132" s="863">
        <v>14345</v>
      </c>
      <c r="Q132" s="863">
        <v>901</v>
      </c>
      <c r="R132" s="865" t="s">
        <v>410</v>
      </c>
      <c r="S132" s="862"/>
    </row>
    <row r="133" spans="1:19" s="863" customFormat="1" ht="9.75" customHeight="1">
      <c r="A133" s="278" t="s">
        <v>466</v>
      </c>
      <c r="B133" s="863" t="s">
        <v>43</v>
      </c>
      <c r="C133" s="863" t="s">
        <v>43</v>
      </c>
      <c r="D133" s="863" t="s">
        <v>43</v>
      </c>
      <c r="E133" s="863" t="s">
        <v>43</v>
      </c>
      <c r="F133" s="863" t="s">
        <v>43</v>
      </c>
      <c r="G133" s="863" t="s">
        <v>43</v>
      </c>
      <c r="H133" s="863" t="s">
        <v>43</v>
      </c>
      <c r="I133" s="863" t="s">
        <v>43</v>
      </c>
      <c r="J133" s="863" t="s">
        <v>43</v>
      </c>
      <c r="K133" s="863" t="s">
        <v>43</v>
      </c>
      <c r="L133" s="863" t="s">
        <v>43</v>
      </c>
      <c r="M133" s="863" t="s">
        <v>43</v>
      </c>
      <c r="N133" s="863" t="s">
        <v>43</v>
      </c>
      <c r="O133" s="863" t="s">
        <v>43</v>
      </c>
      <c r="P133" s="863">
        <v>15404</v>
      </c>
      <c r="Q133" s="863">
        <v>1800</v>
      </c>
      <c r="R133" s="865" t="s">
        <v>411</v>
      </c>
      <c r="S133" s="862"/>
    </row>
    <row r="134" spans="1:19" s="863" customFormat="1" ht="9.75" customHeight="1">
      <c r="A134" s="278" t="s">
        <v>467</v>
      </c>
      <c r="B134" s="863" t="s">
        <v>43</v>
      </c>
      <c r="C134" s="863" t="s">
        <v>43</v>
      </c>
      <c r="D134" s="863" t="s">
        <v>43</v>
      </c>
      <c r="E134" s="863" t="s">
        <v>43</v>
      </c>
      <c r="F134" s="863" t="s">
        <v>43</v>
      </c>
      <c r="G134" s="863" t="s">
        <v>43</v>
      </c>
      <c r="H134" s="863" t="s">
        <v>43</v>
      </c>
      <c r="I134" s="863" t="s">
        <v>43</v>
      </c>
      <c r="J134" s="863" t="s">
        <v>43</v>
      </c>
      <c r="K134" s="863" t="s">
        <v>43</v>
      </c>
      <c r="L134" s="863">
        <v>52446</v>
      </c>
      <c r="M134" s="863">
        <v>52446</v>
      </c>
      <c r="N134" s="863" t="s">
        <v>43</v>
      </c>
      <c r="O134" s="863">
        <v>52446</v>
      </c>
      <c r="P134" s="863">
        <v>13946</v>
      </c>
      <c r="Q134" s="863">
        <v>1000</v>
      </c>
      <c r="R134" s="865" t="s">
        <v>412</v>
      </c>
      <c r="S134" s="862"/>
    </row>
    <row r="135" spans="1:19" s="863" customFormat="1" ht="9.75" customHeight="1">
      <c r="A135" s="278" t="s">
        <v>468</v>
      </c>
      <c r="B135" s="863" t="s">
        <v>43</v>
      </c>
      <c r="C135" s="863" t="s">
        <v>43</v>
      </c>
      <c r="D135" s="863" t="s">
        <v>43</v>
      </c>
      <c r="E135" s="863" t="s">
        <v>43</v>
      </c>
      <c r="F135" s="863" t="s">
        <v>43</v>
      </c>
      <c r="G135" s="863" t="s">
        <v>43</v>
      </c>
      <c r="H135" s="863" t="s">
        <v>43</v>
      </c>
      <c r="I135" s="863" t="s">
        <v>43</v>
      </c>
      <c r="J135" s="863" t="s">
        <v>43</v>
      </c>
      <c r="K135" s="863" t="s">
        <v>43</v>
      </c>
      <c r="L135" s="863" t="s">
        <v>43</v>
      </c>
      <c r="M135" s="863" t="s">
        <v>43</v>
      </c>
      <c r="N135" s="863" t="s">
        <v>43</v>
      </c>
      <c r="O135" s="863" t="s">
        <v>43</v>
      </c>
      <c r="P135" s="863">
        <v>14794</v>
      </c>
      <c r="Q135" s="863" t="s">
        <v>43</v>
      </c>
      <c r="R135" s="866" t="s">
        <v>469</v>
      </c>
      <c r="S135" s="862"/>
    </row>
    <row r="136" spans="1:19" s="863" customFormat="1" ht="9.75" customHeight="1">
      <c r="A136" s="278" t="s">
        <v>470</v>
      </c>
      <c r="B136" s="863" t="s">
        <v>43</v>
      </c>
      <c r="C136" s="863">
        <v>62231</v>
      </c>
      <c r="D136" s="863">
        <v>29856</v>
      </c>
      <c r="E136" s="863">
        <v>32375</v>
      </c>
      <c r="F136" s="863" t="s">
        <v>43</v>
      </c>
      <c r="G136" s="863" t="s">
        <v>43</v>
      </c>
      <c r="H136" s="863" t="s">
        <v>43</v>
      </c>
      <c r="I136" s="863" t="s">
        <v>43</v>
      </c>
      <c r="J136" s="863" t="s">
        <v>43</v>
      </c>
      <c r="K136" s="863" t="s">
        <v>43</v>
      </c>
      <c r="L136" s="863" t="s">
        <v>43</v>
      </c>
      <c r="M136" s="863" t="s">
        <v>43</v>
      </c>
      <c r="N136" s="863" t="s">
        <v>43</v>
      </c>
      <c r="O136" s="863" t="s">
        <v>43</v>
      </c>
      <c r="P136" s="863">
        <v>17989</v>
      </c>
      <c r="Q136" s="863">
        <v>900</v>
      </c>
      <c r="R136" s="865" t="s">
        <v>471</v>
      </c>
      <c r="S136" s="862"/>
    </row>
    <row r="137" spans="1:19" s="863" customFormat="1" ht="9.75" customHeight="1">
      <c r="A137" s="278" t="s">
        <v>472</v>
      </c>
      <c r="B137" s="863" t="s">
        <v>43</v>
      </c>
      <c r="C137" s="863" t="s">
        <v>43</v>
      </c>
      <c r="D137" s="863" t="s">
        <v>43</v>
      </c>
      <c r="E137" s="863" t="s">
        <v>43</v>
      </c>
      <c r="F137" s="863" t="s">
        <v>43</v>
      </c>
      <c r="G137" s="863" t="s">
        <v>43</v>
      </c>
      <c r="H137" s="863" t="s">
        <v>43</v>
      </c>
      <c r="I137" s="863" t="s">
        <v>43</v>
      </c>
      <c r="J137" s="863" t="s">
        <v>43</v>
      </c>
      <c r="K137" s="863" t="s">
        <v>43</v>
      </c>
      <c r="L137" s="863" t="s">
        <v>43</v>
      </c>
      <c r="M137" s="863" t="s">
        <v>43</v>
      </c>
      <c r="N137" s="863" t="s">
        <v>43</v>
      </c>
      <c r="O137" s="863" t="s">
        <v>43</v>
      </c>
      <c r="P137" s="863">
        <v>13014</v>
      </c>
      <c r="Q137" s="863">
        <v>1901</v>
      </c>
      <c r="R137" s="865" t="s">
        <v>473</v>
      </c>
      <c r="S137" s="862"/>
    </row>
    <row r="138" spans="1:19" s="863" customFormat="1" ht="9.75" customHeight="1">
      <c r="A138" s="278" t="s">
        <v>474</v>
      </c>
      <c r="B138" s="863" t="s">
        <v>43</v>
      </c>
      <c r="C138" s="863" t="s">
        <v>43</v>
      </c>
      <c r="D138" s="863" t="s">
        <v>43</v>
      </c>
      <c r="E138" s="863" t="s">
        <v>43</v>
      </c>
      <c r="F138" s="863" t="s">
        <v>43</v>
      </c>
      <c r="G138" s="863" t="s">
        <v>43</v>
      </c>
      <c r="H138" s="863" t="s">
        <v>43</v>
      </c>
      <c r="I138" s="863" t="s">
        <v>43</v>
      </c>
      <c r="J138" s="863" t="s">
        <v>43</v>
      </c>
      <c r="K138" s="863" t="s">
        <v>43</v>
      </c>
      <c r="L138" s="863">
        <v>51037</v>
      </c>
      <c r="M138" s="863">
        <v>51037</v>
      </c>
      <c r="N138" s="863" t="s">
        <v>43</v>
      </c>
      <c r="O138" s="863">
        <v>51037</v>
      </c>
      <c r="P138" s="863">
        <v>17881</v>
      </c>
      <c r="Q138" s="863">
        <v>1302</v>
      </c>
      <c r="R138" s="865" t="s">
        <v>475</v>
      </c>
      <c r="S138" s="862"/>
    </row>
    <row r="139" spans="1:19" s="863" customFormat="1" ht="9.75" customHeight="1">
      <c r="A139" s="278" t="s">
        <v>476</v>
      </c>
      <c r="B139" s="863" t="s">
        <v>43</v>
      </c>
      <c r="C139" s="863" t="s">
        <v>43</v>
      </c>
      <c r="D139" s="863" t="s">
        <v>43</v>
      </c>
      <c r="E139" s="863" t="s">
        <v>43</v>
      </c>
      <c r="F139" s="863" t="s">
        <v>43</v>
      </c>
      <c r="G139" s="863" t="s">
        <v>43</v>
      </c>
      <c r="H139" s="863" t="s">
        <v>43</v>
      </c>
      <c r="I139" s="863" t="s">
        <v>43</v>
      </c>
      <c r="J139" s="863" t="s">
        <v>43</v>
      </c>
      <c r="K139" s="863" t="s">
        <v>43</v>
      </c>
      <c r="L139" s="863" t="s">
        <v>43</v>
      </c>
      <c r="M139" s="863" t="s">
        <v>43</v>
      </c>
      <c r="N139" s="863" t="s">
        <v>43</v>
      </c>
      <c r="O139" s="863" t="s">
        <v>43</v>
      </c>
      <c r="P139" s="863">
        <v>19773</v>
      </c>
      <c r="Q139" s="863">
        <v>1602</v>
      </c>
      <c r="R139" s="865" t="s">
        <v>477</v>
      </c>
      <c r="S139" s="862"/>
    </row>
    <row r="140" spans="1:19" s="863" customFormat="1" ht="9.75" customHeight="1">
      <c r="A140" s="278" t="s">
        <v>478</v>
      </c>
      <c r="B140" s="863" t="s">
        <v>43</v>
      </c>
      <c r="C140" s="863" t="s">
        <v>43</v>
      </c>
      <c r="D140" s="863" t="s">
        <v>43</v>
      </c>
      <c r="E140" s="863" t="s">
        <v>43</v>
      </c>
      <c r="F140" s="863" t="s">
        <v>43</v>
      </c>
      <c r="G140" s="863" t="s">
        <v>43</v>
      </c>
      <c r="H140" s="863" t="s">
        <v>43</v>
      </c>
      <c r="I140" s="863" t="s">
        <v>43</v>
      </c>
      <c r="J140" s="863" t="s">
        <v>43</v>
      </c>
      <c r="K140" s="863" t="s">
        <v>43</v>
      </c>
      <c r="L140" s="863">
        <v>50794</v>
      </c>
      <c r="M140" s="863">
        <v>50794</v>
      </c>
      <c r="N140" s="863" t="s">
        <v>43</v>
      </c>
      <c r="O140" s="863">
        <v>50794</v>
      </c>
      <c r="P140" s="863">
        <v>35066</v>
      </c>
      <c r="Q140" s="863">
        <v>1002</v>
      </c>
      <c r="R140" s="865" t="s">
        <v>422</v>
      </c>
      <c r="S140" s="862"/>
    </row>
    <row r="141" spans="1:19" s="863" customFormat="1" ht="9.75" customHeight="1">
      <c r="A141" s="278" t="s">
        <v>479</v>
      </c>
      <c r="B141" s="863" t="s">
        <v>43</v>
      </c>
      <c r="C141" s="863" t="s">
        <v>43</v>
      </c>
      <c r="D141" s="863" t="s">
        <v>43</v>
      </c>
      <c r="E141" s="863" t="s">
        <v>43</v>
      </c>
      <c r="F141" s="863" t="s">
        <v>43</v>
      </c>
      <c r="G141" s="863" t="s">
        <v>43</v>
      </c>
      <c r="H141" s="863" t="s">
        <v>43</v>
      </c>
      <c r="I141" s="863" t="s">
        <v>43</v>
      </c>
      <c r="J141" s="863" t="s">
        <v>43</v>
      </c>
      <c r="K141" s="863" t="s">
        <v>43</v>
      </c>
      <c r="L141" s="863">
        <v>53036</v>
      </c>
      <c r="M141" s="863">
        <v>53036</v>
      </c>
      <c r="N141" s="863" t="s">
        <v>43</v>
      </c>
      <c r="O141" s="863">
        <v>53036</v>
      </c>
      <c r="P141" s="863">
        <v>44082</v>
      </c>
      <c r="Q141" s="863">
        <v>1602</v>
      </c>
      <c r="R141" s="865" t="s">
        <v>423</v>
      </c>
      <c r="S141" s="862"/>
    </row>
    <row r="142" spans="1:19" s="863" customFormat="1" ht="9.75" customHeight="1">
      <c r="A142" s="278" t="s">
        <v>480</v>
      </c>
      <c r="B142" s="863" t="s">
        <v>43</v>
      </c>
      <c r="C142" s="863">
        <v>31681</v>
      </c>
      <c r="D142" s="863" t="s">
        <v>43</v>
      </c>
      <c r="E142" s="863">
        <v>31681</v>
      </c>
      <c r="F142" s="863" t="s">
        <v>43</v>
      </c>
      <c r="G142" s="863" t="s">
        <v>43</v>
      </c>
      <c r="H142" s="863" t="s">
        <v>43</v>
      </c>
      <c r="I142" s="863" t="s">
        <v>43</v>
      </c>
      <c r="J142" s="863" t="s">
        <v>43</v>
      </c>
      <c r="K142" s="863" t="s">
        <v>43</v>
      </c>
      <c r="L142" s="863" t="s">
        <v>43</v>
      </c>
      <c r="M142" s="863" t="s">
        <v>43</v>
      </c>
      <c r="N142" s="863" t="s">
        <v>43</v>
      </c>
      <c r="O142" s="863" t="s">
        <v>43</v>
      </c>
      <c r="P142" s="863">
        <v>30509</v>
      </c>
      <c r="Q142" s="863">
        <v>1705</v>
      </c>
      <c r="R142" s="865" t="s">
        <v>424</v>
      </c>
      <c r="S142" s="862"/>
    </row>
    <row r="143" spans="1:19" s="863" customFormat="1" ht="9.75" customHeight="1">
      <c r="A143" s="278" t="s">
        <v>481</v>
      </c>
      <c r="B143" s="863" t="s">
        <v>43</v>
      </c>
      <c r="C143" s="863" t="s">
        <v>43</v>
      </c>
      <c r="D143" s="863" t="s">
        <v>43</v>
      </c>
      <c r="E143" s="863" t="s">
        <v>43</v>
      </c>
      <c r="F143" s="863" t="s">
        <v>43</v>
      </c>
      <c r="G143" s="863" t="s">
        <v>43</v>
      </c>
      <c r="H143" s="863" t="s">
        <v>43</v>
      </c>
      <c r="I143" s="863" t="s">
        <v>43</v>
      </c>
      <c r="J143" s="863" t="s">
        <v>43</v>
      </c>
      <c r="K143" s="863" t="s">
        <v>43</v>
      </c>
      <c r="L143" s="863" t="s">
        <v>43</v>
      </c>
      <c r="M143" s="863" t="s">
        <v>43</v>
      </c>
      <c r="N143" s="863" t="s">
        <v>43</v>
      </c>
      <c r="O143" s="863" t="s">
        <v>43</v>
      </c>
      <c r="P143" s="863">
        <v>25602</v>
      </c>
      <c r="Q143" s="863">
        <v>1504</v>
      </c>
      <c r="R143" s="865" t="s">
        <v>482</v>
      </c>
      <c r="S143" s="862"/>
    </row>
    <row r="144" spans="1:19" s="863" customFormat="1" ht="9.75" customHeight="1">
      <c r="A144" s="278" t="s">
        <v>465</v>
      </c>
      <c r="B144" s="863" t="s">
        <v>43</v>
      </c>
      <c r="C144" s="863">
        <v>36484</v>
      </c>
      <c r="D144" s="863" t="s">
        <v>43</v>
      </c>
      <c r="E144" s="863" t="s">
        <v>43</v>
      </c>
      <c r="F144" s="863">
        <v>36484</v>
      </c>
      <c r="G144" s="863" t="s">
        <v>43</v>
      </c>
      <c r="H144" s="863" t="s">
        <v>43</v>
      </c>
      <c r="I144" s="863" t="s">
        <v>43</v>
      </c>
      <c r="J144" s="863" t="s">
        <v>43</v>
      </c>
      <c r="K144" s="863" t="s">
        <v>43</v>
      </c>
      <c r="L144" s="863" t="s">
        <v>43</v>
      </c>
      <c r="M144" s="863" t="s">
        <v>43</v>
      </c>
      <c r="N144" s="863" t="s">
        <v>43</v>
      </c>
      <c r="O144" s="863" t="s">
        <v>43</v>
      </c>
      <c r="P144" s="863">
        <v>30942</v>
      </c>
      <c r="Q144" s="863">
        <v>2304</v>
      </c>
      <c r="R144" s="865" t="s">
        <v>410</v>
      </c>
      <c r="S144" s="862"/>
    </row>
    <row r="145" spans="1:19" s="863" customFormat="1" ht="9.75" customHeight="1">
      <c r="A145" s="288" t="s">
        <v>466</v>
      </c>
      <c r="B145" s="867" t="s">
        <v>43</v>
      </c>
      <c r="C145" s="868" t="s">
        <v>43</v>
      </c>
      <c r="D145" s="868" t="s">
        <v>43</v>
      </c>
      <c r="E145" s="868" t="s">
        <v>43</v>
      </c>
      <c r="F145" s="868" t="s">
        <v>43</v>
      </c>
      <c r="G145" s="868" t="s">
        <v>43</v>
      </c>
      <c r="H145" s="868" t="s">
        <v>43</v>
      </c>
      <c r="I145" s="868" t="s">
        <v>43</v>
      </c>
      <c r="J145" s="868" t="s">
        <v>43</v>
      </c>
      <c r="K145" s="868" t="s">
        <v>43</v>
      </c>
      <c r="L145" s="868">
        <v>45086</v>
      </c>
      <c r="M145" s="868">
        <v>45086</v>
      </c>
      <c r="N145" s="868" t="s">
        <v>43</v>
      </c>
      <c r="O145" s="868">
        <v>45086</v>
      </c>
      <c r="P145" s="868">
        <v>13025</v>
      </c>
      <c r="Q145" s="868">
        <v>1001</v>
      </c>
      <c r="R145" s="869" t="s">
        <v>411</v>
      </c>
      <c r="S145" s="862"/>
    </row>
    <row r="146" spans="1:19" ht="21.75" customHeight="1">
      <c r="I146" s="820" t="s">
        <v>483</v>
      </c>
      <c r="Q146" s="822" t="s">
        <v>338</v>
      </c>
    </row>
    <row r="147" spans="1:19" s="308" customFormat="1" ht="12" customHeight="1">
      <c r="A147" s="853"/>
      <c r="B147" s="870" t="s">
        <v>701</v>
      </c>
      <c r="C147" s="313"/>
      <c r="D147" s="313"/>
      <c r="E147" s="313"/>
      <c r="F147" s="313"/>
      <c r="G147" s="313"/>
      <c r="H147" s="313"/>
      <c r="I147" s="313"/>
      <c r="J147" s="313"/>
      <c r="K147" s="313"/>
      <c r="L147" s="313"/>
      <c r="M147" s="313"/>
      <c r="N147" s="313"/>
      <c r="O147" s="313"/>
      <c r="P147" s="313"/>
      <c r="Q147" s="313"/>
      <c r="R147" s="1284" t="s">
        <v>429</v>
      </c>
      <c r="S147" s="306"/>
    </row>
    <row r="148" spans="1:19" s="805" customFormat="1" ht="13.5" customHeight="1">
      <c r="A148" s="803"/>
      <c r="B148" s="871" t="s">
        <v>529</v>
      </c>
      <c r="C148" s="1024"/>
      <c r="D148" s="856"/>
      <c r="E148" s="856"/>
      <c r="F148" s="856"/>
      <c r="G148" s="856"/>
      <c r="H148" s="856"/>
      <c r="I148" s="856"/>
      <c r="J148" s="856"/>
      <c r="K148" s="856"/>
      <c r="L148" s="856"/>
      <c r="M148" s="855"/>
      <c r="N148" s="1024"/>
      <c r="O148" s="855"/>
      <c r="P148" s="1024"/>
      <c r="Q148" s="856"/>
      <c r="R148" s="1285"/>
      <c r="S148" s="315"/>
    </row>
    <row r="149" spans="1:19" s="805" customFormat="1" ht="33.75" customHeight="1">
      <c r="A149" s="803" t="s">
        <v>880</v>
      </c>
      <c r="B149" s="309" t="s">
        <v>702</v>
      </c>
      <c r="C149" s="317" t="s">
        <v>437</v>
      </c>
      <c r="D149" s="1024" t="s">
        <v>78</v>
      </c>
      <c r="E149" s="856"/>
      <c r="F149" s="856"/>
      <c r="G149" s="855"/>
      <c r="H149" s="1024" t="s">
        <v>577</v>
      </c>
      <c r="I149" s="856"/>
      <c r="J149" s="855"/>
      <c r="K149" s="872" t="s">
        <v>1056</v>
      </c>
      <c r="L149" s="856"/>
      <c r="M149" s="855"/>
      <c r="N149" s="317" t="s">
        <v>622</v>
      </c>
      <c r="O149" s="309" t="s">
        <v>689</v>
      </c>
      <c r="P149" s="317" t="s">
        <v>508</v>
      </c>
      <c r="Q149" s="1024" t="s">
        <v>656</v>
      </c>
      <c r="R149" s="1285"/>
      <c r="S149" s="315"/>
    </row>
    <row r="150" spans="1:19" s="805" customFormat="1" ht="22.5" customHeight="1">
      <c r="A150" s="803"/>
      <c r="B150" s="309" t="s">
        <v>64</v>
      </c>
      <c r="C150" s="317" t="s">
        <v>75</v>
      </c>
      <c r="D150" s="317" t="s">
        <v>53</v>
      </c>
      <c r="E150" s="309" t="s">
        <v>80</v>
      </c>
      <c r="F150" s="309" t="s">
        <v>1057</v>
      </c>
      <c r="G150" s="309" t="s">
        <v>1058</v>
      </c>
      <c r="H150" s="317" t="s">
        <v>55</v>
      </c>
      <c r="I150" s="309" t="s">
        <v>82</v>
      </c>
      <c r="J150" s="857" t="s">
        <v>698</v>
      </c>
      <c r="K150" s="317" t="s">
        <v>314</v>
      </c>
      <c r="L150" s="309" t="s">
        <v>586</v>
      </c>
      <c r="M150" s="309" t="s">
        <v>598</v>
      </c>
      <c r="N150" s="317" t="s">
        <v>38</v>
      </c>
      <c r="O150" s="309" t="s">
        <v>661</v>
      </c>
      <c r="P150" s="317" t="s">
        <v>89</v>
      </c>
      <c r="Q150" s="307" t="s">
        <v>90</v>
      </c>
      <c r="R150" s="1285"/>
      <c r="S150" s="315"/>
    </row>
    <row r="151" spans="1:19" s="805" customFormat="1" ht="13.5" customHeight="1">
      <c r="A151" s="314"/>
      <c r="B151" s="290" t="str">
        <f>PROPER("DURI")</f>
        <v>Duri</v>
      </c>
      <c r="C151" s="290"/>
      <c r="D151" s="290"/>
      <c r="E151" s="290" t="str">
        <f>PROPER("ARAB-L")</f>
        <v>Arab-L</v>
      </c>
      <c r="F151" s="290" t="str">
        <f>PROPER("ARAB-M")</f>
        <v>Arab-M</v>
      </c>
      <c r="G151" s="290" t="str">
        <f>PROPER("ARAB-E-L")</f>
        <v>Arab-E-L</v>
      </c>
      <c r="H151" s="290"/>
      <c r="I151" s="290" t="str">
        <f>PROPER("A-SHAHEN")</f>
        <v>A-Shahen</v>
      </c>
      <c r="J151" s="290" t="str">
        <f>PROPER("DEOD-F-C")</f>
        <v>Deod-F-C</v>
      </c>
      <c r="K151" s="290"/>
      <c r="L151" s="290" t="str">
        <f>PROPER("MURBAN")</f>
        <v>Murban</v>
      </c>
      <c r="M151" s="290" t="str">
        <f>PROPER("DAS")</f>
        <v>Das</v>
      </c>
      <c r="N151" s="290"/>
      <c r="O151" s="290" t="str">
        <f>PROPER("HUNGO-B")</f>
        <v>Hungo-B</v>
      </c>
      <c r="P151" s="290"/>
      <c r="Q151" s="806"/>
      <c r="R151" s="1286"/>
      <c r="S151" s="315"/>
    </row>
    <row r="152" spans="1:19" s="863" customFormat="1" ht="9.75" customHeight="1">
      <c r="A152" s="858" t="s">
        <v>300</v>
      </c>
      <c r="B152" s="859">
        <v>8988</v>
      </c>
      <c r="C152" s="860">
        <v>74173</v>
      </c>
      <c r="D152" s="860">
        <v>10665</v>
      </c>
      <c r="E152" s="860">
        <v>6150</v>
      </c>
      <c r="F152" s="860" t="s">
        <v>43</v>
      </c>
      <c r="G152" s="860">
        <v>4515</v>
      </c>
      <c r="H152" s="860">
        <v>63508</v>
      </c>
      <c r="I152" s="860" t="s">
        <v>43</v>
      </c>
      <c r="J152" s="860">
        <v>63508</v>
      </c>
      <c r="K152" s="860" t="s">
        <v>43</v>
      </c>
      <c r="L152" s="860" t="s">
        <v>43</v>
      </c>
      <c r="M152" s="860" t="s">
        <v>43</v>
      </c>
      <c r="N152" s="860" t="s">
        <v>43</v>
      </c>
      <c r="O152" s="860" t="s">
        <v>43</v>
      </c>
      <c r="P152" s="860">
        <v>144195</v>
      </c>
      <c r="Q152" s="860">
        <v>144195</v>
      </c>
      <c r="R152" s="861" t="s">
        <v>443</v>
      </c>
      <c r="S152" s="862"/>
    </row>
    <row r="153" spans="1:19" s="863" customFormat="1" ht="9.75" customHeight="1">
      <c r="A153" s="278" t="s">
        <v>444</v>
      </c>
      <c r="B153" s="863">
        <v>14013</v>
      </c>
      <c r="C153" s="863">
        <v>17736</v>
      </c>
      <c r="D153" s="863">
        <v>17736</v>
      </c>
      <c r="E153" s="863">
        <v>7846</v>
      </c>
      <c r="F153" s="863" t="s">
        <v>43</v>
      </c>
      <c r="G153" s="863">
        <v>9890</v>
      </c>
      <c r="H153" s="863" t="s">
        <v>43</v>
      </c>
      <c r="I153" s="863" t="s">
        <v>43</v>
      </c>
      <c r="J153" s="863" t="s">
        <v>43</v>
      </c>
      <c r="K153" s="863" t="s">
        <v>43</v>
      </c>
      <c r="L153" s="863" t="s">
        <v>43</v>
      </c>
      <c r="M153" s="863" t="s">
        <v>43</v>
      </c>
      <c r="N153" s="863" t="s">
        <v>43</v>
      </c>
      <c r="O153" s="863" t="s">
        <v>43</v>
      </c>
      <c r="P153" s="863">
        <v>152209</v>
      </c>
      <c r="Q153" s="863">
        <v>152209</v>
      </c>
      <c r="R153" s="865" t="s">
        <v>445</v>
      </c>
      <c r="S153" s="862"/>
    </row>
    <row r="154" spans="1:19" s="863" customFormat="1" ht="9.75" customHeight="1">
      <c r="A154" s="278" t="s">
        <v>446</v>
      </c>
      <c r="B154" s="863">
        <v>13365</v>
      </c>
      <c r="C154" s="863">
        <v>9515</v>
      </c>
      <c r="D154" s="863">
        <v>9515</v>
      </c>
      <c r="E154" s="863">
        <v>9515</v>
      </c>
      <c r="F154" s="863" t="s">
        <v>43</v>
      </c>
      <c r="G154" s="863" t="s">
        <v>43</v>
      </c>
      <c r="H154" s="863" t="s">
        <v>43</v>
      </c>
      <c r="I154" s="863" t="s">
        <v>43</v>
      </c>
      <c r="J154" s="863" t="s">
        <v>43</v>
      </c>
      <c r="K154" s="863" t="s">
        <v>43</v>
      </c>
      <c r="L154" s="863" t="s">
        <v>43</v>
      </c>
      <c r="M154" s="863" t="s">
        <v>43</v>
      </c>
      <c r="N154" s="863" t="s">
        <v>43</v>
      </c>
      <c r="O154" s="863" t="s">
        <v>43</v>
      </c>
      <c r="P154" s="863">
        <v>141195</v>
      </c>
      <c r="Q154" s="863">
        <v>141195</v>
      </c>
      <c r="R154" s="865" t="s">
        <v>447</v>
      </c>
      <c r="S154" s="862"/>
    </row>
    <row r="155" spans="1:19" s="863" customFormat="1" ht="9.75" customHeight="1">
      <c r="A155" s="278" t="s">
        <v>448</v>
      </c>
      <c r="B155" s="863">
        <v>17119</v>
      </c>
      <c r="C155" s="863">
        <v>8623</v>
      </c>
      <c r="D155" s="863">
        <v>8623</v>
      </c>
      <c r="E155" s="863">
        <v>8623</v>
      </c>
      <c r="F155" s="863" t="s">
        <v>43</v>
      </c>
      <c r="G155" s="863" t="s">
        <v>43</v>
      </c>
      <c r="H155" s="863" t="s">
        <v>43</v>
      </c>
      <c r="I155" s="863" t="s">
        <v>43</v>
      </c>
      <c r="J155" s="863" t="s">
        <v>43</v>
      </c>
      <c r="K155" s="863" t="s">
        <v>43</v>
      </c>
      <c r="L155" s="863" t="s">
        <v>43</v>
      </c>
      <c r="M155" s="863" t="s">
        <v>43</v>
      </c>
      <c r="N155" s="863" t="s">
        <v>43</v>
      </c>
      <c r="O155" s="863" t="s">
        <v>43</v>
      </c>
      <c r="P155" s="863">
        <v>149519</v>
      </c>
      <c r="Q155" s="863">
        <v>149519</v>
      </c>
      <c r="R155" s="865" t="s">
        <v>449</v>
      </c>
      <c r="S155" s="862"/>
    </row>
    <row r="156" spans="1:19" s="863" customFormat="1" ht="9.75" customHeight="1">
      <c r="A156" s="278" t="s">
        <v>450</v>
      </c>
      <c r="B156" s="863">
        <v>15415</v>
      </c>
      <c r="C156" s="863">
        <v>83345</v>
      </c>
      <c r="D156" s="863">
        <v>50398</v>
      </c>
      <c r="E156" s="863">
        <v>8522</v>
      </c>
      <c r="F156" s="863">
        <v>36161</v>
      </c>
      <c r="G156" s="863">
        <v>5715</v>
      </c>
      <c r="H156" s="863">
        <v>17316</v>
      </c>
      <c r="I156" s="863">
        <v>17316</v>
      </c>
      <c r="J156" s="863" t="s">
        <v>43</v>
      </c>
      <c r="K156" s="863">
        <v>15631</v>
      </c>
      <c r="L156" s="863">
        <v>15631</v>
      </c>
      <c r="M156" s="863" t="s">
        <v>43</v>
      </c>
      <c r="N156" s="863">
        <v>4243</v>
      </c>
      <c r="O156" s="863">
        <v>4243</v>
      </c>
      <c r="P156" s="863">
        <v>145707</v>
      </c>
      <c r="Q156" s="863">
        <v>145707</v>
      </c>
      <c r="R156" s="865" t="s">
        <v>451</v>
      </c>
      <c r="S156" s="862"/>
    </row>
    <row r="157" spans="1:19" s="863" customFormat="1" ht="9.75" customHeight="1">
      <c r="A157" s="278"/>
      <c r="R157" s="865"/>
      <c r="S157" s="862"/>
    </row>
    <row r="158" spans="1:19" s="863" customFormat="1" ht="9.75" customHeight="1">
      <c r="A158" s="278" t="s">
        <v>305</v>
      </c>
      <c r="B158" s="863">
        <v>17669</v>
      </c>
      <c r="C158" s="863">
        <v>10883</v>
      </c>
      <c r="D158" s="863">
        <v>10883</v>
      </c>
      <c r="E158" s="863">
        <v>10883</v>
      </c>
      <c r="F158" s="863" t="s">
        <v>43</v>
      </c>
      <c r="G158" s="863" t="s">
        <v>43</v>
      </c>
      <c r="H158" s="863" t="s">
        <v>43</v>
      </c>
      <c r="I158" s="863" t="s">
        <v>43</v>
      </c>
      <c r="J158" s="863" t="s">
        <v>43</v>
      </c>
      <c r="K158" s="863" t="s">
        <v>43</v>
      </c>
      <c r="L158" s="863" t="s">
        <v>43</v>
      </c>
      <c r="M158" s="863" t="s">
        <v>43</v>
      </c>
      <c r="N158" s="863" t="s">
        <v>43</v>
      </c>
      <c r="O158" s="863" t="s">
        <v>43</v>
      </c>
      <c r="P158" s="863">
        <v>141049</v>
      </c>
      <c r="Q158" s="863">
        <v>141049</v>
      </c>
      <c r="R158" s="865" t="s">
        <v>452</v>
      </c>
      <c r="S158" s="862"/>
    </row>
    <row r="159" spans="1:19" s="863" customFormat="1" ht="9.75" customHeight="1">
      <c r="A159" s="278" t="s">
        <v>453</v>
      </c>
      <c r="B159" s="863">
        <v>15823</v>
      </c>
      <c r="C159" s="863">
        <v>111360</v>
      </c>
      <c r="D159" s="863">
        <v>72123</v>
      </c>
      <c r="E159" s="863">
        <v>6915</v>
      </c>
      <c r="F159" s="863">
        <v>59493</v>
      </c>
      <c r="G159" s="863">
        <v>5715</v>
      </c>
      <c r="H159" s="863">
        <v>19256</v>
      </c>
      <c r="I159" s="863">
        <v>19256</v>
      </c>
      <c r="J159" s="863" t="s">
        <v>43</v>
      </c>
      <c r="K159" s="863">
        <v>19981</v>
      </c>
      <c r="L159" s="863">
        <v>15631</v>
      </c>
      <c r="M159" s="863">
        <v>4350</v>
      </c>
      <c r="N159" s="863">
        <v>4243</v>
      </c>
      <c r="O159" s="863">
        <v>4243</v>
      </c>
      <c r="P159" s="863">
        <v>145197</v>
      </c>
      <c r="Q159" s="863">
        <v>145197</v>
      </c>
      <c r="R159" s="865" t="s">
        <v>454</v>
      </c>
      <c r="S159" s="862"/>
    </row>
    <row r="160" spans="1:19" s="863" customFormat="1" ht="9.75" customHeight="1">
      <c r="A160" s="278"/>
      <c r="R160" s="865"/>
      <c r="S160" s="862"/>
    </row>
    <row r="161" spans="1:19" s="863" customFormat="1" ht="9.75" customHeight="1">
      <c r="A161" s="278" t="s">
        <v>307</v>
      </c>
      <c r="B161" s="863">
        <v>4401</v>
      </c>
      <c r="C161" s="863">
        <v>3999</v>
      </c>
      <c r="D161" s="863">
        <v>3999</v>
      </c>
      <c r="E161" s="863">
        <v>3999</v>
      </c>
      <c r="F161" s="863" t="s">
        <v>43</v>
      </c>
      <c r="G161" s="863" t="s">
        <v>43</v>
      </c>
      <c r="H161" s="863" t="s">
        <v>43</v>
      </c>
      <c r="I161" s="863" t="s">
        <v>43</v>
      </c>
      <c r="J161" s="863" t="s">
        <v>43</v>
      </c>
      <c r="K161" s="863" t="s">
        <v>43</v>
      </c>
      <c r="L161" s="863" t="s">
        <v>43</v>
      </c>
      <c r="M161" s="863" t="s">
        <v>43</v>
      </c>
      <c r="N161" s="863" t="s">
        <v>43</v>
      </c>
      <c r="O161" s="863" t="s">
        <v>43</v>
      </c>
      <c r="P161" s="863">
        <v>33256</v>
      </c>
      <c r="Q161" s="863">
        <v>33256</v>
      </c>
      <c r="R161" s="865" t="s">
        <v>455</v>
      </c>
      <c r="S161" s="862"/>
    </row>
    <row r="162" spans="1:19" s="863" customFormat="1" ht="9.75" customHeight="1">
      <c r="A162" s="278" t="s">
        <v>456</v>
      </c>
      <c r="B162" s="863">
        <v>1900</v>
      </c>
      <c r="C162" s="863">
        <v>745</v>
      </c>
      <c r="D162" s="863">
        <v>745</v>
      </c>
      <c r="E162" s="863">
        <v>745</v>
      </c>
      <c r="F162" s="863" t="s">
        <v>43</v>
      </c>
      <c r="G162" s="863" t="s">
        <v>43</v>
      </c>
      <c r="H162" s="863" t="s">
        <v>43</v>
      </c>
      <c r="I162" s="863" t="s">
        <v>43</v>
      </c>
      <c r="J162" s="863" t="s">
        <v>43</v>
      </c>
      <c r="K162" s="863" t="s">
        <v>43</v>
      </c>
      <c r="L162" s="863" t="s">
        <v>43</v>
      </c>
      <c r="M162" s="863" t="s">
        <v>43</v>
      </c>
      <c r="N162" s="863" t="s">
        <v>43</v>
      </c>
      <c r="O162" s="863" t="s">
        <v>43</v>
      </c>
      <c r="P162" s="863">
        <v>44084</v>
      </c>
      <c r="Q162" s="863">
        <v>44084</v>
      </c>
      <c r="R162" s="865" t="s">
        <v>457</v>
      </c>
      <c r="S162" s="862"/>
    </row>
    <row r="163" spans="1:19" s="863" customFormat="1" ht="9.75" customHeight="1">
      <c r="A163" s="278" t="s">
        <v>458</v>
      </c>
      <c r="B163" s="863">
        <v>4805</v>
      </c>
      <c r="C163" s="863">
        <v>9426</v>
      </c>
      <c r="D163" s="863">
        <v>7588</v>
      </c>
      <c r="E163" s="863">
        <v>1828</v>
      </c>
      <c r="F163" s="863">
        <v>4011</v>
      </c>
      <c r="G163" s="863">
        <v>1749</v>
      </c>
      <c r="H163" s="863" t="s">
        <v>43</v>
      </c>
      <c r="I163" s="863" t="s">
        <v>43</v>
      </c>
      <c r="J163" s="863" t="s">
        <v>43</v>
      </c>
      <c r="K163" s="863">
        <v>1838</v>
      </c>
      <c r="L163" s="863">
        <v>1838</v>
      </c>
      <c r="M163" s="863" t="s">
        <v>43</v>
      </c>
      <c r="N163" s="863">
        <v>2362</v>
      </c>
      <c r="O163" s="863">
        <v>2362</v>
      </c>
      <c r="P163" s="863">
        <v>34075</v>
      </c>
      <c r="Q163" s="863">
        <v>34075</v>
      </c>
      <c r="R163" s="865" t="s">
        <v>459</v>
      </c>
      <c r="S163" s="862"/>
    </row>
    <row r="164" spans="1:19" s="863" customFormat="1" ht="9.75" customHeight="1">
      <c r="A164" s="278" t="s">
        <v>460</v>
      </c>
      <c r="B164" s="863">
        <v>4309</v>
      </c>
      <c r="C164" s="863">
        <v>69175</v>
      </c>
      <c r="D164" s="863">
        <v>38066</v>
      </c>
      <c r="E164" s="863">
        <v>1950</v>
      </c>
      <c r="F164" s="863">
        <v>32150</v>
      </c>
      <c r="G164" s="863">
        <v>3966</v>
      </c>
      <c r="H164" s="863">
        <v>17316</v>
      </c>
      <c r="I164" s="863">
        <v>17316</v>
      </c>
      <c r="J164" s="863" t="s">
        <v>43</v>
      </c>
      <c r="K164" s="863">
        <v>13793</v>
      </c>
      <c r="L164" s="863">
        <v>13793</v>
      </c>
      <c r="M164" s="863" t="s">
        <v>43</v>
      </c>
      <c r="N164" s="863">
        <v>1881</v>
      </c>
      <c r="O164" s="863">
        <v>1881</v>
      </c>
      <c r="P164" s="863">
        <v>34292</v>
      </c>
      <c r="Q164" s="863">
        <v>34292</v>
      </c>
      <c r="R164" s="865" t="s">
        <v>461</v>
      </c>
      <c r="S164" s="862"/>
    </row>
    <row r="165" spans="1:19" s="863" customFormat="1" ht="9.75" customHeight="1">
      <c r="A165" s="278" t="s">
        <v>311</v>
      </c>
      <c r="B165" s="863">
        <v>4809</v>
      </c>
      <c r="C165" s="863">
        <v>32014</v>
      </c>
      <c r="D165" s="863">
        <v>25724</v>
      </c>
      <c r="E165" s="863">
        <v>2392</v>
      </c>
      <c r="F165" s="863">
        <v>23332</v>
      </c>
      <c r="G165" s="863" t="s">
        <v>43</v>
      </c>
      <c r="H165" s="863">
        <v>1940</v>
      </c>
      <c r="I165" s="863">
        <v>1940</v>
      </c>
      <c r="J165" s="863" t="s">
        <v>43</v>
      </c>
      <c r="K165" s="863">
        <v>4350</v>
      </c>
      <c r="L165" s="863" t="s">
        <v>43</v>
      </c>
      <c r="M165" s="863">
        <v>4350</v>
      </c>
      <c r="N165" s="863" t="s">
        <v>43</v>
      </c>
      <c r="O165" s="863" t="s">
        <v>43</v>
      </c>
      <c r="P165" s="863">
        <v>32746</v>
      </c>
      <c r="Q165" s="863">
        <v>32746</v>
      </c>
      <c r="R165" s="865" t="s">
        <v>462</v>
      </c>
      <c r="S165" s="862"/>
    </row>
    <row r="166" spans="1:19" s="863" customFormat="1" ht="9.75" customHeight="1">
      <c r="A166" s="278"/>
      <c r="R166" s="865"/>
      <c r="S166" s="862"/>
    </row>
    <row r="167" spans="1:19" s="863" customFormat="1" ht="9.75" customHeight="1">
      <c r="A167" s="278" t="s">
        <v>463</v>
      </c>
      <c r="B167" s="863">
        <v>1700</v>
      </c>
      <c r="C167" s="863">
        <v>1000</v>
      </c>
      <c r="D167" s="863">
        <v>1000</v>
      </c>
      <c r="E167" s="863">
        <v>1000</v>
      </c>
      <c r="F167" s="863" t="s">
        <v>43</v>
      </c>
      <c r="G167" s="863" t="s">
        <v>43</v>
      </c>
      <c r="H167" s="863" t="s">
        <v>43</v>
      </c>
      <c r="I167" s="863" t="s">
        <v>43</v>
      </c>
      <c r="J167" s="863" t="s">
        <v>43</v>
      </c>
      <c r="K167" s="863" t="s">
        <v>43</v>
      </c>
      <c r="L167" s="863" t="s">
        <v>43</v>
      </c>
      <c r="M167" s="863" t="s">
        <v>43</v>
      </c>
      <c r="N167" s="863" t="s">
        <v>43</v>
      </c>
      <c r="O167" s="863" t="s">
        <v>43</v>
      </c>
      <c r="P167" s="863">
        <v>9207</v>
      </c>
      <c r="Q167" s="863">
        <v>9207</v>
      </c>
      <c r="R167" s="865" t="s">
        <v>464</v>
      </c>
      <c r="S167" s="862"/>
    </row>
    <row r="168" spans="1:19" s="863" customFormat="1" ht="9.75" customHeight="1">
      <c r="A168" s="278" t="s">
        <v>465</v>
      </c>
      <c r="B168" s="863">
        <v>901</v>
      </c>
      <c r="C168" s="863">
        <v>1500</v>
      </c>
      <c r="D168" s="863">
        <v>1500</v>
      </c>
      <c r="E168" s="863">
        <v>1500</v>
      </c>
      <c r="F168" s="863" t="s">
        <v>43</v>
      </c>
      <c r="G168" s="863" t="s">
        <v>43</v>
      </c>
      <c r="H168" s="863" t="s">
        <v>43</v>
      </c>
      <c r="I168" s="863" t="s">
        <v>43</v>
      </c>
      <c r="J168" s="863" t="s">
        <v>43</v>
      </c>
      <c r="K168" s="863" t="s">
        <v>43</v>
      </c>
      <c r="L168" s="863" t="s">
        <v>43</v>
      </c>
      <c r="M168" s="863" t="s">
        <v>43</v>
      </c>
      <c r="N168" s="863" t="s">
        <v>43</v>
      </c>
      <c r="O168" s="863" t="s">
        <v>43</v>
      </c>
      <c r="P168" s="863">
        <v>11944</v>
      </c>
      <c r="Q168" s="863">
        <v>11944</v>
      </c>
      <c r="R168" s="865" t="s">
        <v>410</v>
      </c>
      <c r="S168" s="862"/>
    </row>
    <row r="169" spans="1:19" s="863" customFormat="1" ht="9.75" customHeight="1">
      <c r="A169" s="278" t="s">
        <v>466</v>
      </c>
      <c r="B169" s="863">
        <v>1800</v>
      </c>
      <c r="C169" s="863">
        <v>1499</v>
      </c>
      <c r="D169" s="863">
        <v>1499</v>
      </c>
      <c r="E169" s="863">
        <v>1499</v>
      </c>
      <c r="F169" s="863" t="s">
        <v>43</v>
      </c>
      <c r="G169" s="863" t="s">
        <v>43</v>
      </c>
      <c r="H169" s="863" t="s">
        <v>43</v>
      </c>
      <c r="I169" s="863" t="s">
        <v>43</v>
      </c>
      <c r="J169" s="863" t="s">
        <v>43</v>
      </c>
      <c r="K169" s="863" t="s">
        <v>43</v>
      </c>
      <c r="L169" s="863" t="s">
        <v>43</v>
      </c>
      <c r="M169" s="863" t="s">
        <v>43</v>
      </c>
      <c r="N169" s="863" t="s">
        <v>43</v>
      </c>
      <c r="O169" s="863" t="s">
        <v>43</v>
      </c>
      <c r="P169" s="863">
        <v>12105</v>
      </c>
      <c r="Q169" s="863">
        <v>12105</v>
      </c>
      <c r="R169" s="865" t="s">
        <v>411</v>
      </c>
      <c r="S169" s="862"/>
    </row>
    <row r="170" spans="1:19" s="863" customFormat="1" ht="9.75" customHeight="1">
      <c r="A170" s="278" t="s">
        <v>467</v>
      </c>
      <c r="B170" s="863">
        <v>1000</v>
      </c>
      <c r="C170" s="863">
        <v>268</v>
      </c>
      <c r="D170" s="863">
        <v>268</v>
      </c>
      <c r="E170" s="863">
        <v>268</v>
      </c>
      <c r="F170" s="863" t="s">
        <v>43</v>
      </c>
      <c r="G170" s="863" t="s">
        <v>43</v>
      </c>
      <c r="H170" s="863" t="s">
        <v>43</v>
      </c>
      <c r="I170" s="863" t="s">
        <v>43</v>
      </c>
      <c r="J170" s="863" t="s">
        <v>43</v>
      </c>
      <c r="K170" s="863" t="s">
        <v>43</v>
      </c>
      <c r="L170" s="863" t="s">
        <v>43</v>
      </c>
      <c r="M170" s="863" t="s">
        <v>43</v>
      </c>
      <c r="N170" s="863" t="s">
        <v>43</v>
      </c>
      <c r="O170" s="863" t="s">
        <v>43</v>
      </c>
      <c r="P170" s="863">
        <v>12678</v>
      </c>
      <c r="Q170" s="863">
        <v>12678</v>
      </c>
      <c r="R170" s="865" t="s">
        <v>412</v>
      </c>
      <c r="S170" s="862"/>
    </row>
    <row r="171" spans="1:19" s="863" customFormat="1" ht="9.75" customHeight="1">
      <c r="A171" s="278" t="s">
        <v>468</v>
      </c>
      <c r="B171" s="863" t="s">
        <v>43</v>
      </c>
      <c r="C171" s="863">
        <v>100</v>
      </c>
      <c r="D171" s="863">
        <v>100</v>
      </c>
      <c r="E171" s="863">
        <v>100</v>
      </c>
      <c r="F171" s="863" t="s">
        <v>43</v>
      </c>
      <c r="G171" s="863" t="s">
        <v>43</v>
      </c>
      <c r="H171" s="863" t="s">
        <v>43</v>
      </c>
      <c r="I171" s="863" t="s">
        <v>43</v>
      </c>
      <c r="J171" s="863" t="s">
        <v>43</v>
      </c>
      <c r="K171" s="863" t="s">
        <v>43</v>
      </c>
      <c r="L171" s="863" t="s">
        <v>43</v>
      </c>
      <c r="M171" s="863" t="s">
        <v>43</v>
      </c>
      <c r="N171" s="863" t="s">
        <v>43</v>
      </c>
      <c r="O171" s="863" t="s">
        <v>43</v>
      </c>
      <c r="P171" s="863">
        <v>14694</v>
      </c>
      <c r="Q171" s="863">
        <v>14694</v>
      </c>
      <c r="R171" s="866" t="s">
        <v>469</v>
      </c>
      <c r="S171" s="862"/>
    </row>
    <row r="172" spans="1:19" s="863" customFormat="1" ht="9.75" customHeight="1">
      <c r="A172" s="278" t="s">
        <v>470</v>
      </c>
      <c r="B172" s="863">
        <v>900</v>
      </c>
      <c r="C172" s="863">
        <v>377</v>
      </c>
      <c r="D172" s="863">
        <v>377</v>
      </c>
      <c r="E172" s="863">
        <v>377</v>
      </c>
      <c r="F172" s="863" t="s">
        <v>43</v>
      </c>
      <c r="G172" s="863" t="s">
        <v>43</v>
      </c>
      <c r="H172" s="863" t="s">
        <v>43</v>
      </c>
      <c r="I172" s="863" t="s">
        <v>43</v>
      </c>
      <c r="J172" s="863" t="s">
        <v>43</v>
      </c>
      <c r="K172" s="863" t="s">
        <v>43</v>
      </c>
      <c r="L172" s="863" t="s">
        <v>43</v>
      </c>
      <c r="M172" s="863" t="s">
        <v>43</v>
      </c>
      <c r="N172" s="863" t="s">
        <v>43</v>
      </c>
      <c r="O172" s="863" t="s">
        <v>43</v>
      </c>
      <c r="P172" s="863">
        <v>16712</v>
      </c>
      <c r="Q172" s="863">
        <v>16712</v>
      </c>
      <c r="R172" s="865" t="s">
        <v>471</v>
      </c>
      <c r="S172" s="862"/>
    </row>
    <row r="173" spans="1:19" s="863" customFormat="1" ht="9.75" customHeight="1">
      <c r="A173" s="278" t="s">
        <v>472</v>
      </c>
      <c r="B173" s="863">
        <v>1901</v>
      </c>
      <c r="C173" s="863">
        <v>913</v>
      </c>
      <c r="D173" s="863">
        <v>913</v>
      </c>
      <c r="E173" s="863">
        <v>913</v>
      </c>
      <c r="F173" s="863" t="s">
        <v>43</v>
      </c>
      <c r="G173" s="863" t="s">
        <v>43</v>
      </c>
      <c r="H173" s="863" t="s">
        <v>43</v>
      </c>
      <c r="I173" s="863" t="s">
        <v>43</v>
      </c>
      <c r="J173" s="863" t="s">
        <v>43</v>
      </c>
      <c r="K173" s="863" t="s">
        <v>43</v>
      </c>
      <c r="L173" s="863" t="s">
        <v>43</v>
      </c>
      <c r="M173" s="863" t="s">
        <v>43</v>
      </c>
      <c r="N173" s="863" t="s">
        <v>43</v>
      </c>
      <c r="O173" s="863" t="s">
        <v>43</v>
      </c>
      <c r="P173" s="863">
        <v>10200</v>
      </c>
      <c r="Q173" s="863">
        <v>10200</v>
      </c>
      <c r="R173" s="865" t="s">
        <v>473</v>
      </c>
      <c r="S173" s="862"/>
    </row>
    <row r="174" spans="1:19" s="863" customFormat="1" ht="9.75" customHeight="1">
      <c r="A174" s="278" t="s">
        <v>474</v>
      </c>
      <c r="B174" s="863">
        <v>1302</v>
      </c>
      <c r="C174" s="863">
        <v>4987</v>
      </c>
      <c r="D174" s="863">
        <v>4987</v>
      </c>
      <c r="E174" s="863" t="s">
        <v>43</v>
      </c>
      <c r="F174" s="863">
        <v>3238</v>
      </c>
      <c r="G174" s="863">
        <v>1749</v>
      </c>
      <c r="H174" s="863" t="s">
        <v>43</v>
      </c>
      <c r="I174" s="863" t="s">
        <v>43</v>
      </c>
      <c r="J174" s="863" t="s">
        <v>43</v>
      </c>
      <c r="K174" s="863" t="s">
        <v>43</v>
      </c>
      <c r="L174" s="863" t="s">
        <v>43</v>
      </c>
      <c r="M174" s="863" t="s">
        <v>43</v>
      </c>
      <c r="N174" s="863" t="s">
        <v>43</v>
      </c>
      <c r="O174" s="863" t="s">
        <v>43</v>
      </c>
      <c r="P174" s="863">
        <v>11592</v>
      </c>
      <c r="Q174" s="863">
        <v>11592</v>
      </c>
      <c r="R174" s="865" t="s">
        <v>475</v>
      </c>
      <c r="S174" s="862"/>
    </row>
    <row r="175" spans="1:19" s="863" customFormat="1" ht="9.75" customHeight="1">
      <c r="A175" s="278" t="s">
        <v>476</v>
      </c>
      <c r="B175" s="863">
        <v>1602</v>
      </c>
      <c r="C175" s="863">
        <v>3526</v>
      </c>
      <c r="D175" s="863">
        <v>1688</v>
      </c>
      <c r="E175" s="863">
        <v>915</v>
      </c>
      <c r="F175" s="863">
        <v>773</v>
      </c>
      <c r="G175" s="863" t="s">
        <v>43</v>
      </c>
      <c r="H175" s="863" t="s">
        <v>43</v>
      </c>
      <c r="I175" s="863" t="s">
        <v>43</v>
      </c>
      <c r="J175" s="863" t="s">
        <v>43</v>
      </c>
      <c r="K175" s="863">
        <v>1838</v>
      </c>
      <c r="L175" s="863">
        <v>1838</v>
      </c>
      <c r="M175" s="863" t="s">
        <v>43</v>
      </c>
      <c r="N175" s="863">
        <v>2362</v>
      </c>
      <c r="O175" s="863">
        <v>2362</v>
      </c>
      <c r="P175" s="863">
        <v>12283</v>
      </c>
      <c r="Q175" s="863">
        <v>12283</v>
      </c>
      <c r="R175" s="865" t="s">
        <v>477</v>
      </c>
      <c r="S175" s="862"/>
    </row>
    <row r="176" spans="1:19" s="863" customFormat="1" ht="9.75" customHeight="1">
      <c r="A176" s="278" t="s">
        <v>478</v>
      </c>
      <c r="B176" s="863">
        <v>1002</v>
      </c>
      <c r="C176" s="863">
        <v>18481</v>
      </c>
      <c r="D176" s="863">
        <v>9726</v>
      </c>
      <c r="E176" s="863">
        <v>617</v>
      </c>
      <c r="F176" s="863">
        <v>5143</v>
      </c>
      <c r="G176" s="863">
        <v>3966</v>
      </c>
      <c r="H176" s="863">
        <v>5689</v>
      </c>
      <c r="I176" s="863">
        <v>5689</v>
      </c>
      <c r="J176" s="863" t="s">
        <v>43</v>
      </c>
      <c r="K176" s="863">
        <v>3066</v>
      </c>
      <c r="L176" s="863">
        <v>3066</v>
      </c>
      <c r="M176" s="863" t="s">
        <v>43</v>
      </c>
      <c r="N176" s="863">
        <v>1881</v>
      </c>
      <c r="O176" s="863">
        <v>1881</v>
      </c>
      <c r="P176" s="863">
        <v>13702</v>
      </c>
      <c r="Q176" s="863">
        <v>13702</v>
      </c>
      <c r="R176" s="865" t="s">
        <v>422</v>
      </c>
      <c r="S176" s="862"/>
    </row>
    <row r="177" spans="1:19" s="863" customFormat="1" ht="9.75" customHeight="1">
      <c r="A177" s="278" t="s">
        <v>479</v>
      </c>
      <c r="B177" s="863">
        <v>1602</v>
      </c>
      <c r="C177" s="863">
        <v>29884</v>
      </c>
      <c r="D177" s="863">
        <v>14760</v>
      </c>
      <c r="E177" s="863">
        <v>286</v>
      </c>
      <c r="F177" s="863">
        <v>14474</v>
      </c>
      <c r="G177" s="863" t="s">
        <v>43</v>
      </c>
      <c r="H177" s="863">
        <v>4397</v>
      </c>
      <c r="I177" s="863">
        <v>4397</v>
      </c>
      <c r="J177" s="863" t="s">
        <v>43</v>
      </c>
      <c r="K177" s="863">
        <v>10727</v>
      </c>
      <c r="L177" s="863">
        <v>10727</v>
      </c>
      <c r="M177" s="863" t="s">
        <v>43</v>
      </c>
      <c r="N177" s="863" t="s">
        <v>43</v>
      </c>
      <c r="O177" s="863" t="s">
        <v>43</v>
      </c>
      <c r="P177" s="863">
        <v>12596</v>
      </c>
      <c r="Q177" s="863">
        <v>12596</v>
      </c>
      <c r="R177" s="865" t="s">
        <v>423</v>
      </c>
      <c r="S177" s="862"/>
    </row>
    <row r="178" spans="1:19" s="863" customFormat="1" ht="9.75" customHeight="1">
      <c r="A178" s="278" t="s">
        <v>480</v>
      </c>
      <c r="B178" s="863">
        <v>1705</v>
      </c>
      <c r="C178" s="863">
        <v>20810</v>
      </c>
      <c r="D178" s="863">
        <v>13580</v>
      </c>
      <c r="E178" s="863">
        <v>1047</v>
      </c>
      <c r="F178" s="863">
        <v>12533</v>
      </c>
      <c r="G178" s="863" t="s">
        <v>43</v>
      </c>
      <c r="H178" s="863">
        <v>7230</v>
      </c>
      <c r="I178" s="863">
        <v>7230</v>
      </c>
      <c r="J178" s="863" t="s">
        <v>43</v>
      </c>
      <c r="K178" s="863" t="s">
        <v>43</v>
      </c>
      <c r="L178" s="863" t="s">
        <v>43</v>
      </c>
      <c r="M178" s="863" t="s">
        <v>43</v>
      </c>
      <c r="N178" s="863" t="s">
        <v>43</v>
      </c>
      <c r="O178" s="863" t="s">
        <v>43</v>
      </c>
      <c r="P178" s="863">
        <v>7994</v>
      </c>
      <c r="Q178" s="863">
        <v>7994</v>
      </c>
      <c r="R178" s="865" t="s">
        <v>424</v>
      </c>
      <c r="S178" s="862"/>
    </row>
    <row r="179" spans="1:19" s="863" customFormat="1" ht="9.75" customHeight="1">
      <c r="A179" s="278" t="s">
        <v>481</v>
      </c>
      <c r="B179" s="863">
        <v>1504</v>
      </c>
      <c r="C179" s="863">
        <v>15452</v>
      </c>
      <c r="D179" s="863">
        <v>12813</v>
      </c>
      <c r="E179" s="863">
        <v>638</v>
      </c>
      <c r="F179" s="863">
        <v>12175</v>
      </c>
      <c r="G179" s="863" t="s">
        <v>43</v>
      </c>
      <c r="H179" s="863" t="s">
        <v>43</v>
      </c>
      <c r="I179" s="863" t="s">
        <v>43</v>
      </c>
      <c r="J179" s="863" t="s">
        <v>43</v>
      </c>
      <c r="K179" s="863">
        <v>2639</v>
      </c>
      <c r="L179" s="863" t="s">
        <v>43</v>
      </c>
      <c r="M179" s="863">
        <v>2639</v>
      </c>
      <c r="N179" s="863" t="s">
        <v>43</v>
      </c>
      <c r="O179" s="863" t="s">
        <v>43</v>
      </c>
      <c r="P179" s="863">
        <v>8646</v>
      </c>
      <c r="Q179" s="863">
        <v>8646</v>
      </c>
      <c r="R179" s="865" t="s">
        <v>482</v>
      </c>
      <c r="S179" s="862"/>
    </row>
    <row r="180" spans="1:19" s="863" customFormat="1" ht="9.75" customHeight="1">
      <c r="A180" s="278" t="s">
        <v>465</v>
      </c>
      <c r="B180" s="863">
        <v>2304</v>
      </c>
      <c r="C180" s="863">
        <v>15737</v>
      </c>
      <c r="D180" s="863">
        <v>12086</v>
      </c>
      <c r="E180" s="863">
        <v>929</v>
      </c>
      <c r="F180" s="863">
        <v>11157</v>
      </c>
      <c r="G180" s="863" t="s">
        <v>43</v>
      </c>
      <c r="H180" s="863">
        <v>1940</v>
      </c>
      <c r="I180" s="863">
        <v>1940</v>
      </c>
      <c r="J180" s="863" t="s">
        <v>43</v>
      </c>
      <c r="K180" s="863">
        <v>1711</v>
      </c>
      <c r="L180" s="863" t="s">
        <v>43</v>
      </c>
      <c r="M180" s="863">
        <v>1711</v>
      </c>
      <c r="N180" s="863" t="s">
        <v>43</v>
      </c>
      <c r="O180" s="863" t="s">
        <v>43</v>
      </c>
      <c r="P180" s="863">
        <v>12901</v>
      </c>
      <c r="Q180" s="863">
        <v>12901</v>
      </c>
      <c r="R180" s="865" t="s">
        <v>410</v>
      </c>
      <c r="S180" s="862"/>
    </row>
    <row r="181" spans="1:19" s="863" customFormat="1" ht="9.75" customHeight="1">
      <c r="A181" s="288" t="s">
        <v>466</v>
      </c>
      <c r="B181" s="867">
        <v>1001</v>
      </c>
      <c r="C181" s="868">
        <v>825</v>
      </c>
      <c r="D181" s="868">
        <v>825</v>
      </c>
      <c r="E181" s="868">
        <v>825</v>
      </c>
      <c r="F181" s="868" t="s">
        <v>43</v>
      </c>
      <c r="G181" s="868" t="s">
        <v>43</v>
      </c>
      <c r="H181" s="868" t="s">
        <v>43</v>
      </c>
      <c r="I181" s="868" t="s">
        <v>43</v>
      </c>
      <c r="J181" s="868" t="s">
        <v>43</v>
      </c>
      <c r="K181" s="868" t="s">
        <v>43</v>
      </c>
      <c r="L181" s="868" t="s">
        <v>43</v>
      </c>
      <c r="M181" s="868" t="s">
        <v>43</v>
      </c>
      <c r="N181" s="868" t="s">
        <v>43</v>
      </c>
      <c r="O181" s="868" t="s">
        <v>43</v>
      </c>
      <c r="P181" s="868">
        <v>11199</v>
      </c>
      <c r="Q181" s="868">
        <v>11199</v>
      </c>
      <c r="R181" s="869" t="s">
        <v>411</v>
      </c>
      <c r="S181" s="862"/>
    </row>
    <row r="182" spans="1:19" ht="21.75" customHeight="1"/>
    <row r="183" spans="1:19" s="308" customFormat="1" ht="12" customHeight="1">
      <c r="A183" s="853"/>
      <c r="B183" s="870" t="s">
        <v>701</v>
      </c>
      <c r="C183" s="853"/>
      <c r="D183" s="1284" t="s">
        <v>429</v>
      </c>
      <c r="S183" s="306"/>
    </row>
    <row r="184" spans="1:19" s="805" customFormat="1" ht="13.5" customHeight="1">
      <c r="A184" s="803"/>
      <c r="B184" s="870" t="s">
        <v>515</v>
      </c>
      <c r="C184" s="855"/>
      <c r="D184" s="1285"/>
      <c r="S184" s="315"/>
    </row>
    <row r="185" spans="1:19" s="805" customFormat="1" ht="33.75" customHeight="1">
      <c r="A185" s="803" t="s">
        <v>880</v>
      </c>
      <c r="B185" s="870" t="s">
        <v>665</v>
      </c>
      <c r="C185" s="855"/>
      <c r="D185" s="1285"/>
      <c r="S185" s="315"/>
    </row>
    <row r="186" spans="1:19" s="805" customFormat="1" ht="22.5" customHeight="1">
      <c r="A186" s="803"/>
      <c r="B186" s="309" t="s">
        <v>668</v>
      </c>
      <c r="C186" s="309" t="s">
        <v>675</v>
      </c>
      <c r="D186" s="1285"/>
      <c r="S186" s="315"/>
    </row>
    <row r="187" spans="1:19" s="805" customFormat="1" ht="13.5" customHeight="1">
      <c r="A187" s="314"/>
      <c r="B187" s="290" t="str">
        <f>PROPER("WANDOO")</f>
        <v>Wandoo</v>
      </c>
      <c r="C187" s="290" t="str">
        <f>PROPER("PYRENEES")</f>
        <v>Pyrenees</v>
      </c>
      <c r="D187" s="1286"/>
      <c r="S187" s="315"/>
    </row>
    <row r="188" spans="1:19" s="863" customFormat="1" ht="9.75" customHeight="1">
      <c r="A188" s="858" t="s">
        <v>300</v>
      </c>
      <c r="B188" s="859">
        <v>144195</v>
      </c>
      <c r="C188" s="873" t="s">
        <v>43</v>
      </c>
      <c r="D188" s="861" t="s">
        <v>443</v>
      </c>
      <c r="S188" s="862"/>
    </row>
    <row r="189" spans="1:19" s="863" customFormat="1" ht="9.75" customHeight="1">
      <c r="A189" s="278" t="s">
        <v>444</v>
      </c>
      <c r="B189" s="863">
        <v>152209</v>
      </c>
      <c r="C189" s="874" t="s">
        <v>43</v>
      </c>
      <c r="D189" s="865" t="s">
        <v>445</v>
      </c>
      <c r="S189" s="862"/>
    </row>
    <row r="190" spans="1:19" s="863" customFormat="1" ht="9.75" customHeight="1">
      <c r="A190" s="278" t="s">
        <v>446</v>
      </c>
      <c r="B190" s="863">
        <v>141195</v>
      </c>
      <c r="C190" s="874" t="s">
        <v>43</v>
      </c>
      <c r="D190" s="865" t="s">
        <v>447</v>
      </c>
      <c r="S190" s="862"/>
    </row>
    <row r="191" spans="1:19" s="863" customFormat="1" ht="9.75" customHeight="1">
      <c r="A191" s="278" t="s">
        <v>448</v>
      </c>
      <c r="B191" s="863">
        <v>149519</v>
      </c>
      <c r="C191" s="874" t="s">
        <v>43</v>
      </c>
      <c r="D191" s="865" t="s">
        <v>449</v>
      </c>
      <c r="S191" s="862"/>
    </row>
    <row r="192" spans="1:19" s="863" customFormat="1" ht="9.75" customHeight="1">
      <c r="A192" s="278" t="s">
        <v>450</v>
      </c>
      <c r="B192" s="863">
        <v>141917</v>
      </c>
      <c r="C192" s="874">
        <v>3790</v>
      </c>
      <c r="D192" s="865" t="s">
        <v>451</v>
      </c>
      <c r="S192" s="862"/>
    </row>
    <row r="193" spans="1:19" s="863" customFormat="1" ht="9.75" customHeight="1">
      <c r="A193" s="278"/>
      <c r="C193" s="874"/>
      <c r="D193" s="865"/>
      <c r="S193" s="862"/>
    </row>
    <row r="194" spans="1:19" s="863" customFormat="1" ht="9.75" customHeight="1">
      <c r="A194" s="278" t="s">
        <v>305</v>
      </c>
      <c r="B194" s="863">
        <v>141049</v>
      </c>
      <c r="C194" s="874" t="s">
        <v>43</v>
      </c>
      <c r="D194" s="865" t="s">
        <v>452</v>
      </c>
      <c r="S194" s="862"/>
    </row>
    <row r="195" spans="1:19" s="863" customFormat="1" ht="9.75" customHeight="1">
      <c r="A195" s="278" t="s">
        <v>453</v>
      </c>
      <c r="B195" s="863">
        <v>141407</v>
      </c>
      <c r="C195" s="874">
        <v>3790</v>
      </c>
      <c r="D195" s="865" t="s">
        <v>454</v>
      </c>
      <c r="S195" s="862"/>
    </row>
    <row r="196" spans="1:19" s="863" customFormat="1" ht="9.75" customHeight="1">
      <c r="A196" s="278"/>
      <c r="C196" s="874"/>
      <c r="D196" s="865"/>
      <c r="S196" s="862"/>
    </row>
    <row r="197" spans="1:19" s="863" customFormat="1" ht="9.75" customHeight="1">
      <c r="A197" s="278" t="s">
        <v>307</v>
      </c>
      <c r="B197" s="863">
        <v>33256</v>
      </c>
      <c r="C197" s="874" t="s">
        <v>43</v>
      </c>
      <c r="D197" s="865" t="s">
        <v>455</v>
      </c>
      <c r="S197" s="862"/>
    </row>
    <row r="198" spans="1:19" s="863" customFormat="1" ht="9.75" customHeight="1">
      <c r="A198" s="278" t="s">
        <v>456</v>
      </c>
      <c r="B198" s="863">
        <v>40294</v>
      </c>
      <c r="C198" s="874">
        <v>3790</v>
      </c>
      <c r="D198" s="865" t="s">
        <v>457</v>
      </c>
      <c r="S198" s="862"/>
    </row>
    <row r="199" spans="1:19" s="863" customFormat="1" ht="9.75" customHeight="1">
      <c r="A199" s="278" t="s">
        <v>458</v>
      </c>
      <c r="B199" s="863">
        <v>34075</v>
      </c>
      <c r="C199" s="874" t="s">
        <v>43</v>
      </c>
      <c r="D199" s="865" t="s">
        <v>459</v>
      </c>
      <c r="S199" s="862"/>
    </row>
    <row r="200" spans="1:19" s="863" customFormat="1" ht="9.75" customHeight="1">
      <c r="A200" s="278" t="s">
        <v>460</v>
      </c>
      <c r="B200" s="863">
        <v>34292</v>
      </c>
      <c r="C200" s="874" t="s">
        <v>43</v>
      </c>
      <c r="D200" s="865" t="s">
        <v>461</v>
      </c>
      <c r="S200" s="862"/>
    </row>
    <row r="201" spans="1:19" s="863" customFormat="1" ht="9.75" customHeight="1">
      <c r="A201" s="278" t="s">
        <v>311</v>
      </c>
      <c r="B201" s="863">
        <v>32746</v>
      </c>
      <c r="C201" s="874" t="s">
        <v>43</v>
      </c>
      <c r="D201" s="865" t="s">
        <v>462</v>
      </c>
      <c r="S201" s="862"/>
    </row>
    <row r="202" spans="1:19" s="863" customFormat="1" ht="9.75" customHeight="1">
      <c r="A202" s="278"/>
      <c r="C202" s="874"/>
      <c r="D202" s="865"/>
      <c r="S202" s="862"/>
    </row>
    <row r="203" spans="1:19" s="863" customFormat="1" ht="9.75" customHeight="1">
      <c r="A203" s="278" t="s">
        <v>463</v>
      </c>
      <c r="B203" s="863">
        <v>9207</v>
      </c>
      <c r="C203" s="874" t="s">
        <v>43</v>
      </c>
      <c r="D203" s="865" t="s">
        <v>464</v>
      </c>
      <c r="S203" s="862"/>
    </row>
    <row r="204" spans="1:19" s="863" customFormat="1" ht="9.75" customHeight="1">
      <c r="A204" s="278" t="s">
        <v>465</v>
      </c>
      <c r="B204" s="863">
        <v>11944</v>
      </c>
      <c r="C204" s="874" t="s">
        <v>43</v>
      </c>
      <c r="D204" s="865" t="s">
        <v>410</v>
      </c>
      <c r="S204" s="862"/>
    </row>
    <row r="205" spans="1:19" s="863" customFormat="1" ht="9.75" customHeight="1">
      <c r="A205" s="278" t="s">
        <v>466</v>
      </c>
      <c r="B205" s="863">
        <v>12105</v>
      </c>
      <c r="C205" s="874" t="s">
        <v>43</v>
      </c>
      <c r="D205" s="865" t="s">
        <v>411</v>
      </c>
      <c r="S205" s="862"/>
    </row>
    <row r="206" spans="1:19" s="863" customFormat="1" ht="9.75" customHeight="1">
      <c r="A206" s="278" t="s">
        <v>467</v>
      </c>
      <c r="B206" s="863">
        <v>9151</v>
      </c>
      <c r="C206" s="874">
        <v>3527</v>
      </c>
      <c r="D206" s="865" t="s">
        <v>412</v>
      </c>
      <c r="S206" s="862"/>
    </row>
    <row r="207" spans="1:19" s="863" customFormat="1" ht="9.75" customHeight="1">
      <c r="A207" s="278" t="s">
        <v>468</v>
      </c>
      <c r="B207" s="863">
        <v>14431</v>
      </c>
      <c r="C207" s="874">
        <v>263</v>
      </c>
      <c r="D207" s="866" t="s">
        <v>469</v>
      </c>
      <c r="S207" s="862"/>
    </row>
    <row r="208" spans="1:19" s="863" customFormat="1" ht="9.75" customHeight="1">
      <c r="A208" s="278" t="s">
        <v>470</v>
      </c>
      <c r="B208" s="863">
        <v>16712</v>
      </c>
      <c r="C208" s="874" t="s">
        <v>43</v>
      </c>
      <c r="D208" s="865" t="s">
        <v>471</v>
      </c>
      <c r="S208" s="862"/>
    </row>
    <row r="209" spans="1:19" s="863" customFormat="1" ht="9.75" customHeight="1">
      <c r="A209" s="278" t="s">
        <v>472</v>
      </c>
      <c r="B209" s="863">
        <v>10200</v>
      </c>
      <c r="C209" s="874" t="s">
        <v>43</v>
      </c>
      <c r="D209" s="865" t="s">
        <v>473</v>
      </c>
      <c r="S209" s="862"/>
    </row>
    <row r="210" spans="1:19" s="863" customFormat="1" ht="9.75" customHeight="1">
      <c r="A210" s="278" t="s">
        <v>474</v>
      </c>
      <c r="B210" s="863">
        <v>11592</v>
      </c>
      <c r="C210" s="874" t="s">
        <v>43</v>
      </c>
      <c r="D210" s="865" t="s">
        <v>475</v>
      </c>
      <c r="S210" s="862"/>
    </row>
    <row r="211" spans="1:19" s="863" customFormat="1" ht="9.75" customHeight="1">
      <c r="A211" s="278" t="s">
        <v>476</v>
      </c>
      <c r="B211" s="863">
        <v>12283</v>
      </c>
      <c r="C211" s="874" t="s">
        <v>43</v>
      </c>
      <c r="D211" s="865" t="s">
        <v>477</v>
      </c>
      <c r="S211" s="862"/>
    </row>
    <row r="212" spans="1:19" s="863" customFormat="1" ht="9.75" customHeight="1">
      <c r="A212" s="278" t="s">
        <v>478</v>
      </c>
      <c r="B212" s="863">
        <v>13702</v>
      </c>
      <c r="C212" s="874" t="s">
        <v>43</v>
      </c>
      <c r="D212" s="865" t="s">
        <v>422</v>
      </c>
      <c r="S212" s="862"/>
    </row>
    <row r="213" spans="1:19" s="863" customFormat="1" ht="9.75" customHeight="1">
      <c r="A213" s="278" t="s">
        <v>479</v>
      </c>
      <c r="B213" s="863">
        <v>12596</v>
      </c>
      <c r="C213" s="874" t="s">
        <v>43</v>
      </c>
      <c r="D213" s="865" t="s">
        <v>423</v>
      </c>
      <c r="S213" s="862"/>
    </row>
    <row r="214" spans="1:19" s="863" customFormat="1" ht="9.75" customHeight="1">
      <c r="A214" s="278" t="s">
        <v>480</v>
      </c>
      <c r="B214" s="863">
        <v>7994</v>
      </c>
      <c r="C214" s="874" t="s">
        <v>43</v>
      </c>
      <c r="D214" s="865" t="s">
        <v>424</v>
      </c>
      <c r="S214" s="862"/>
    </row>
    <row r="215" spans="1:19" s="863" customFormat="1" ht="9.75" customHeight="1">
      <c r="A215" s="278" t="s">
        <v>481</v>
      </c>
      <c r="B215" s="863">
        <v>8646</v>
      </c>
      <c r="C215" s="874" t="s">
        <v>43</v>
      </c>
      <c r="D215" s="865" t="s">
        <v>482</v>
      </c>
      <c r="S215" s="862"/>
    </row>
    <row r="216" spans="1:19" s="863" customFormat="1" ht="9.75" customHeight="1">
      <c r="A216" s="278" t="s">
        <v>465</v>
      </c>
      <c r="B216" s="863">
        <v>12901</v>
      </c>
      <c r="C216" s="874" t="s">
        <v>43</v>
      </c>
      <c r="D216" s="865" t="s">
        <v>410</v>
      </c>
      <c r="S216" s="862"/>
    </row>
    <row r="217" spans="1:19" s="863" customFormat="1" ht="9.75" customHeight="1">
      <c r="A217" s="288" t="s">
        <v>466</v>
      </c>
      <c r="B217" s="867">
        <v>11199</v>
      </c>
      <c r="C217" s="875" t="s">
        <v>43</v>
      </c>
      <c r="D217" s="869" t="s">
        <v>411</v>
      </c>
      <c r="S217" s="862"/>
    </row>
    <row r="218" spans="1:19" ht="21.75" customHeight="1"/>
  </sheetData>
  <mergeCells count="6">
    <mergeCell ref="D183:D187"/>
    <mergeCell ref="R3:R7"/>
    <mergeCell ref="R39:R43"/>
    <mergeCell ref="R75:R79"/>
    <mergeCell ref="R111:R115"/>
    <mergeCell ref="R147:R151"/>
  </mergeCells>
  <phoneticPr fontId="61"/>
  <printOptions horizontalCentered="1"/>
  <pageMargins left="0.59055118110236227" right="0.59055118110236227" top="0.59055118110236227" bottom="0.59055118110236227" header="0.31496062992125984" footer="0.11811023622047245"/>
  <pageSetup paperSize="9" scale="90" pageOrder="overThenDown" orientation="portrait" r:id="rId1"/>
  <headerFooter alignWithMargins="0"/>
  <rowBreaks count="2" manualBreakCount="2">
    <brk id="73" max="17" man="1"/>
    <brk id="145" max="17" man="1"/>
  </rowBreaks>
  <colBreaks count="1" manualBreakCount="1">
    <brk id="9" max="2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view="pageBreakPreview" zoomScaleNormal="10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RowHeight="13.5"/>
  <cols>
    <col min="1" max="1" width="3.375" style="379" customWidth="1"/>
    <col min="2" max="2" width="3.25" style="379" customWidth="1"/>
    <col min="3" max="3" width="6.125" style="379" customWidth="1"/>
    <col min="4" max="4" width="0.875" style="379" customWidth="1"/>
    <col min="5" max="11" width="10.625" style="379" customWidth="1"/>
    <col min="12" max="20" width="8.625" style="379" customWidth="1"/>
    <col min="21" max="21" width="8.375" style="379" customWidth="1"/>
    <col min="22" max="22" width="2.625" style="379" customWidth="1"/>
    <col min="23" max="23" width="3.375" style="379" customWidth="1"/>
    <col min="24" max="16384" width="9" style="379"/>
  </cols>
  <sheetData>
    <row r="1" spans="1:22" ht="9" customHeight="1"/>
    <row r="2" spans="1:22" s="895" customFormat="1" ht="12.75" customHeight="1">
      <c r="A2" s="302" t="s">
        <v>95</v>
      </c>
      <c r="B2" s="302"/>
      <c r="C2" s="302"/>
      <c r="D2" s="302"/>
      <c r="E2" s="302"/>
      <c r="F2" s="892"/>
      <c r="G2" s="893"/>
      <c r="H2" s="893"/>
      <c r="I2" s="894"/>
      <c r="J2" s="894"/>
      <c r="K2" s="894"/>
      <c r="L2" s="894"/>
      <c r="M2" s="894"/>
      <c r="N2" s="894"/>
      <c r="O2" s="894"/>
      <c r="P2" s="894"/>
      <c r="Q2" s="894"/>
    </row>
    <row r="3" spans="1:22" s="895" customFormat="1" ht="12.75" customHeight="1">
      <c r="A3" s="896" t="s">
        <v>96</v>
      </c>
      <c r="B3" s="897"/>
      <c r="C3" s="350"/>
      <c r="D3" s="350"/>
      <c r="E3" s="350"/>
      <c r="F3" s="898"/>
      <c r="G3" s="899"/>
      <c r="H3" s="899"/>
      <c r="I3" s="900"/>
      <c r="J3" s="900"/>
      <c r="K3" s="901"/>
      <c r="L3" s="900"/>
      <c r="M3" s="900"/>
      <c r="N3" s="900"/>
      <c r="O3" s="900"/>
      <c r="P3" s="902" t="s">
        <v>97</v>
      </c>
      <c r="Q3" s="902"/>
      <c r="R3" s="322"/>
    </row>
    <row r="4" spans="1:22" s="371" customFormat="1" ht="10.5" customHeight="1">
      <c r="A4" s="1295" t="s">
        <v>703</v>
      </c>
      <c r="B4" s="1295"/>
      <c r="C4" s="1295"/>
      <c r="D4" s="1296"/>
      <c r="E4" s="903"/>
      <c r="F4" s="1301"/>
      <c r="G4" s="1301"/>
      <c r="H4" s="1301"/>
      <c r="I4" s="1301"/>
      <c r="J4" s="1301"/>
      <c r="K4" s="1301"/>
      <c r="L4" s="1301"/>
      <c r="M4" s="1301"/>
      <c r="N4" s="1301"/>
      <c r="O4" s="1301"/>
      <c r="P4" s="1302"/>
      <c r="Q4" s="1293" t="s">
        <v>1059</v>
      </c>
      <c r="R4" s="1029"/>
      <c r="S4" s="895"/>
      <c r="T4" s="895"/>
      <c r="U4" s="895"/>
      <c r="V4" s="895"/>
    </row>
    <row r="5" spans="1:22" s="371" customFormat="1" ht="11.45" customHeight="1">
      <c r="A5" s="1297"/>
      <c r="B5" s="1297"/>
      <c r="C5" s="1297"/>
      <c r="D5" s="1298"/>
      <c r="E5" s="1034" t="s">
        <v>98</v>
      </c>
      <c r="F5" s="904"/>
      <c r="G5" s="904"/>
      <c r="H5" s="905" t="s">
        <v>99</v>
      </c>
      <c r="I5" s="1027"/>
      <c r="J5" s="906"/>
      <c r="K5" s="905" t="s">
        <v>100</v>
      </c>
      <c r="L5" s="1027"/>
      <c r="M5" s="1028"/>
      <c r="N5" s="905" t="s">
        <v>101</v>
      </c>
      <c r="O5" s="907"/>
      <c r="P5" s="908"/>
      <c r="Q5" s="1294"/>
      <c r="R5" s="1029"/>
      <c r="S5" s="895"/>
      <c r="T5" s="895"/>
      <c r="U5" s="895"/>
      <c r="V5" s="895"/>
    </row>
    <row r="6" spans="1:22" s="371" customFormat="1" ht="11.45" customHeight="1">
      <c r="A6" s="1297"/>
      <c r="B6" s="1297"/>
      <c r="C6" s="1297"/>
      <c r="D6" s="1298"/>
      <c r="E6" s="903"/>
      <c r="F6" s="909"/>
      <c r="G6" s="909"/>
      <c r="H6" s="1034" t="s">
        <v>30</v>
      </c>
      <c r="I6" s="1031"/>
      <c r="J6" s="910"/>
      <c r="K6" s="1034" t="s">
        <v>102</v>
      </c>
      <c r="L6" s="411"/>
      <c r="M6" s="1032"/>
      <c r="N6" s="1034" t="s">
        <v>30</v>
      </c>
      <c r="O6" s="911"/>
      <c r="P6" s="1030"/>
      <c r="Q6" s="1294"/>
      <c r="R6" s="1029"/>
      <c r="S6" s="895"/>
      <c r="T6" s="895"/>
      <c r="U6" s="895"/>
      <c r="V6" s="895"/>
    </row>
    <row r="7" spans="1:22" s="371" customFormat="1" ht="11.45" customHeight="1">
      <c r="A7" s="1297"/>
      <c r="B7" s="1297"/>
      <c r="C7" s="1297"/>
      <c r="D7" s="1298"/>
      <c r="E7" s="1034" t="s">
        <v>1060</v>
      </c>
      <c r="F7" s="912" t="s">
        <v>1061</v>
      </c>
      <c r="G7" s="912" t="s">
        <v>1062</v>
      </c>
      <c r="H7" s="912" t="s">
        <v>103</v>
      </c>
      <c r="I7" s="1029" t="s">
        <v>1061</v>
      </c>
      <c r="J7" s="913" t="s">
        <v>1062</v>
      </c>
      <c r="K7" s="1291" t="s">
        <v>104</v>
      </c>
      <c r="L7" s="913" t="s">
        <v>1061</v>
      </c>
      <c r="M7" s="913" t="s">
        <v>1062</v>
      </c>
      <c r="N7" s="1291" t="s">
        <v>1063</v>
      </c>
      <c r="O7" s="905" t="s">
        <v>1061</v>
      </c>
      <c r="P7" s="913" t="s">
        <v>1062</v>
      </c>
      <c r="Q7" s="1294"/>
      <c r="R7" s="1029"/>
      <c r="S7" s="895"/>
      <c r="T7" s="895"/>
      <c r="U7" s="895"/>
      <c r="V7" s="895"/>
    </row>
    <row r="8" spans="1:22" s="371" customFormat="1" ht="11.45" customHeight="1">
      <c r="A8" s="1297"/>
      <c r="B8" s="1297"/>
      <c r="C8" s="1297"/>
      <c r="D8" s="1298"/>
      <c r="E8" s="1291"/>
      <c r="F8" s="1291" t="s">
        <v>1064</v>
      </c>
      <c r="G8" s="1291" t="s">
        <v>1065</v>
      </c>
      <c r="H8" s="914" t="s">
        <v>105</v>
      </c>
      <c r="I8" s="1291" t="s">
        <v>1064</v>
      </c>
      <c r="J8" s="1291" t="s">
        <v>1065</v>
      </c>
      <c r="K8" s="1291"/>
      <c r="L8" s="1291" t="s">
        <v>1064</v>
      </c>
      <c r="M8" s="1291" t="s">
        <v>1065</v>
      </c>
      <c r="N8" s="1291"/>
      <c r="O8" s="1291" t="s">
        <v>1064</v>
      </c>
      <c r="P8" s="1291" t="s">
        <v>1065</v>
      </c>
      <c r="Q8" s="1294"/>
      <c r="R8" s="1029"/>
      <c r="S8" s="895"/>
      <c r="T8" s="895"/>
      <c r="U8" s="895"/>
      <c r="V8" s="895"/>
    </row>
    <row r="9" spans="1:22" s="371" customFormat="1" ht="11.45" customHeight="1">
      <c r="A9" s="1299"/>
      <c r="B9" s="1299"/>
      <c r="C9" s="1299"/>
      <c r="D9" s="1300"/>
      <c r="E9" s="1303"/>
      <c r="F9" s="1292"/>
      <c r="G9" s="1292"/>
      <c r="H9" s="1033"/>
      <c r="I9" s="1292"/>
      <c r="J9" s="1292"/>
      <c r="K9" s="1033" t="s">
        <v>1066</v>
      </c>
      <c r="L9" s="1292"/>
      <c r="M9" s="1292"/>
      <c r="N9" s="915" t="s">
        <v>1066</v>
      </c>
      <c r="O9" s="1292"/>
      <c r="P9" s="1292"/>
      <c r="Q9" s="916"/>
      <c r="R9" s="257"/>
      <c r="S9" s="895"/>
      <c r="T9" s="895"/>
      <c r="U9" s="895"/>
      <c r="V9" s="895"/>
    </row>
    <row r="10" spans="1:22" s="452" customFormat="1" ht="9.75" customHeight="1">
      <c r="A10" s="321" t="s">
        <v>116</v>
      </c>
      <c r="B10" s="1035" t="s">
        <v>704</v>
      </c>
      <c r="C10" s="322"/>
      <c r="D10" s="267"/>
      <c r="E10" s="34">
        <v>198183071</v>
      </c>
      <c r="F10" s="323">
        <v>197421220</v>
      </c>
      <c r="G10" s="323">
        <v>761851</v>
      </c>
      <c r="H10" s="323">
        <v>197873864</v>
      </c>
      <c r="I10" s="323">
        <v>197122931</v>
      </c>
      <c r="J10" s="323">
        <v>750933</v>
      </c>
      <c r="K10" s="323">
        <v>298289</v>
      </c>
      <c r="L10" s="323">
        <v>298289</v>
      </c>
      <c r="M10" s="323" t="s">
        <v>45</v>
      </c>
      <c r="N10" s="323">
        <v>10918</v>
      </c>
      <c r="O10" s="323" t="s">
        <v>45</v>
      </c>
      <c r="P10" s="323">
        <v>10918</v>
      </c>
      <c r="Q10" s="279" t="s">
        <v>1067</v>
      </c>
      <c r="R10" s="293"/>
      <c r="S10" s="895"/>
      <c r="T10" s="895"/>
      <c r="U10" s="895"/>
      <c r="V10" s="895"/>
    </row>
    <row r="11" spans="1:22" s="452" customFormat="1" ht="9.75" customHeight="1">
      <c r="A11" s="293" t="s">
        <v>705</v>
      </c>
      <c r="B11" s="1035">
        <v>24</v>
      </c>
      <c r="C11" s="322"/>
      <c r="D11" s="267"/>
      <c r="E11" s="34">
        <v>198137305</v>
      </c>
      <c r="F11" s="323">
        <v>197389661</v>
      </c>
      <c r="G11" s="323">
        <v>747644</v>
      </c>
      <c r="H11" s="323">
        <v>197851271</v>
      </c>
      <c r="I11" s="323">
        <v>197115255</v>
      </c>
      <c r="J11" s="323">
        <v>736016</v>
      </c>
      <c r="K11" s="323">
        <v>274406</v>
      </c>
      <c r="L11" s="323">
        <v>274406</v>
      </c>
      <c r="M11" s="323" t="s">
        <v>45</v>
      </c>
      <c r="N11" s="323">
        <v>11628</v>
      </c>
      <c r="O11" s="323" t="s">
        <v>45</v>
      </c>
      <c r="P11" s="323">
        <v>11628</v>
      </c>
      <c r="Q11" s="279" t="s">
        <v>1068</v>
      </c>
      <c r="R11" s="293"/>
      <c r="S11" s="895"/>
      <c r="T11" s="895"/>
      <c r="U11" s="895"/>
      <c r="V11" s="895"/>
    </row>
    <row r="12" spans="1:22" s="452" customFormat="1" ht="9.75" customHeight="1">
      <c r="A12" s="293" t="s">
        <v>705</v>
      </c>
      <c r="B12" s="1035">
        <v>25</v>
      </c>
      <c r="C12" s="322"/>
      <c r="D12" s="267"/>
      <c r="E12" s="34">
        <v>200635745</v>
      </c>
      <c r="F12" s="323">
        <v>199947011</v>
      </c>
      <c r="G12" s="323">
        <v>688734</v>
      </c>
      <c r="H12" s="323">
        <v>200350453</v>
      </c>
      <c r="I12" s="323">
        <v>199672238</v>
      </c>
      <c r="J12" s="323">
        <v>678215</v>
      </c>
      <c r="K12" s="323">
        <v>274773</v>
      </c>
      <c r="L12" s="323">
        <v>274773</v>
      </c>
      <c r="M12" s="323" t="s">
        <v>45</v>
      </c>
      <c r="N12" s="323">
        <v>10519</v>
      </c>
      <c r="O12" s="323" t="s">
        <v>45</v>
      </c>
      <c r="P12" s="323">
        <v>10519</v>
      </c>
      <c r="Q12" s="279" t="s">
        <v>1069</v>
      </c>
      <c r="R12" s="293"/>
      <c r="S12" s="895"/>
      <c r="T12" s="895"/>
      <c r="U12" s="895"/>
      <c r="V12" s="895"/>
    </row>
    <row r="13" spans="1:22" s="452" customFormat="1" ht="9.75" customHeight="1">
      <c r="A13" s="293" t="s">
        <v>705</v>
      </c>
      <c r="B13" s="1035">
        <v>26</v>
      </c>
      <c r="C13" s="322"/>
      <c r="D13" s="267"/>
      <c r="E13" s="34">
        <v>191144154</v>
      </c>
      <c r="F13" s="323">
        <v>190534963</v>
      </c>
      <c r="G13" s="323">
        <v>609191</v>
      </c>
      <c r="H13" s="323">
        <v>190856524</v>
      </c>
      <c r="I13" s="323">
        <v>190257800</v>
      </c>
      <c r="J13" s="323">
        <v>598724</v>
      </c>
      <c r="K13" s="323">
        <v>277163</v>
      </c>
      <c r="L13" s="323">
        <v>277163</v>
      </c>
      <c r="M13" s="323" t="s">
        <v>45</v>
      </c>
      <c r="N13" s="323">
        <v>10467</v>
      </c>
      <c r="O13" s="323" t="s">
        <v>45</v>
      </c>
      <c r="P13" s="323">
        <v>10467</v>
      </c>
      <c r="Q13" s="279" t="s">
        <v>1070</v>
      </c>
      <c r="R13" s="293"/>
      <c r="S13" s="895"/>
      <c r="T13" s="895"/>
      <c r="U13" s="895"/>
      <c r="V13" s="895"/>
    </row>
    <row r="14" spans="1:22" s="452" customFormat="1" ht="9.75" customHeight="1">
      <c r="A14" s="293" t="s">
        <v>705</v>
      </c>
      <c r="B14" s="1035">
        <v>27</v>
      </c>
      <c r="C14" s="322"/>
      <c r="D14" s="267"/>
      <c r="E14" s="34">
        <v>189330210</v>
      </c>
      <c r="F14" s="323">
        <v>188757421</v>
      </c>
      <c r="G14" s="323">
        <v>572789</v>
      </c>
      <c r="H14" s="323">
        <v>189041684</v>
      </c>
      <c r="I14" s="323">
        <v>188477931</v>
      </c>
      <c r="J14" s="323">
        <v>563753</v>
      </c>
      <c r="K14" s="323">
        <v>279490</v>
      </c>
      <c r="L14" s="323">
        <v>279490</v>
      </c>
      <c r="M14" s="323" t="s">
        <v>45</v>
      </c>
      <c r="N14" s="323">
        <v>9036</v>
      </c>
      <c r="O14" s="323" t="s">
        <v>45</v>
      </c>
      <c r="P14" s="323">
        <v>9036</v>
      </c>
      <c r="Q14" s="279" t="s">
        <v>1071</v>
      </c>
      <c r="R14" s="293"/>
      <c r="S14" s="895"/>
      <c r="T14" s="895"/>
      <c r="U14" s="895"/>
      <c r="V14" s="895"/>
    </row>
    <row r="15" spans="1:22" s="452" customFormat="1" ht="9.75" customHeight="1">
      <c r="A15" s="293"/>
      <c r="B15" s="293"/>
      <c r="C15" s="257"/>
      <c r="D15" s="311"/>
      <c r="E15" s="34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280"/>
      <c r="R15" s="1035"/>
      <c r="S15" s="895"/>
      <c r="T15" s="895"/>
      <c r="U15" s="895"/>
      <c r="V15" s="895"/>
    </row>
    <row r="16" spans="1:22" s="452" customFormat="1" ht="9.75" customHeight="1">
      <c r="A16" s="1035" t="s">
        <v>116</v>
      </c>
      <c r="B16" s="1035" t="s">
        <v>706</v>
      </c>
      <c r="C16" s="325"/>
      <c r="D16" s="326"/>
      <c r="E16" s="34">
        <v>189000642</v>
      </c>
      <c r="F16" s="323">
        <v>188425724</v>
      </c>
      <c r="G16" s="323">
        <v>574918</v>
      </c>
      <c r="H16" s="323">
        <v>188714071</v>
      </c>
      <c r="I16" s="323">
        <v>188149423</v>
      </c>
      <c r="J16" s="323">
        <v>564648</v>
      </c>
      <c r="K16" s="323">
        <v>276301</v>
      </c>
      <c r="L16" s="323">
        <v>276301</v>
      </c>
      <c r="M16" s="323" t="s">
        <v>45</v>
      </c>
      <c r="N16" s="327">
        <v>10270</v>
      </c>
      <c r="O16" s="323" t="s">
        <v>45</v>
      </c>
      <c r="P16" s="327">
        <v>10270</v>
      </c>
      <c r="Q16" s="281" t="s">
        <v>1072</v>
      </c>
      <c r="R16" s="293"/>
      <c r="S16" s="895"/>
      <c r="T16" s="895"/>
      <c r="U16" s="895"/>
      <c r="V16" s="895"/>
    </row>
    <row r="17" spans="1:22" s="452" customFormat="1" ht="9.75" customHeight="1">
      <c r="A17" s="293" t="s">
        <v>705</v>
      </c>
      <c r="B17" s="1035">
        <v>27</v>
      </c>
      <c r="C17" s="325"/>
      <c r="D17" s="326"/>
      <c r="E17" s="34">
        <v>189036070</v>
      </c>
      <c r="F17" s="323">
        <v>188445430</v>
      </c>
      <c r="G17" s="323">
        <v>590640</v>
      </c>
      <c r="H17" s="323">
        <v>188757441</v>
      </c>
      <c r="I17" s="323">
        <v>188174756</v>
      </c>
      <c r="J17" s="323">
        <v>582685</v>
      </c>
      <c r="K17" s="323">
        <v>270674</v>
      </c>
      <c r="L17" s="323">
        <v>270674</v>
      </c>
      <c r="M17" s="323" t="s">
        <v>45</v>
      </c>
      <c r="N17" s="327">
        <v>7955</v>
      </c>
      <c r="O17" s="323" t="s">
        <v>45</v>
      </c>
      <c r="P17" s="327">
        <v>7955</v>
      </c>
      <c r="Q17" s="281" t="s">
        <v>1073</v>
      </c>
      <c r="R17" s="293"/>
      <c r="S17" s="895"/>
      <c r="T17" s="895"/>
      <c r="U17" s="895"/>
      <c r="V17" s="895"/>
    </row>
    <row r="18" spans="1:22" s="452" customFormat="1" ht="9.75" customHeight="1">
      <c r="A18" s="293"/>
      <c r="B18" s="293"/>
      <c r="C18" s="257"/>
      <c r="D18" s="311"/>
      <c r="E18" s="34"/>
      <c r="F18" s="323"/>
      <c r="G18" s="323"/>
      <c r="H18" s="323"/>
      <c r="I18" s="323"/>
      <c r="J18" s="323"/>
      <c r="K18" s="323"/>
      <c r="L18" s="323"/>
      <c r="M18" s="323"/>
      <c r="N18" s="323"/>
      <c r="O18" s="328"/>
      <c r="P18" s="323"/>
      <c r="Q18" s="280"/>
      <c r="R18" s="1035"/>
      <c r="S18" s="342"/>
      <c r="T18" s="895"/>
      <c r="U18" s="895"/>
      <c r="V18" s="895"/>
    </row>
    <row r="19" spans="1:22" s="452" customFormat="1" ht="9.75" customHeight="1">
      <c r="A19" s="1035" t="s">
        <v>116</v>
      </c>
      <c r="B19" s="1035" t="s">
        <v>707</v>
      </c>
      <c r="C19" s="1035" t="s">
        <v>1074</v>
      </c>
      <c r="D19" s="326"/>
      <c r="E19" s="34">
        <v>50488316</v>
      </c>
      <c r="F19" s="323">
        <v>50342308</v>
      </c>
      <c r="G19" s="323">
        <v>146008</v>
      </c>
      <c r="H19" s="323">
        <v>50411985</v>
      </c>
      <c r="I19" s="323">
        <v>50268866</v>
      </c>
      <c r="J19" s="323">
        <v>143119</v>
      </c>
      <c r="K19" s="323">
        <v>73442</v>
      </c>
      <c r="L19" s="323">
        <v>73442</v>
      </c>
      <c r="M19" s="323" t="s">
        <v>45</v>
      </c>
      <c r="N19" s="323">
        <v>2889</v>
      </c>
      <c r="O19" s="323" t="s">
        <v>45</v>
      </c>
      <c r="P19" s="323">
        <v>2889</v>
      </c>
      <c r="Q19" s="282" t="s">
        <v>1075</v>
      </c>
      <c r="R19" s="293"/>
      <c r="S19" s="342"/>
      <c r="T19" s="895"/>
      <c r="U19" s="895"/>
      <c r="V19" s="895"/>
    </row>
    <row r="20" spans="1:22" s="452" customFormat="1" ht="9.75" customHeight="1">
      <c r="A20" s="293" t="s">
        <v>705</v>
      </c>
      <c r="B20" s="293" t="s">
        <v>705</v>
      </c>
      <c r="C20" s="1035" t="s">
        <v>1076</v>
      </c>
      <c r="D20" s="326"/>
      <c r="E20" s="34">
        <v>43542699</v>
      </c>
      <c r="F20" s="323">
        <v>43415093</v>
      </c>
      <c r="G20" s="323">
        <v>127606</v>
      </c>
      <c r="H20" s="323">
        <v>43466514</v>
      </c>
      <c r="I20" s="323">
        <v>43341127</v>
      </c>
      <c r="J20" s="323">
        <v>125387</v>
      </c>
      <c r="K20" s="323">
        <v>73966</v>
      </c>
      <c r="L20" s="323">
        <v>73966</v>
      </c>
      <c r="M20" s="323" t="s">
        <v>45</v>
      </c>
      <c r="N20" s="323">
        <v>2219</v>
      </c>
      <c r="O20" s="323" t="s">
        <v>45</v>
      </c>
      <c r="P20" s="323">
        <v>2219</v>
      </c>
      <c r="Q20" s="283" t="s">
        <v>1077</v>
      </c>
      <c r="R20" s="293"/>
      <c r="S20" s="342"/>
      <c r="T20" s="895"/>
      <c r="U20" s="895"/>
      <c r="V20" s="895"/>
    </row>
    <row r="21" spans="1:22" s="452" customFormat="1" ht="9.75" customHeight="1">
      <c r="A21" s="293" t="s">
        <v>705</v>
      </c>
      <c r="B21" s="293" t="s">
        <v>705</v>
      </c>
      <c r="C21" s="1035" t="s">
        <v>1078</v>
      </c>
      <c r="D21" s="326"/>
      <c r="E21" s="34">
        <v>48272958</v>
      </c>
      <c r="F21" s="323">
        <v>48114720</v>
      </c>
      <c r="G21" s="323">
        <v>158238</v>
      </c>
      <c r="H21" s="323">
        <v>48201654</v>
      </c>
      <c r="I21" s="323">
        <v>48045424</v>
      </c>
      <c r="J21" s="323">
        <v>156230</v>
      </c>
      <c r="K21" s="323">
        <v>69296</v>
      </c>
      <c r="L21" s="323">
        <v>69296</v>
      </c>
      <c r="M21" s="323" t="s">
        <v>45</v>
      </c>
      <c r="N21" s="323">
        <v>2008</v>
      </c>
      <c r="O21" s="323" t="s">
        <v>45</v>
      </c>
      <c r="P21" s="323">
        <v>2008</v>
      </c>
      <c r="Q21" s="284" t="s">
        <v>1079</v>
      </c>
      <c r="R21" s="331"/>
      <c r="S21" s="342"/>
      <c r="T21" s="895"/>
      <c r="U21" s="895"/>
      <c r="V21" s="895"/>
    </row>
    <row r="22" spans="1:22" s="452" customFormat="1" ht="9.75" customHeight="1">
      <c r="A22" s="293" t="s">
        <v>705</v>
      </c>
      <c r="B22" s="293" t="s">
        <v>705</v>
      </c>
      <c r="C22" s="1035" t="s">
        <v>1080</v>
      </c>
      <c r="D22" s="326"/>
      <c r="E22" s="34">
        <v>47026237</v>
      </c>
      <c r="F22" s="323">
        <v>46885300</v>
      </c>
      <c r="G22" s="323">
        <v>140937</v>
      </c>
      <c r="H22" s="323">
        <v>46961531</v>
      </c>
      <c r="I22" s="323">
        <v>46822514</v>
      </c>
      <c r="J22" s="323">
        <v>139017</v>
      </c>
      <c r="K22" s="323">
        <v>62786</v>
      </c>
      <c r="L22" s="323">
        <v>62786</v>
      </c>
      <c r="M22" s="323" t="s">
        <v>45</v>
      </c>
      <c r="N22" s="323">
        <v>1920</v>
      </c>
      <c r="O22" s="323" t="s">
        <v>45</v>
      </c>
      <c r="P22" s="323">
        <v>1920</v>
      </c>
      <c r="Q22" s="285" t="s">
        <v>1081</v>
      </c>
      <c r="R22" s="331"/>
      <c r="S22" s="342"/>
      <c r="T22" s="895"/>
      <c r="U22" s="895"/>
      <c r="V22" s="895"/>
    </row>
    <row r="23" spans="1:22" s="452" customFormat="1" ht="9.75" customHeight="1">
      <c r="A23" s="1035" t="s">
        <v>116</v>
      </c>
      <c r="B23" s="1035" t="s">
        <v>708</v>
      </c>
      <c r="C23" s="1035" t="s">
        <v>1074</v>
      </c>
      <c r="D23" s="326"/>
      <c r="E23" s="34">
        <v>50194176</v>
      </c>
      <c r="F23" s="323">
        <v>50030317</v>
      </c>
      <c r="G23" s="323">
        <v>163859</v>
      </c>
      <c r="H23" s="323">
        <v>50127742</v>
      </c>
      <c r="I23" s="323">
        <v>49965691</v>
      </c>
      <c r="J23" s="323">
        <v>162051</v>
      </c>
      <c r="K23" s="323">
        <v>64626</v>
      </c>
      <c r="L23" s="323">
        <v>64626</v>
      </c>
      <c r="M23" s="323" t="s">
        <v>45</v>
      </c>
      <c r="N23" s="323">
        <v>1808</v>
      </c>
      <c r="O23" s="323" t="s">
        <v>45</v>
      </c>
      <c r="P23" s="323">
        <v>1808</v>
      </c>
      <c r="Q23" s="282" t="s">
        <v>1082</v>
      </c>
      <c r="R23" s="331"/>
      <c r="S23" s="342"/>
      <c r="T23" s="895"/>
      <c r="U23" s="895"/>
      <c r="V23" s="895"/>
    </row>
    <row r="24" spans="1:22" s="452" customFormat="1" ht="9.75" customHeight="1">
      <c r="A24" s="293"/>
      <c r="B24" s="293"/>
      <c r="C24" s="257"/>
      <c r="D24" s="311"/>
      <c r="E24" s="34"/>
      <c r="F24" s="323"/>
      <c r="G24" s="323"/>
      <c r="H24" s="323"/>
      <c r="I24" s="323"/>
      <c r="J24" s="323"/>
      <c r="K24" s="323"/>
      <c r="L24" s="323"/>
      <c r="M24" s="323"/>
      <c r="N24" s="323"/>
      <c r="O24" s="328"/>
      <c r="P24" s="323"/>
      <c r="Q24" s="280"/>
      <c r="R24" s="293"/>
      <c r="S24" s="342"/>
      <c r="T24" s="895"/>
      <c r="U24" s="895"/>
      <c r="V24" s="895"/>
    </row>
    <row r="25" spans="1:22" s="452" customFormat="1" ht="9.75" customHeight="1">
      <c r="A25" s="1035" t="s">
        <v>116</v>
      </c>
      <c r="B25" s="1035" t="s">
        <v>707</v>
      </c>
      <c r="C25" s="293" t="s">
        <v>1083</v>
      </c>
      <c r="D25" s="329"/>
      <c r="E25" s="34">
        <v>17598575</v>
      </c>
      <c r="F25" s="323">
        <v>17544675</v>
      </c>
      <c r="G25" s="323">
        <v>53900</v>
      </c>
      <c r="H25" s="323">
        <v>17574033</v>
      </c>
      <c r="I25" s="323">
        <v>17521061</v>
      </c>
      <c r="J25" s="323">
        <v>52972</v>
      </c>
      <c r="K25" s="323">
        <v>23614</v>
      </c>
      <c r="L25" s="323">
        <v>23614</v>
      </c>
      <c r="M25" s="323" t="s">
        <v>45</v>
      </c>
      <c r="N25" s="323">
        <v>928</v>
      </c>
      <c r="O25" s="323" t="s">
        <v>45</v>
      </c>
      <c r="P25" s="323">
        <v>928</v>
      </c>
      <c r="Q25" s="286" t="s">
        <v>1084</v>
      </c>
      <c r="R25" s="331"/>
      <c r="S25" s="342"/>
      <c r="T25" s="895"/>
      <c r="U25" s="895"/>
      <c r="V25" s="895"/>
    </row>
    <row r="26" spans="1:22" s="452" customFormat="1" ht="9.75" customHeight="1">
      <c r="A26" s="293" t="s">
        <v>705</v>
      </c>
      <c r="B26" s="293" t="s">
        <v>705</v>
      </c>
      <c r="C26" s="293" t="s">
        <v>1085</v>
      </c>
      <c r="D26" s="329"/>
      <c r="E26" s="34">
        <v>16104783</v>
      </c>
      <c r="F26" s="323">
        <v>16058058</v>
      </c>
      <c r="G26" s="323">
        <v>46725</v>
      </c>
      <c r="H26" s="323">
        <v>16080690</v>
      </c>
      <c r="I26" s="323">
        <v>16034967</v>
      </c>
      <c r="J26" s="323">
        <v>45723</v>
      </c>
      <c r="K26" s="323">
        <v>23091</v>
      </c>
      <c r="L26" s="323">
        <v>23091</v>
      </c>
      <c r="M26" s="323" t="s">
        <v>45</v>
      </c>
      <c r="N26" s="323">
        <v>1002</v>
      </c>
      <c r="O26" s="323" t="s">
        <v>45</v>
      </c>
      <c r="P26" s="323">
        <v>1002</v>
      </c>
      <c r="Q26" s="287" t="s">
        <v>1086</v>
      </c>
      <c r="R26" s="331"/>
      <c r="S26" s="342"/>
      <c r="T26" s="895"/>
      <c r="U26" s="895"/>
      <c r="V26" s="895"/>
    </row>
    <row r="27" spans="1:22" s="452" customFormat="1" ht="9.75" customHeight="1">
      <c r="A27" s="293" t="s">
        <v>705</v>
      </c>
      <c r="B27" s="293" t="s">
        <v>705</v>
      </c>
      <c r="C27" s="293" t="s">
        <v>106</v>
      </c>
      <c r="D27" s="329"/>
      <c r="E27" s="34">
        <v>16784958</v>
      </c>
      <c r="F27" s="323">
        <v>16739575</v>
      </c>
      <c r="G27" s="323">
        <v>45383</v>
      </c>
      <c r="H27" s="323">
        <v>16757262</v>
      </c>
      <c r="I27" s="323">
        <v>16712838</v>
      </c>
      <c r="J27" s="323">
        <v>44424</v>
      </c>
      <c r="K27" s="323">
        <v>26737</v>
      </c>
      <c r="L27" s="323">
        <v>26737</v>
      </c>
      <c r="M27" s="323" t="s">
        <v>45</v>
      </c>
      <c r="N27" s="323">
        <v>959</v>
      </c>
      <c r="O27" s="323" t="s">
        <v>45</v>
      </c>
      <c r="P27" s="330">
        <v>959</v>
      </c>
      <c r="Q27" s="287" t="s">
        <v>1087</v>
      </c>
      <c r="R27" s="331"/>
      <c r="S27" s="342"/>
      <c r="T27" s="895"/>
      <c r="U27" s="895"/>
      <c r="V27" s="895"/>
    </row>
    <row r="28" spans="1:22" s="452" customFormat="1" ht="9.75" customHeight="1">
      <c r="A28" s="293" t="s">
        <v>705</v>
      </c>
      <c r="B28" s="293" t="s">
        <v>705</v>
      </c>
      <c r="C28" s="293" t="s">
        <v>107</v>
      </c>
      <c r="D28" s="329"/>
      <c r="E28" s="34">
        <v>15965523</v>
      </c>
      <c r="F28" s="323">
        <v>15924792</v>
      </c>
      <c r="G28" s="323">
        <v>40731</v>
      </c>
      <c r="H28" s="323">
        <v>15939148</v>
      </c>
      <c r="I28" s="323">
        <v>15899196</v>
      </c>
      <c r="J28" s="323">
        <v>39952</v>
      </c>
      <c r="K28" s="323">
        <v>25596</v>
      </c>
      <c r="L28" s="323">
        <v>25596</v>
      </c>
      <c r="M28" s="323" t="s">
        <v>45</v>
      </c>
      <c r="N28" s="323">
        <v>779</v>
      </c>
      <c r="O28" s="323" t="s">
        <v>45</v>
      </c>
      <c r="P28" s="323">
        <v>779</v>
      </c>
      <c r="Q28" s="287" t="s">
        <v>1088</v>
      </c>
      <c r="R28" s="331"/>
      <c r="S28" s="342"/>
      <c r="T28" s="895"/>
      <c r="U28" s="895"/>
      <c r="V28" s="895"/>
    </row>
    <row r="29" spans="1:22" s="452" customFormat="1" ht="9.75" customHeight="1">
      <c r="A29" s="293" t="s">
        <v>705</v>
      </c>
      <c r="B29" s="293" t="s">
        <v>705</v>
      </c>
      <c r="C29" s="293" t="s">
        <v>108</v>
      </c>
      <c r="D29" s="329"/>
      <c r="E29" s="34">
        <v>14825654</v>
      </c>
      <c r="F29" s="323">
        <v>14779894</v>
      </c>
      <c r="G29" s="323">
        <v>45760</v>
      </c>
      <c r="H29" s="323">
        <v>14802495</v>
      </c>
      <c r="I29" s="323">
        <v>14757456</v>
      </c>
      <c r="J29" s="323">
        <v>45039</v>
      </c>
      <c r="K29" s="323">
        <v>22438</v>
      </c>
      <c r="L29" s="323">
        <v>22438</v>
      </c>
      <c r="M29" s="323" t="s">
        <v>45</v>
      </c>
      <c r="N29" s="323">
        <v>721</v>
      </c>
      <c r="O29" s="323" t="s">
        <v>45</v>
      </c>
      <c r="P29" s="323">
        <v>721</v>
      </c>
      <c r="Q29" s="287" t="s">
        <v>1089</v>
      </c>
      <c r="R29" s="331"/>
      <c r="S29" s="342"/>
      <c r="T29" s="895"/>
      <c r="U29" s="895"/>
      <c r="V29" s="895"/>
    </row>
    <row r="30" spans="1:22" s="452" customFormat="1" ht="9.75" customHeight="1">
      <c r="A30" s="293" t="s">
        <v>705</v>
      </c>
      <c r="B30" s="293" t="s">
        <v>705</v>
      </c>
      <c r="C30" s="293" t="s">
        <v>109</v>
      </c>
      <c r="D30" s="329"/>
      <c r="E30" s="34">
        <v>12751522</v>
      </c>
      <c r="F30" s="323">
        <v>12710407</v>
      </c>
      <c r="G30" s="323">
        <v>41115</v>
      </c>
      <c r="H30" s="323">
        <v>12724871</v>
      </c>
      <c r="I30" s="323">
        <v>12684475</v>
      </c>
      <c r="J30" s="323">
        <v>40396</v>
      </c>
      <c r="K30" s="323">
        <v>25932</v>
      </c>
      <c r="L30" s="323">
        <v>25932</v>
      </c>
      <c r="M30" s="323" t="s">
        <v>45</v>
      </c>
      <c r="N30" s="323">
        <v>719</v>
      </c>
      <c r="O30" s="323" t="s">
        <v>45</v>
      </c>
      <c r="P30" s="323">
        <v>719</v>
      </c>
      <c r="Q30" s="287" t="s">
        <v>1090</v>
      </c>
      <c r="R30" s="331"/>
      <c r="S30" s="342"/>
      <c r="T30" s="895"/>
      <c r="U30" s="895"/>
      <c r="V30" s="895"/>
    </row>
    <row r="31" spans="1:22" s="452" customFormat="1" ht="9.75" customHeight="1">
      <c r="A31" s="293" t="s">
        <v>705</v>
      </c>
      <c r="B31" s="293" t="s">
        <v>705</v>
      </c>
      <c r="C31" s="293" t="s">
        <v>110</v>
      </c>
      <c r="D31" s="329"/>
      <c r="E31" s="34">
        <v>15676216</v>
      </c>
      <c r="F31" s="323">
        <v>15603594</v>
      </c>
      <c r="G31" s="323">
        <v>72622</v>
      </c>
      <c r="H31" s="323">
        <v>15656642</v>
      </c>
      <c r="I31" s="323">
        <v>15584619</v>
      </c>
      <c r="J31" s="323">
        <v>72023</v>
      </c>
      <c r="K31" s="323">
        <v>18975</v>
      </c>
      <c r="L31" s="323">
        <v>18975</v>
      </c>
      <c r="M31" s="323" t="s">
        <v>45</v>
      </c>
      <c r="N31" s="323">
        <v>599</v>
      </c>
      <c r="O31" s="323" t="s">
        <v>45</v>
      </c>
      <c r="P31" s="323">
        <v>599</v>
      </c>
      <c r="Q31" s="287" t="s">
        <v>1091</v>
      </c>
      <c r="R31" s="331"/>
      <c r="S31" s="895"/>
      <c r="T31" s="895"/>
      <c r="U31" s="895"/>
      <c r="V31" s="895"/>
    </row>
    <row r="32" spans="1:22" s="452" customFormat="1" ht="9.75" customHeight="1">
      <c r="A32" s="293" t="s">
        <v>705</v>
      </c>
      <c r="B32" s="293" t="s">
        <v>705</v>
      </c>
      <c r="C32" s="293" t="s">
        <v>111</v>
      </c>
      <c r="D32" s="329"/>
      <c r="E32" s="34">
        <v>17256408</v>
      </c>
      <c r="F32" s="323">
        <v>17209768</v>
      </c>
      <c r="G32" s="323">
        <v>46640</v>
      </c>
      <c r="H32" s="323">
        <v>17229614</v>
      </c>
      <c r="I32" s="323">
        <v>17183620</v>
      </c>
      <c r="J32" s="323">
        <v>45994</v>
      </c>
      <c r="K32" s="323">
        <v>26148</v>
      </c>
      <c r="L32" s="323">
        <v>26148</v>
      </c>
      <c r="M32" s="323" t="s">
        <v>45</v>
      </c>
      <c r="N32" s="323">
        <v>646</v>
      </c>
      <c r="O32" s="323" t="s">
        <v>45</v>
      </c>
      <c r="P32" s="323">
        <v>646</v>
      </c>
      <c r="Q32" s="287" t="s">
        <v>1092</v>
      </c>
      <c r="R32" s="331"/>
      <c r="S32" s="895"/>
      <c r="T32" s="895"/>
      <c r="U32" s="895"/>
      <c r="V32" s="895"/>
    </row>
    <row r="33" spans="1:25" s="452" customFormat="1" ht="9.75" customHeight="1">
      <c r="A33" s="293" t="s">
        <v>705</v>
      </c>
      <c r="B33" s="293" t="s">
        <v>705</v>
      </c>
      <c r="C33" s="293" t="s">
        <v>112</v>
      </c>
      <c r="D33" s="329"/>
      <c r="E33" s="34">
        <v>15340334</v>
      </c>
      <c r="F33" s="323">
        <v>15301358</v>
      </c>
      <c r="G33" s="323">
        <v>38976</v>
      </c>
      <c r="H33" s="323">
        <v>15315398</v>
      </c>
      <c r="I33" s="323">
        <v>15277185</v>
      </c>
      <c r="J33" s="323">
        <v>38213</v>
      </c>
      <c r="K33" s="323">
        <v>24173</v>
      </c>
      <c r="L33" s="323">
        <v>24173</v>
      </c>
      <c r="M33" s="323" t="s">
        <v>45</v>
      </c>
      <c r="N33" s="323">
        <v>763</v>
      </c>
      <c r="O33" s="323" t="s">
        <v>45</v>
      </c>
      <c r="P33" s="323">
        <v>763</v>
      </c>
      <c r="Q33" s="287" t="s">
        <v>1093</v>
      </c>
      <c r="R33" s="331"/>
      <c r="S33" s="895"/>
      <c r="T33" s="895"/>
      <c r="U33" s="895"/>
      <c r="V33" s="895"/>
    </row>
    <row r="34" spans="1:25" s="452" customFormat="1" ht="9.75" customHeight="1">
      <c r="A34" s="293" t="s">
        <v>705</v>
      </c>
      <c r="B34" s="293" t="s">
        <v>705</v>
      </c>
      <c r="C34" s="331" t="s">
        <v>1094</v>
      </c>
      <c r="D34" s="329"/>
      <c r="E34" s="34">
        <v>15023945</v>
      </c>
      <c r="F34" s="323">
        <v>14982665</v>
      </c>
      <c r="G34" s="323">
        <v>41280</v>
      </c>
      <c r="H34" s="323">
        <v>14997522</v>
      </c>
      <c r="I34" s="323">
        <v>14957069</v>
      </c>
      <c r="J34" s="323">
        <v>40453</v>
      </c>
      <c r="K34" s="323">
        <v>25596</v>
      </c>
      <c r="L34" s="323">
        <v>25596</v>
      </c>
      <c r="M34" s="323" t="s">
        <v>45</v>
      </c>
      <c r="N34" s="323">
        <v>827</v>
      </c>
      <c r="O34" s="323" t="s">
        <v>45</v>
      </c>
      <c r="P34" s="323">
        <v>827</v>
      </c>
      <c r="Q34" s="287" t="s">
        <v>1095</v>
      </c>
      <c r="R34" s="331"/>
      <c r="S34" s="895"/>
      <c r="T34" s="895"/>
      <c r="U34" s="895"/>
      <c r="V34" s="895"/>
    </row>
    <row r="35" spans="1:25" s="452" customFormat="1" ht="9.75" customHeight="1">
      <c r="A35" s="293" t="s">
        <v>705</v>
      </c>
      <c r="B35" s="293" t="s">
        <v>705</v>
      </c>
      <c r="C35" s="331" t="s">
        <v>160</v>
      </c>
      <c r="D35" s="329"/>
      <c r="E35" s="34">
        <v>15219361</v>
      </c>
      <c r="F35" s="323">
        <v>15164333</v>
      </c>
      <c r="G35" s="323">
        <v>55028</v>
      </c>
      <c r="H35" s="323">
        <v>15206281</v>
      </c>
      <c r="I35" s="323">
        <v>15151772</v>
      </c>
      <c r="J35" s="323">
        <v>54509</v>
      </c>
      <c r="K35" s="323">
        <v>12561</v>
      </c>
      <c r="L35" s="323">
        <v>12561</v>
      </c>
      <c r="M35" s="323" t="s">
        <v>45</v>
      </c>
      <c r="N35" s="323">
        <v>519</v>
      </c>
      <c r="O35" s="323" t="s">
        <v>45</v>
      </c>
      <c r="P35" s="323">
        <v>519</v>
      </c>
      <c r="Q35" s="287" t="s">
        <v>1096</v>
      </c>
      <c r="R35" s="331"/>
      <c r="S35" s="895"/>
      <c r="T35" s="895"/>
      <c r="U35" s="895"/>
      <c r="V35" s="895"/>
    </row>
    <row r="36" spans="1:25" s="452" customFormat="1" ht="9.75" customHeight="1">
      <c r="A36" s="293" t="s">
        <v>705</v>
      </c>
      <c r="B36" s="293" t="s">
        <v>705</v>
      </c>
      <c r="C36" s="331" t="s">
        <v>161</v>
      </c>
      <c r="D36" s="329"/>
      <c r="E36" s="34">
        <v>16782931</v>
      </c>
      <c r="F36" s="323">
        <v>16738302</v>
      </c>
      <c r="G36" s="323">
        <v>44629</v>
      </c>
      <c r="H36" s="323">
        <v>16757728</v>
      </c>
      <c r="I36" s="323">
        <v>16713673</v>
      </c>
      <c r="J36" s="323">
        <v>44055</v>
      </c>
      <c r="K36" s="323">
        <v>24629</v>
      </c>
      <c r="L36" s="323">
        <v>24629</v>
      </c>
      <c r="M36" s="323" t="s">
        <v>45</v>
      </c>
      <c r="N36" s="323">
        <v>574</v>
      </c>
      <c r="O36" s="323" t="s">
        <v>45</v>
      </c>
      <c r="P36" s="323">
        <v>574</v>
      </c>
      <c r="Q36" s="287" t="s">
        <v>1097</v>
      </c>
      <c r="R36" s="331"/>
      <c r="S36" s="895"/>
      <c r="T36" s="895"/>
      <c r="U36" s="895"/>
      <c r="V36" s="895"/>
    </row>
    <row r="37" spans="1:25" s="452" customFormat="1" ht="9.75" customHeight="1">
      <c r="A37" s="1035" t="s">
        <v>116</v>
      </c>
      <c r="B37" s="1035" t="s">
        <v>708</v>
      </c>
      <c r="C37" s="293" t="s">
        <v>1098</v>
      </c>
      <c r="D37" s="329"/>
      <c r="E37" s="34">
        <v>17186043</v>
      </c>
      <c r="F37" s="323">
        <v>17144335</v>
      </c>
      <c r="G37" s="323">
        <v>41708</v>
      </c>
      <c r="H37" s="323">
        <v>17163060</v>
      </c>
      <c r="I37" s="323">
        <v>17121998</v>
      </c>
      <c r="J37" s="323">
        <v>41062</v>
      </c>
      <c r="K37" s="323">
        <v>22337</v>
      </c>
      <c r="L37" s="323">
        <v>22337</v>
      </c>
      <c r="M37" s="323" t="s">
        <v>45</v>
      </c>
      <c r="N37" s="323">
        <v>646</v>
      </c>
      <c r="O37" s="323" t="s">
        <v>45</v>
      </c>
      <c r="P37" s="323">
        <v>646</v>
      </c>
      <c r="Q37" s="286" t="s">
        <v>1099</v>
      </c>
      <c r="R37" s="331"/>
      <c r="S37" s="895"/>
      <c r="T37" s="895"/>
      <c r="U37" s="895"/>
      <c r="V37" s="895"/>
    </row>
    <row r="38" spans="1:25" s="452" customFormat="1" ht="9.75" customHeight="1">
      <c r="A38" s="293" t="s">
        <v>705</v>
      </c>
      <c r="B38" s="293" t="s">
        <v>705</v>
      </c>
      <c r="C38" s="293" t="s">
        <v>1085</v>
      </c>
      <c r="D38" s="329"/>
      <c r="E38" s="34">
        <v>16009983</v>
      </c>
      <c r="F38" s="323">
        <v>15950109</v>
      </c>
      <c r="G38" s="323">
        <v>59874</v>
      </c>
      <c r="H38" s="323">
        <v>15987869</v>
      </c>
      <c r="I38" s="323">
        <v>15928599</v>
      </c>
      <c r="J38" s="323">
        <v>59270</v>
      </c>
      <c r="K38" s="323">
        <v>21510</v>
      </c>
      <c r="L38" s="323">
        <v>21510</v>
      </c>
      <c r="M38" s="323" t="s">
        <v>45</v>
      </c>
      <c r="N38" s="323">
        <v>604</v>
      </c>
      <c r="O38" s="323" t="s">
        <v>45</v>
      </c>
      <c r="P38" s="323">
        <v>604</v>
      </c>
      <c r="Q38" s="287" t="s">
        <v>1086</v>
      </c>
      <c r="R38" s="331"/>
      <c r="S38" s="895"/>
      <c r="T38" s="895"/>
      <c r="U38" s="895"/>
      <c r="V38" s="895"/>
    </row>
    <row r="39" spans="1:25" s="452" customFormat="1" ht="9.75" customHeight="1">
      <c r="A39" s="332" t="s">
        <v>705</v>
      </c>
      <c r="B39" s="332" t="s">
        <v>705</v>
      </c>
      <c r="C39" s="333" t="s">
        <v>1100</v>
      </c>
      <c r="D39" s="334"/>
      <c r="E39" s="335">
        <v>16998150</v>
      </c>
      <c r="F39" s="336">
        <v>16935873</v>
      </c>
      <c r="G39" s="336">
        <v>62277</v>
      </c>
      <c r="H39" s="336">
        <v>16976813</v>
      </c>
      <c r="I39" s="336">
        <v>16915094</v>
      </c>
      <c r="J39" s="336">
        <v>61719</v>
      </c>
      <c r="K39" s="336">
        <v>20779</v>
      </c>
      <c r="L39" s="336">
        <v>20779</v>
      </c>
      <c r="M39" s="336" t="s">
        <v>45</v>
      </c>
      <c r="N39" s="336">
        <v>558</v>
      </c>
      <c r="O39" s="336" t="s">
        <v>45</v>
      </c>
      <c r="P39" s="336">
        <v>558</v>
      </c>
      <c r="Q39" s="289" t="s">
        <v>1087</v>
      </c>
      <c r="R39" s="331"/>
      <c r="S39" s="895"/>
      <c r="T39" s="895"/>
      <c r="U39" s="895"/>
      <c r="V39" s="895"/>
    </row>
    <row r="40" spans="1:25" s="452" customFormat="1" ht="9.75" customHeight="1">
      <c r="A40" s="917"/>
      <c r="B40" s="917"/>
      <c r="C40" s="293"/>
      <c r="D40" s="917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292"/>
      <c r="R40" s="331"/>
      <c r="S40" s="895"/>
      <c r="T40" s="895"/>
      <c r="U40" s="895"/>
      <c r="V40" s="895"/>
    </row>
    <row r="41" spans="1:25" s="920" customFormat="1" ht="9.75" customHeight="1">
      <c r="A41" s="918"/>
      <c r="B41" s="918"/>
      <c r="C41" s="918"/>
      <c r="D41" s="918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895"/>
      <c r="T41" s="895"/>
      <c r="U41" s="895"/>
      <c r="V41" s="895"/>
    </row>
    <row r="42" spans="1:25" s="895" customFormat="1" ht="12.75" customHeight="1">
      <c r="A42" s="896" t="s">
        <v>113</v>
      </c>
      <c r="B42" s="921"/>
      <c r="C42" s="922"/>
      <c r="D42" s="922"/>
      <c r="E42" s="922"/>
      <c r="F42" s="922"/>
      <c r="G42" s="922"/>
      <c r="H42" s="922"/>
      <c r="I42" s="922"/>
      <c r="J42" s="922"/>
      <c r="K42" s="922"/>
      <c r="L42" s="922"/>
      <c r="M42" s="922"/>
      <c r="N42" s="922"/>
      <c r="O42" s="922"/>
      <c r="P42" s="922"/>
      <c r="Q42" s="922"/>
      <c r="R42" s="922"/>
      <c r="S42" s="922"/>
      <c r="T42" s="902" t="s">
        <v>97</v>
      </c>
      <c r="U42" s="922"/>
      <c r="V42" s="923"/>
      <c r="W42" s="923"/>
      <c r="X42" s="923"/>
      <c r="Y42" s="923"/>
    </row>
    <row r="43" spans="1:25" s="371" customFormat="1" ht="10.5" customHeight="1">
      <c r="A43" s="1295" t="s">
        <v>703</v>
      </c>
      <c r="B43" s="1295"/>
      <c r="C43" s="1295"/>
      <c r="D43" s="1296"/>
      <c r="E43" s="1034"/>
      <c r="F43" s="1299"/>
      <c r="G43" s="1299"/>
      <c r="H43" s="1299"/>
      <c r="I43" s="1299"/>
      <c r="J43" s="1299"/>
      <c r="K43" s="1299"/>
      <c r="L43" s="1299"/>
      <c r="M43" s="1299"/>
      <c r="N43" s="1299"/>
      <c r="O43" s="1299"/>
      <c r="P43" s="1299"/>
      <c r="Q43" s="1299"/>
      <c r="R43" s="1299"/>
      <c r="S43" s="337"/>
      <c r="T43" s="338"/>
      <c r="U43" s="1293" t="s">
        <v>1101</v>
      </c>
      <c r="V43" s="257"/>
      <c r="W43" s="257"/>
      <c r="X43" s="257"/>
      <c r="Y43" s="257"/>
    </row>
    <row r="44" spans="1:25" s="371" customFormat="1" ht="11.45" customHeight="1">
      <c r="A44" s="1297"/>
      <c r="B44" s="1297"/>
      <c r="C44" s="1297"/>
      <c r="D44" s="1298"/>
      <c r="E44" s="1034" t="s">
        <v>98</v>
      </c>
      <c r="F44" s="904"/>
      <c r="G44" s="1028"/>
      <c r="H44" s="905" t="s">
        <v>99</v>
      </c>
      <c r="I44" s="1027"/>
      <c r="J44" s="906"/>
      <c r="K44" s="905" t="s">
        <v>100</v>
      </c>
      <c r="L44" s="1027"/>
      <c r="M44" s="1028"/>
      <c r="N44" s="905" t="s">
        <v>101</v>
      </c>
      <c r="O44" s="907"/>
      <c r="P44" s="908"/>
      <c r="Q44" s="905" t="s">
        <v>1102</v>
      </c>
      <c r="R44" s="1027"/>
      <c r="S44" s="339"/>
      <c r="T44" s="913" t="s">
        <v>114</v>
      </c>
      <c r="U44" s="1294"/>
      <c r="V44" s="1035"/>
      <c r="W44" s="257"/>
      <c r="X44" s="257"/>
      <c r="Y44" s="257"/>
    </row>
    <row r="45" spans="1:25" s="371" customFormat="1" ht="21" customHeight="1">
      <c r="A45" s="1297"/>
      <c r="B45" s="1297"/>
      <c r="C45" s="1297"/>
      <c r="D45" s="1298"/>
      <c r="E45" s="1034"/>
      <c r="F45" s="909"/>
      <c r="G45" s="1030"/>
      <c r="H45" s="1034" t="s">
        <v>102</v>
      </c>
      <c r="I45" s="1031"/>
      <c r="J45" s="910"/>
      <c r="K45" s="1034" t="s">
        <v>102</v>
      </c>
      <c r="L45" s="924"/>
      <c r="M45" s="925"/>
      <c r="N45" s="1034" t="s">
        <v>30</v>
      </c>
      <c r="O45" s="911"/>
      <c r="P45" s="1030"/>
      <c r="Q45" s="914" t="s">
        <v>30</v>
      </c>
      <c r="R45" s="926"/>
      <c r="S45" s="927"/>
      <c r="T45" s="1033" t="s">
        <v>1103</v>
      </c>
      <c r="U45" s="1294"/>
      <c r="V45" s="257"/>
      <c r="W45" s="257"/>
      <c r="X45" s="257"/>
      <c r="Y45" s="257"/>
    </row>
    <row r="46" spans="1:25" s="371" customFormat="1" ht="15" customHeight="1">
      <c r="A46" s="1297"/>
      <c r="B46" s="1297"/>
      <c r="C46" s="1297"/>
      <c r="D46" s="1298"/>
      <c r="E46" s="1034" t="s">
        <v>1060</v>
      </c>
      <c r="F46" s="912" t="s">
        <v>1061</v>
      </c>
      <c r="G46" s="912" t="s">
        <v>1062</v>
      </c>
      <c r="H46" s="1034" t="s">
        <v>1104</v>
      </c>
      <c r="I46" s="913" t="s">
        <v>1061</v>
      </c>
      <c r="J46" s="913" t="s">
        <v>1062</v>
      </c>
      <c r="K46" s="1291" t="s">
        <v>104</v>
      </c>
      <c r="L46" s="913" t="s">
        <v>1061</v>
      </c>
      <c r="M46" s="913" t="s">
        <v>1062</v>
      </c>
      <c r="N46" s="1291" t="s">
        <v>1063</v>
      </c>
      <c r="O46" s="913" t="s">
        <v>1061</v>
      </c>
      <c r="P46" s="913" t="s">
        <v>1062</v>
      </c>
      <c r="Q46" s="1291" t="s">
        <v>115</v>
      </c>
      <c r="R46" s="913" t="s">
        <v>1061</v>
      </c>
      <c r="S46" s="913" t="s">
        <v>1062</v>
      </c>
      <c r="T46" s="913" t="s">
        <v>1062</v>
      </c>
      <c r="U46" s="1294"/>
      <c r="V46" s="257"/>
      <c r="W46" s="257"/>
      <c r="X46" s="257"/>
      <c r="Y46" s="257"/>
    </row>
    <row r="47" spans="1:25" s="371" customFormat="1" ht="14.25" customHeight="1">
      <c r="A47" s="1297"/>
      <c r="B47" s="1297"/>
      <c r="C47" s="1297"/>
      <c r="D47" s="1298"/>
      <c r="E47" s="1291"/>
      <c r="F47" s="1291" t="s">
        <v>1105</v>
      </c>
      <c r="G47" s="1291" t="s">
        <v>1106</v>
      </c>
      <c r="H47" s="914" t="s">
        <v>105</v>
      </c>
      <c r="I47" s="1291" t="s">
        <v>1105</v>
      </c>
      <c r="J47" s="1291" t="s">
        <v>1106</v>
      </c>
      <c r="K47" s="1291"/>
      <c r="L47" s="1291" t="s">
        <v>1105</v>
      </c>
      <c r="M47" s="1291" t="s">
        <v>1106</v>
      </c>
      <c r="N47" s="1291"/>
      <c r="O47" s="1291" t="s">
        <v>1105</v>
      </c>
      <c r="P47" s="1291" t="s">
        <v>1106</v>
      </c>
      <c r="Q47" s="1291"/>
      <c r="R47" s="1291" t="s">
        <v>1105</v>
      </c>
      <c r="S47" s="1291" t="s">
        <v>1106</v>
      </c>
      <c r="T47" s="1291" t="s">
        <v>1106</v>
      </c>
      <c r="U47" s="1294"/>
      <c r="V47" s="257"/>
      <c r="W47" s="257"/>
      <c r="X47" s="257"/>
      <c r="Y47" s="257"/>
    </row>
    <row r="48" spans="1:25" s="371" customFormat="1" ht="11.45" customHeight="1">
      <c r="A48" s="1299"/>
      <c r="B48" s="1299"/>
      <c r="C48" s="1299"/>
      <c r="D48" s="1300"/>
      <c r="E48" s="1304"/>
      <c r="F48" s="1292"/>
      <c r="G48" s="1292"/>
      <c r="H48" s="1033"/>
      <c r="I48" s="1292"/>
      <c r="J48" s="1292"/>
      <c r="K48" s="1033" t="s">
        <v>1060</v>
      </c>
      <c r="L48" s="1292"/>
      <c r="M48" s="1292"/>
      <c r="N48" s="915" t="s">
        <v>1060</v>
      </c>
      <c r="O48" s="1292"/>
      <c r="P48" s="1292"/>
      <c r="Q48" s="1033" t="s">
        <v>1060</v>
      </c>
      <c r="R48" s="1292"/>
      <c r="S48" s="1292"/>
      <c r="T48" s="1292"/>
      <c r="U48" s="916"/>
      <c r="V48" s="257"/>
      <c r="W48" s="257"/>
      <c r="X48" s="257"/>
      <c r="Y48" s="257"/>
    </row>
    <row r="49" spans="1:25" s="452" customFormat="1" ht="9.75" customHeight="1">
      <c r="A49" s="1035" t="s">
        <v>116</v>
      </c>
      <c r="B49" s="1035" t="s">
        <v>704</v>
      </c>
      <c r="C49" s="322"/>
      <c r="D49" s="267"/>
      <c r="E49" s="341">
        <v>15626438</v>
      </c>
      <c r="F49" s="342">
        <v>15507312</v>
      </c>
      <c r="G49" s="342">
        <v>119126</v>
      </c>
      <c r="H49" s="342">
        <v>11561131</v>
      </c>
      <c r="I49" s="342">
        <v>11484493</v>
      </c>
      <c r="J49" s="342">
        <v>76638</v>
      </c>
      <c r="K49" s="342">
        <v>11425</v>
      </c>
      <c r="L49" s="342">
        <v>11425</v>
      </c>
      <c r="M49" s="342" t="s">
        <v>45</v>
      </c>
      <c r="N49" s="342">
        <v>335</v>
      </c>
      <c r="O49" s="342" t="s">
        <v>45</v>
      </c>
      <c r="P49" s="342">
        <v>335</v>
      </c>
      <c r="Q49" s="342">
        <v>4011394</v>
      </c>
      <c r="R49" s="342">
        <v>4011394</v>
      </c>
      <c r="S49" s="342" t="s">
        <v>45</v>
      </c>
      <c r="T49" s="343">
        <v>42153</v>
      </c>
      <c r="U49" s="279" t="s">
        <v>1107</v>
      </c>
      <c r="V49" s="322"/>
      <c r="W49" s="344"/>
      <c r="X49" s="344"/>
      <c r="Y49" s="344"/>
    </row>
    <row r="50" spans="1:25" s="452" customFormat="1" ht="9.75" customHeight="1">
      <c r="A50" s="293" t="s">
        <v>705</v>
      </c>
      <c r="B50" s="1035">
        <v>24</v>
      </c>
      <c r="C50" s="322"/>
      <c r="D50" s="267"/>
      <c r="E50" s="341">
        <v>15478403</v>
      </c>
      <c r="F50" s="342">
        <v>15366040</v>
      </c>
      <c r="G50" s="342">
        <v>112363</v>
      </c>
      <c r="H50" s="342">
        <v>11713144</v>
      </c>
      <c r="I50" s="342">
        <v>11640088</v>
      </c>
      <c r="J50" s="342">
        <v>73056</v>
      </c>
      <c r="K50" s="342">
        <v>10929</v>
      </c>
      <c r="L50" s="342">
        <v>10929</v>
      </c>
      <c r="M50" s="342" t="s">
        <v>45</v>
      </c>
      <c r="N50" s="342">
        <v>281</v>
      </c>
      <c r="O50" s="342" t="s">
        <v>45</v>
      </c>
      <c r="P50" s="342">
        <v>281</v>
      </c>
      <c r="Q50" s="342">
        <v>3715023</v>
      </c>
      <c r="R50" s="342">
        <v>3715023</v>
      </c>
      <c r="S50" s="342" t="s">
        <v>45</v>
      </c>
      <c r="T50" s="343">
        <v>39026</v>
      </c>
      <c r="U50" s="279" t="s">
        <v>1108</v>
      </c>
      <c r="V50" s="322"/>
      <c r="W50" s="344"/>
      <c r="X50" s="344"/>
      <c r="Y50" s="344"/>
    </row>
    <row r="51" spans="1:25" s="452" customFormat="1" ht="9.75" customHeight="1">
      <c r="A51" s="293" t="s">
        <v>705</v>
      </c>
      <c r="B51" s="1035">
        <v>25</v>
      </c>
      <c r="C51" s="322"/>
      <c r="D51" s="267"/>
      <c r="E51" s="341">
        <v>14033796</v>
      </c>
      <c r="F51" s="342">
        <v>13949528</v>
      </c>
      <c r="G51" s="342">
        <v>84268</v>
      </c>
      <c r="H51" s="342">
        <v>10720165</v>
      </c>
      <c r="I51" s="342">
        <v>10675832</v>
      </c>
      <c r="J51" s="342">
        <v>44333</v>
      </c>
      <c r="K51" s="342">
        <v>6073</v>
      </c>
      <c r="L51" s="342">
        <v>6073</v>
      </c>
      <c r="M51" s="342" t="s">
        <v>45</v>
      </c>
      <c r="N51" s="342">
        <v>5844</v>
      </c>
      <c r="O51" s="342" t="s">
        <v>45</v>
      </c>
      <c r="P51" s="342">
        <v>5844</v>
      </c>
      <c r="Q51" s="342">
        <v>3267623</v>
      </c>
      <c r="R51" s="342">
        <v>3267623</v>
      </c>
      <c r="S51" s="342" t="s">
        <v>45</v>
      </c>
      <c r="T51" s="343">
        <v>34091</v>
      </c>
      <c r="U51" s="279" t="s">
        <v>1109</v>
      </c>
      <c r="V51" s="322"/>
      <c r="W51" s="344"/>
      <c r="X51" s="344"/>
      <c r="Y51" s="344"/>
    </row>
    <row r="52" spans="1:25" s="452" customFormat="1" ht="9.75" customHeight="1">
      <c r="A52" s="293" t="s">
        <v>705</v>
      </c>
      <c r="B52" s="1035">
        <v>26</v>
      </c>
      <c r="C52" s="322"/>
      <c r="D52" s="267"/>
      <c r="E52" s="341">
        <v>14807439</v>
      </c>
      <c r="F52" s="342">
        <v>14704119</v>
      </c>
      <c r="G52" s="342">
        <v>103320</v>
      </c>
      <c r="H52" s="342">
        <v>11595065</v>
      </c>
      <c r="I52" s="342">
        <v>11540730</v>
      </c>
      <c r="J52" s="342">
        <v>54335</v>
      </c>
      <c r="K52" s="342">
        <v>9611</v>
      </c>
      <c r="L52" s="342">
        <v>9611</v>
      </c>
      <c r="M52" s="342" t="s">
        <v>45</v>
      </c>
      <c r="N52" s="342">
        <v>9077</v>
      </c>
      <c r="O52" s="342" t="s">
        <v>45</v>
      </c>
      <c r="P52" s="342">
        <v>9077</v>
      </c>
      <c r="Q52" s="342">
        <v>3153778</v>
      </c>
      <c r="R52" s="342">
        <v>3153778</v>
      </c>
      <c r="S52" s="342" t="s">
        <v>45</v>
      </c>
      <c r="T52" s="343">
        <v>39908</v>
      </c>
      <c r="U52" s="279" t="s">
        <v>1110</v>
      </c>
      <c r="V52" s="322"/>
      <c r="W52" s="344"/>
      <c r="X52" s="344"/>
      <c r="Y52" s="344"/>
    </row>
    <row r="53" spans="1:25" s="452" customFormat="1" ht="9.75" customHeight="1">
      <c r="A53" s="293" t="s">
        <v>705</v>
      </c>
      <c r="B53" s="1035">
        <v>27</v>
      </c>
      <c r="C53" s="322"/>
      <c r="D53" s="267"/>
      <c r="E53" s="341">
        <v>15709740</v>
      </c>
      <c r="F53" s="342">
        <v>15598147</v>
      </c>
      <c r="G53" s="342">
        <v>111593</v>
      </c>
      <c r="H53" s="342">
        <v>11321998</v>
      </c>
      <c r="I53" s="342">
        <v>11254571</v>
      </c>
      <c r="J53" s="342">
        <v>67427</v>
      </c>
      <c r="K53" s="342">
        <v>10480</v>
      </c>
      <c r="L53" s="342">
        <v>10480</v>
      </c>
      <c r="M53" s="342" t="s">
        <v>45</v>
      </c>
      <c r="N53" s="342">
        <v>7687</v>
      </c>
      <c r="O53" s="342" t="s">
        <v>45</v>
      </c>
      <c r="P53" s="342">
        <v>7687</v>
      </c>
      <c r="Q53" s="342">
        <v>4333096</v>
      </c>
      <c r="R53" s="342">
        <v>4333096</v>
      </c>
      <c r="S53" s="342" t="s">
        <v>45</v>
      </c>
      <c r="T53" s="343">
        <v>36479</v>
      </c>
      <c r="U53" s="279" t="s">
        <v>1111</v>
      </c>
      <c r="V53" s="322"/>
      <c r="W53" s="344"/>
      <c r="X53" s="344"/>
      <c r="Y53" s="344"/>
    </row>
    <row r="54" spans="1:25" s="452" customFormat="1" ht="9.75" customHeight="1">
      <c r="A54" s="293"/>
      <c r="B54" s="293"/>
      <c r="C54" s="257"/>
      <c r="D54" s="311"/>
      <c r="E54" s="341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3"/>
      <c r="U54" s="280"/>
      <c r="V54" s="322"/>
      <c r="W54" s="344"/>
      <c r="X54" s="344"/>
      <c r="Y54" s="344"/>
    </row>
    <row r="55" spans="1:25" s="452" customFormat="1" ht="9.75" customHeight="1">
      <c r="A55" s="1035" t="s">
        <v>116</v>
      </c>
      <c r="B55" s="1035" t="s">
        <v>706</v>
      </c>
      <c r="C55" s="325"/>
      <c r="D55" s="326"/>
      <c r="E55" s="341">
        <v>14054513</v>
      </c>
      <c r="F55" s="342">
        <v>13936632</v>
      </c>
      <c r="G55" s="342">
        <v>117881</v>
      </c>
      <c r="H55" s="342">
        <v>10926260</v>
      </c>
      <c r="I55" s="342">
        <v>10857136</v>
      </c>
      <c r="J55" s="342">
        <v>69124</v>
      </c>
      <c r="K55" s="342">
        <v>5135</v>
      </c>
      <c r="L55" s="342">
        <v>5135</v>
      </c>
      <c r="M55" s="342" t="s">
        <v>45</v>
      </c>
      <c r="N55" s="342">
        <v>7450</v>
      </c>
      <c r="O55" s="342" t="s">
        <v>45</v>
      </c>
      <c r="P55" s="342">
        <v>7450</v>
      </c>
      <c r="Q55" s="342">
        <v>3074361</v>
      </c>
      <c r="R55" s="342">
        <v>3074361</v>
      </c>
      <c r="S55" s="342" t="s">
        <v>45</v>
      </c>
      <c r="T55" s="343">
        <v>41307</v>
      </c>
      <c r="U55" s="281" t="s">
        <v>1112</v>
      </c>
      <c r="V55" s="342"/>
      <c r="W55" s="342"/>
      <c r="X55" s="344"/>
      <c r="Y55" s="344"/>
    </row>
    <row r="56" spans="1:25" s="452" customFormat="1" ht="9.75" customHeight="1">
      <c r="A56" s="293" t="s">
        <v>705</v>
      </c>
      <c r="B56" s="1035">
        <v>27</v>
      </c>
      <c r="C56" s="325"/>
      <c r="D56" s="326"/>
      <c r="E56" s="341">
        <v>14107070</v>
      </c>
      <c r="F56" s="342">
        <v>14017233</v>
      </c>
      <c r="G56" s="342">
        <v>89837</v>
      </c>
      <c r="H56" s="342">
        <v>10885426</v>
      </c>
      <c r="I56" s="342">
        <v>10840494</v>
      </c>
      <c r="J56" s="342">
        <v>44932</v>
      </c>
      <c r="K56" s="342">
        <v>7621</v>
      </c>
      <c r="L56" s="342">
        <v>7621</v>
      </c>
      <c r="M56" s="342" t="s">
        <v>45</v>
      </c>
      <c r="N56" s="342">
        <v>9045</v>
      </c>
      <c r="O56" s="342" t="s">
        <v>45</v>
      </c>
      <c r="P56" s="342">
        <v>9045</v>
      </c>
      <c r="Q56" s="342">
        <v>3169118</v>
      </c>
      <c r="R56" s="342">
        <v>3169118</v>
      </c>
      <c r="S56" s="342" t="s">
        <v>45</v>
      </c>
      <c r="T56" s="343">
        <v>35860</v>
      </c>
      <c r="U56" s="281" t="s">
        <v>1113</v>
      </c>
      <c r="V56" s="322"/>
      <c r="W56" s="344"/>
      <c r="X56" s="344"/>
      <c r="Y56" s="344"/>
    </row>
    <row r="57" spans="1:25" s="452" customFormat="1" ht="9.75" customHeight="1">
      <c r="A57" s="293"/>
      <c r="B57" s="293"/>
      <c r="C57" s="257"/>
      <c r="D57" s="311"/>
      <c r="E57" s="341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3"/>
      <c r="U57" s="280"/>
      <c r="V57" s="322"/>
      <c r="W57" s="344"/>
      <c r="X57" s="344"/>
      <c r="Y57" s="344"/>
    </row>
    <row r="58" spans="1:25" s="452" customFormat="1" ht="9.75" customHeight="1">
      <c r="A58" s="1035" t="s">
        <v>116</v>
      </c>
      <c r="B58" s="1035" t="s">
        <v>707</v>
      </c>
      <c r="C58" s="1035" t="s">
        <v>117</v>
      </c>
      <c r="D58" s="326"/>
      <c r="E58" s="341">
        <v>14054513</v>
      </c>
      <c r="F58" s="342">
        <v>13936632</v>
      </c>
      <c r="G58" s="342">
        <v>117881</v>
      </c>
      <c r="H58" s="342">
        <v>10926260</v>
      </c>
      <c r="I58" s="342">
        <v>10857136</v>
      </c>
      <c r="J58" s="342">
        <v>69124</v>
      </c>
      <c r="K58" s="342">
        <v>5135</v>
      </c>
      <c r="L58" s="342">
        <v>5135</v>
      </c>
      <c r="M58" s="342" t="s">
        <v>45</v>
      </c>
      <c r="N58" s="342">
        <v>7450</v>
      </c>
      <c r="O58" s="342" t="s">
        <v>45</v>
      </c>
      <c r="P58" s="342">
        <v>7450</v>
      </c>
      <c r="Q58" s="342">
        <v>3074361</v>
      </c>
      <c r="R58" s="342">
        <v>3074361</v>
      </c>
      <c r="S58" s="342" t="s">
        <v>45</v>
      </c>
      <c r="T58" s="343">
        <v>41307</v>
      </c>
      <c r="U58" s="282" t="s">
        <v>1114</v>
      </c>
      <c r="V58" s="322"/>
      <c r="W58" s="344"/>
      <c r="X58" s="344"/>
      <c r="Y58" s="344"/>
    </row>
    <row r="59" spans="1:25" s="452" customFormat="1" ht="9.75" customHeight="1">
      <c r="A59" s="293" t="s">
        <v>705</v>
      </c>
      <c r="B59" s="293" t="s">
        <v>705</v>
      </c>
      <c r="C59" s="1035" t="s">
        <v>118</v>
      </c>
      <c r="D59" s="326"/>
      <c r="E59" s="341">
        <v>15584527</v>
      </c>
      <c r="F59" s="342">
        <v>15450358</v>
      </c>
      <c r="G59" s="342">
        <v>134169</v>
      </c>
      <c r="H59" s="342">
        <v>11406449</v>
      </c>
      <c r="I59" s="342">
        <v>11313702</v>
      </c>
      <c r="J59" s="342">
        <v>92747</v>
      </c>
      <c r="K59" s="342">
        <v>8587</v>
      </c>
      <c r="L59" s="342">
        <v>8587</v>
      </c>
      <c r="M59" s="342" t="s">
        <v>45</v>
      </c>
      <c r="N59" s="342">
        <v>5438</v>
      </c>
      <c r="O59" s="342" t="s">
        <v>45</v>
      </c>
      <c r="P59" s="342">
        <v>5438</v>
      </c>
      <c r="Q59" s="342">
        <v>4128069</v>
      </c>
      <c r="R59" s="342">
        <v>4128069</v>
      </c>
      <c r="S59" s="342" t="s">
        <v>45</v>
      </c>
      <c r="T59" s="343">
        <v>35984</v>
      </c>
      <c r="U59" s="283" t="s">
        <v>1115</v>
      </c>
      <c r="V59" s="322"/>
      <c r="W59" s="344"/>
      <c r="X59" s="344"/>
      <c r="Y59" s="344"/>
    </row>
    <row r="60" spans="1:25" s="452" customFormat="1" ht="9.75" customHeight="1">
      <c r="A60" s="293" t="s">
        <v>705</v>
      </c>
      <c r="B60" s="293" t="s">
        <v>705</v>
      </c>
      <c r="C60" s="1035" t="s">
        <v>119</v>
      </c>
      <c r="D60" s="326"/>
      <c r="E60" s="341">
        <v>15904373</v>
      </c>
      <c r="F60" s="342">
        <v>15792718</v>
      </c>
      <c r="G60" s="342">
        <v>111655</v>
      </c>
      <c r="H60" s="342">
        <v>11468730</v>
      </c>
      <c r="I60" s="342">
        <v>11399278</v>
      </c>
      <c r="J60" s="342">
        <v>69452</v>
      </c>
      <c r="K60" s="342">
        <v>10274</v>
      </c>
      <c r="L60" s="342">
        <v>10274</v>
      </c>
      <c r="M60" s="342" t="s">
        <v>45</v>
      </c>
      <c r="N60" s="342">
        <v>7085</v>
      </c>
      <c r="O60" s="342" t="s">
        <v>45</v>
      </c>
      <c r="P60" s="342">
        <v>7085</v>
      </c>
      <c r="Q60" s="342">
        <v>4383166</v>
      </c>
      <c r="R60" s="342">
        <v>4383166</v>
      </c>
      <c r="S60" s="342" t="s">
        <v>45</v>
      </c>
      <c r="T60" s="343">
        <v>35118</v>
      </c>
      <c r="U60" s="284" t="s">
        <v>1116</v>
      </c>
      <c r="V60" s="322"/>
      <c r="W60" s="344"/>
      <c r="X60" s="344"/>
      <c r="Y60" s="344"/>
    </row>
    <row r="61" spans="1:25" s="452" customFormat="1" ht="9.75" customHeight="1">
      <c r="A61" s="293" t="s">
        <v>705</v>
      </c>
      <c r="B61" s="293" t="s">
        <v>705</v>
      </c>
      <c r="C61" s="1035" t="s">
        <v>120</v>
      </c>
      <c r="D61" s="326"/>
      <c r="E61" s="341">
        <v>15709740</v>
      </c>
      <c r="F61" s="342">
        <v>15598147</v>
      </c>
      <c r="G61" s="342">
        <v>111593</v>
      </c>
      <c r="H61" s="342">
        <v>11321998</v>
      </c>
      <c r="I61" s="342">
        <v>11254571</v>
      </c>
      <c r="J61" s="342">
        <v>67427</v>
      </c>
      <c r="K61" s="342">
        <v>10480</v>
      </c>
      <c r="L61" s="342">
        <v>10480</v>
      </c>
      <c r="M61" s="342" t="s">
        <v>45</v>
      </c>
      <c r="N61" s="342">
        <v>7687</v>
      </c>
      <c r="O61" s="342" t="s">
        <v>45</v>
      </c>
      <c r="P61" s="342">
        <v>7687</v>
      </c>
      <c r="Q61" s="342">
        <v>4333096</v>
      </c>
      <c r="R61" s="342">
        <v>4333096</v>
      </c>
      <c r="S61" s="342" t="s">
        <v>45</v>
      </c>
      <c r="T61" s="343">
        <v>36479</v>
      </c>
      <c r="U61" s="285" t="s">
        <v>1117</v>
      </c>
      <c r="V61" s="322"/>
      <c r="W61" s="344"/>
      <c r="X61" s="344"/>
      <c r="Y61" s="344"/>
    </row>
    <row r="62" spans="1:25" s="452" customFormat="1" ht="9.75" customHeight="1">
      <c r="A62" s="1035" t="s">
        <v>116</v>
      </c>
      <c r="B62" s="1035" t="s">
        <v>708</v>
      </c>
      <c r="C62" s="1035" t="s">
        <v>117</v>
      </c>
      <c r="D62" s="326"/>
      <c r="E62" s="341">
        <v>14107070</v>
      </c>
      <c r="F62" s="342">
        <v>14017233</v>
      </c>
      <c r="G62" s="342">
        <v>89837</v>
      </c>
      <c r="H62" s="342">
        <v>10885426</v>
      </c>
      <c r="I62" s="342">
        <v>10840494</v>
      </c>
      <c r="J62" s="342">
        <v>44932</v>
      </c>
      <c r="K62" s="342">
        <v>7621</v>
      </c>
      <c r="L62" s="342">
        <v>7621</v>
      </c>
      <c r="M62" s="342" t="s">
        <v>45</v>
      </c>
      <c r="N62" s="342">
        <v>9045</v>
      </c>
      <c r="O62" s="342" t="s">
        <v>45</v>
      </c>
      <c r="P62" s="342">
        <v>9045</v>
      </c>
      <c r="Q62" s="342">
        <v>3169118</v>
      </c>
      <c r="R62" s="342">
        <v>3169118</v>
      </c>
      <c r="S62" s="342" t="s">
        <v>45</v>
      </c>
      <c r="T62" s="343">
        <v>35860</v>
      </c>
      <c r="U62" s="282" t="s">
        <v>1118</v>
      </c>
      <c r="V62" s="322"/>
      <c r="W62" s="344"/>
      <c r="X62" s="344"/>
      <c r="Y62" s="344"/>
    </row>
    <row r="63" spans="1:25" s="452" customFormat="1" ht="9.75" customHeight="1">
      <c r="A63" s="293"/>
      <c r="B63" s="293"/>
      <c r="C63" s="257"/>
      <c r="D63" s="311"/>
      <c r="E63" s="341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3"/>
      <c r="U63" s="280"/>
      <c r="V63" s="322"/>
      <c r="W63" s="344"/>
      <c r="X63" s="344"/>
      <c r="Y63" s="344"/>
    </row>
    <row r="64" spans="1:25" s="452" customFormat="1" ht="9.75" customHeight="1">
      <c r="A64" s="1035" t="s">
        <v>116</v>
      </c>
      <c r="B64" s="1035" t="s">
        <v>707</v>
      </c>
      <c r="C64" s="293" t="s">
        <v>121</v>
      </c>
      <c r="D64" s="329"/>
      <c r="E64" s="341">
        <v>13870834</v>
      </c>
      <c r="F64" s="342">
        <v>13763442</v>
      </c>
      <c r="G64" s="342">
        <v>107392</v>
      </c>
      <c r="H64" s="342">
        <v>10669289</v>
      </c>
      <c r="I64" s="342">
        <v>10613804</v>
      </c>
      <c r="J64" s="342">
        <v>55485</v>
      </c>
      <c r="K64" s="342">
        <v>7555</v>
      </c>
      <c r="L64" s="342">
        <v>7555</v>
      </c>
      <c r="M64" s="342" t="s">
        <v>45</v>
      </c>
      <c r="N64" s="342">
        <v>9133</v>
      </c>
      <c r="O64" s="342" t="s">
        <v>45</v>
      </c>
      <c r="P64" s="342">
        <v>9133</v>
      </c>
      <c r="Q64" s="21">
        <v>3142083</v>
      </c>
      <c r="R64" s="21">
        <v>3142083</v>
      </c>
      <c r="S64" s="342" t="s">
        <v>45</v>
      </c>
      <c r="T64" s="343">
        <v>42774</v>
      </c>
      <c r="U64" s="286" t="s">
        <v>1119</v>
      </c>
      <c r="V64" s="322"/>
      <c r="W64" s="344"/>
      <c r="X64" s="344"/>
      <c r="Y64" s="344"/>
    </row>
    <row r="65" spans="1:25" s="452" customFormat="1" ht="9.75" customHeight="1">
      <c r="A65" s="293" t="s">
        <v>705</v>
      </c>
      <c r="B65" s="293" t="s">
        <v>705</v>
      </c>
      <c r="C65" s="293" t="s">
        <v>122</v>
      </c>
      <c r="D65" s="329"/>
      <c r="E65" s="341">
        <v>13464384</v>
      </c>
      <c r="F65" s="342">
        <v>13353539</v>
      </c>
      <c r="G65" s="342">
        <v>110845</v>
      </c>
      <c r="H65" s="342">
        <v>10469715</v>
      </c>
      <c r="I65" s="342">
        <v>10407895</v>
      </c>
      <c r="J65" s="342">
        <v>61820</v>
      </c>
      <c r="K65" s="342">
        <v>6923</v>
      </c>
      <c r="L65" s="342">
        <v>6923</v>
      </c>
      <c r="M65" s="342" t="s">
        <v>45</v>
      </c>
      <c r="N65" s="342">
        <v>12400</v>
      </c>
      <c r="O65" s="342" t="s">
        <v>45</v>
      </c>
      <c r="P65" s="342">
        <v>12400</v>
      </c>
      <c r="Q65" s="21">
        <v>2938721</v>
      </c>
      <c r="R65" s="21">
        <v>2938721</v>
      </c>
      <c r="S65" s="342" t="s">
        <v>45</v>
      </c>
      <c r="T65" s="343">
        <v>36625</v>
      </c>
      <c r="U65" s="287" t="s">
        <v>1120</v>
      </c>
      <c r="V65" s="322"/>
      <c r="W65" s="344"/>
      <c r="X65" s="344"/>
      <c r="Y65" s="344"/>
    </row>
    <row r="66" spans="1:25" s="452" customFormat="1" ht="9.75" customHeight="1">
      <c r="A66" s="293" t="s">
        <v>705</v>
      </c>
      <c r="B66" s="293" t="s">
        <v>705</v>
      </c>
      <c r="C66" s="293" t="s">
        <v>106</v>
      </c>
      <c r="D66" s="329"/>
      <c r="E66" s="341">
        <v>14054513</v>
      </c>
      <c r="F66" s="342">
        <v>13936632</v>
      </c>
      <c r="G66" s="342">
        <v>117881</v>
      </c>
      <c r="H66" s="342">
        <v>10926260</v>
      </c>
      <c r="I66" s="342">
        <v>10857136</v>
      </c>
      <c r="J66" s="342">
        <v>69124</v>
      </c>
      <c r="K66" s="342">
        <v>5135</v>
      </c>
      <c r="L66" s="342">
        <v>5135</v>
      </c>
      <c r="M66" s="342" t="s">
        <v>45</v>
      </c>
      <c r="N66" s="342">
        <v>7450</v>
      </c>
      <c r="O66" s="342" t="s">
        <v>45</v>
      </c>
      <c r="P66" s="342">
        <v>7450</v>
      </c>
      <c r="Q66" s="21">
        <v>3074361</v>
      </c>
      <c r="R66" s="21">
        <v>3074361</v>
      </c>
      <c r="S66" s="342" t="s">
        <v>45</v>
      </c>
      <c r="T66" s="343">
        <v>41307</v>
      </c>
      <c r="U66" s="287" t="s">
        <v>1121</v>
      </c>
      <c r="V66" s="322"/>
      <c r="W66" s="344"/>
      <c r="X66" s="344"/>
      <c r="Y66" s="344"/>
    </row>
    <row r="67" spans="1:25" s="452" customFormat="1" ht="9.75" customHeight="1">
      <c r="A67" s="293" t="s">
        <v>705</v>
      </c>
      <c r="B67" s="293" t="s">
        <v>705</v>
      </c>
      <c r="C67" s="293" t="s">
        <v>107</v>
      </c>
      <c r="D67" s="329"/>
      <c r="E67" s="341">
        <v>13499441</v>
      </c>
      <c r="F67" s="342">
        <v>13364516</v>
      </c>
      <c r="G67" s="342">
        <v>134925</v>
      </c>
      <c r="H67" s="342">
        <v>10240800</v>
      </c>
      <c r="I67" s="342">
        <v>10154782</v>
      </c>
      <c r="J67" s="342">
        <v>86018</v>
      </c>
      <c r="K67" s="342">
        <v>5556</v>
      </c>
      <c r="L67" s="342">
        <v>5556</v>
      </c>
      <c r="M67" s="342" t="s">
        <v>45</v>
      </c>
      <c r="N67" s="342">
        <v>10188</v>
      </c>
      <c r="O67" s="342" t="s">
        <v>45</v>
      </c>
      <c r="P67" s="342">
        <v>10188</v>
      </c>
      <c r="Q67" s="21">
        <v>3204178</v>
      </c>
      <c r="R67" s="21">
        <v>3204178</v>
      </c>
      <c r="S67" s="342" t="s">
        <v>45</v>
      </c>
      <c r="T67" s="343">
        <v>38719</v>
      </c>
      <c r="U67" s="287" t="s">
        <v>1122</v>
      </c>
      <c r="V67" s="322"/>
      <c r="W67" s="344"/>
      <c r="X67" s="344"/>
      <c r="Y67" s="344"/>
    </row>
    <row r="68" spans="1:25" s="452" customFormat="1" ht="9.75" customHeight="1">
      <c r="A68" s="293" t="s">
        <v>705</v>
      </c>
      <c r="B68" s="293" t="s">
        <v>705</v>
      </c>
      <c r="C68" s="293" t="s">
        <v>108</v>
      </c>
      <c r="D68" s="329"/>
      <c r="E68" s="341">
        <v>14945220</v>
      </c>
      <c r="F68" s="342">
        <v>14811527</v>
      </c>
      <c r="G68" s="342">
        <v>133693</v>
      </c>
      <c r="H68" s="342">
        <v>11215930</v>
      </c>
      <c r="I68" s="342">
        <v>11123595</v>
      </c>
      <c r="J68" s="342">
        <v>92335</v>
      </c>
      <c r="K68" s="342">
        <v>7750</v>
      </c>
      <c r="L68" s="342">
        <v>7750</v>
      </c>
      <c r="M68" s="342" t="s">
        <v>45</v>
      </c>
      <c r="N68" s="342">
        <v>6380</v>
      </c>
      <c r="O68" s="342" t="s">
        <v>45</v>
      </c>
      <c r="P68" s="342">
        <v>6380</v>
      </c>
      <c r="Q68" s="21">
        <v>3680182</v>
      </c>
      <c r="R68" s="21">
        <v>3680182</v>
      </c>
      <c r="S68" s="342" t="s">
        <v>45</v>
      </c>
      <c r="T68" s="343">
        <v>34978</v>
      </c>
      <c r="U68" s="287" t="s">
        <v>1123</v>
      </c>
      <c r="V68" s="322"/>
      <c r="W68" s="344"/>
      <c r="X68" s="344"/>
      <c r="Y68" s="344"/>
    </row>
    <row r="69" spans="1:25" s="452" customFormat="1" ht="9.75" customHeight="1">
      <c r="A69" s="293" t="s">
        <v>705</v>
      </c>
      <c r="B69" s="293" t="s">
        <v>705</v>
      </c>
      <c r="C69" s="293" t="s">
        <v>109</v>
      </c>
      <c r="D69" s="329"/>
      <c r="E69" s="341">
        <v>15584527</v>
      </c>
      <c r="F69" s="342">
        <v>15450358</v>
      </c>
      <c r="G69" s="342">
        <v>134169</v>
      </c>
      <c r="H69" s="342">
        <v>11406449</v>
      </c>
      <c r="I69" s="342">
        <v>11313702</v>
      </c>
      <c r="J69" s="342">
        <v>92747</v>
      </c>
      <c r="K69" s="342">
        <v>8587</v>
      </c>
      <c r="L69" s="342">
        <v>8587</v>
      </c>
      <c r="M69" s="342" t="s">
        <v>45</v>
      </c>
      <c r="N69" s="342">
        <v>5438</v>
      </c>
      <c r="O69" s="342" t="s">
        <v>45</v>
      </c>
      <c r="P69" s="342">
        <v>5438</v>
      </c>
      <c r="Q69" s="21">
        <v>4128069</v>
      </c>
      <c r="R69" s="21">
        <v>4128069</v>
      </c>
      <c r="S69" s="342" t="s">
        <v>45</v>
      </c>
      <c r="T69" s="343">
        <v>35984</v>
      </c>
      <c r="U69" s="287" t="s">
        <v>1124</v>
      </c>
      <c r="V69" s="322"/>
      <c r="W69" s="344"/>
      <c r="X69" s="344"/>
      <c r="Y69" s="344"/>
    </row>
    <row r="70" spans="1:25" s="452" customFormat="1" ht="9.75" customHeight="1">
      <c r="A70" s="293" t="s">
        <v>705</v>
      </c>
      <c r="B70" s="293" t="s">
        <v>705</v>
      </c>
      <c r="C70" s="293" t="s">
        <v>110</v>
      </c>
      <c r="D70" s="329"/>
      <c r="E70" s="341">
        <v>16465462</v>
      </c>
      <c r="F70" s="342">
        <v>16359718</v>
      </c>
      <c r="G70" s="342">
        <v>105744</v>
      </c>
      <c r="H70" s="342">
        <v>11871060</v>
      </c>
      <c r="I70" s="342">
        <v>11805557</v>
      </c>
      <c r="J70" s="342">
        <v>65503</v>
      </c>
      <c r="K70" s="342">
        <v>10892</v>
      </c>
      <c r="L70" s="342">
        <v>10892</v>
      </c>
      <c r="M70" s="342" t="s">
        <v>45</v>
      </c>
      <c r="N70" s="342">
        <v>6805</v>
      </c>
      <c r="O70" s="342" t="s">
        <v>45</v>
      </c>
      <c r="P70" s="342">
        <v>6805</v>
      </c>
      <c r="Q70" s="21">
        <v>4543269</v>
      </c>
      <c r="R70" s="21">
        <v>4543269</v>
      </c>
      <c r="S70" s="342" t="s">
        <v>45</v>
      </c>
      <c r="T70" s="343">
        <v>33436</v>
      </c>
      <c r="U70" s="287" t="s">
        <v>1125</v>
      </c>
      <c r="V70" s="322"/>
      <c r="W70" s="344"/>
      <c r="X70" s="344"/>
      <c r="Y70" s="344"/>
    </row>
    <row r="71" spans="1:25" s="452" customFormat="1" ht="9.75" customHeight="1">
      <c r="A71" s="293" t="s">
        <v>705</v>
      </c>
      <c r="B71" s="293" t="s">
        <v>705</v>
      </c>
      <c r="C71" s="293" t="s">
        <v>111</v>
      </c>
      <c r="D71" s="329"/>
      <c r="E71" s="341">
        <v>15810672</v>
      </c>
      <c r="F71" s="342">
        <v>15703847</v>
      </c>
      <c r="G71" s="342">
        <v>106825</v>
      </c>
      <c r="H71" s="342">
        <v>11426529</v>
      </c>
      <c r="I71" s="342">
        <v>11362892</v>
      </c>
      <c r="J71" s="342">
        <v>63637</v>
      </c>
      <c r="K71" s="342">
        <v>8826</v>
      </c>
      <c r="L71" s="342">
        <v>8826</v>
      </c>
      <c r="M71" s="342" t="s">
        <v>45</v>
      </c>
      <c r="N71" s="342">
        <v>10852</v>
      </c>
      <c r="O71" s="342" t="s">
        <v>45</v>
      </c>
      <c r="P71" s="342">
        <v>10852</v>
      </c>
      <c r="Q71" s="21">
        <v>4332129</v>
      </c>
      <c r="R71" s="21">
        <v>4332129</v>
      </c>
      <c r="S71" s="342" t="s">
        <v>45</v>
      </c>
      <c r="T71" s="343">
        <v>32336</v>
      </c>
      <c r="U71" s="287" t="s">
        <v>1126</v>
      </c>
      <c r="V71" s="322"/>
      <c r="W71" s="344"/>
      <c r="X71" s="344"/>
      <c r="Y71" s="344"/>
    </row>
    <row r="72" spans="1:25" s="452" customFormat="1" ht="9.75" customHeight="1">
      <c r="A72" s="293" t="s">
        <v>705</v>
      </c>
      <c r="B72" s="293" t="s">
        <v>705</v>
      </c>
      <c r="C72" s="293" t="s">
        <v>112</v>
      </c>
      <c r="D72" s="329"/>
      <c r="E72" s="341">
        <v>15904373</v>
      </c>
      <c r="F72" s="342">
        <v>15792718</v>
      </c>
      <c r="G72" s="342">
        <v>111655</v>
      </c>
      <c r="H72" s="342">
        <v>11468730</v>
      </c>
      <c r="I72" s="342">
        <v>11399278</v>
      </c>
      <c r="J72" s="342">
        <v>69452</v>
      </c>
      <c r="K72" s="342">
        <v>10274</v>
      </c>
      <c r="L72" s="342">
        <v>10274</v>
      </c>
      <c r="M72" s="342" t="s">
        <v>45</v>
      </c>
      <c r="N72" s="342">
        <v>7085</v>
      </c>
      <c r="O72" s="342" t="s">
        <v>45</v>
      </c>
      <c r="P72" s="342">
        <v>7085</v>
      </c>
      <c r="Q72" s="21">
        <v>4383166</v>
      </c>
      <c r="R72" s="21">
        <v>4383166</v>
      </c>
      <c r="S72" s="342" t="s">
        <v>45</v>
      </c>
      <c r="T72" s="343">
        <v>35118</v>
      </c>
      <c r="U72" s="287" t="s">
        <v>1127</v>
      </c>
      <c r="V72" s="322"/>
      <c r="W72" s="344"/>
      <c r="X72" s="344"/>
      <c r="Y72" s="344"/>
    </row>
    <row r="73" spans="1:25" s="452" customFormat="1" ht="9.75" customHeight="1">
      <c r="A73" s="293" t="s">
        <v>705</v>
      </c>
      <c r="B73" s="293" t="s">
        <v>705</v>
      </c>
      <c r="C73" s="293" t="s">
        <v>123</v>
      </c>
      <c r="D73" s="329"/>
      <c r="E73" s="341">
        <v>15876560</v>
      </c>
      <c r="F73" s="342">
        <v>15766939</v>
      </c>
      <c r="G73" s="342">
        <v>109621</v>
      </c>
      <c r="H73" s="342">
        <v>11282128</v>
      </c>
      <c r="I73" s="342">
        <v>11212545</v>
      </c>
      <c r="J73" s="342">
        <v>69583</v>
      </c>
      <c r="K73" s="342">
        <v>11770</v>
      </c>
      <c r="L73" s="342">
        <v>11770</v>
      </c>
      <c r="M73" s="342" t="s">
        <v>45</v>
      </c>
      <c r="N73" s="342">
        <v>6020</v>
      </c>
      <c r="O73" s="342" t="s">
        <v>45</v>
      </c>
      <c r="P73" s="342">
        <v>6020</v>
      </c>
      <c r="Q73" s="21">
        <v>4542624</v>
      </c>
      <c r="R73" s="21">
        <v>4542624</v>
      </c>
      <c r="S73" s="342" t="s">
        <v>45</v>
      </c>
      <c r="T73" s="343">
        <v>34018</v>
      </c>
      <c r="U73" s="287" t="s">
        <v>1128</v>
      </c>
      <c r="V73" s="322"/>
      <c r="W73" s="344"/>
      <c r="X73" s="344"/>
      <c r="Y73" s="344"/>
    </row>
    <row r="74" spans="1:25" s="452" customFormat="1" ht="9.75" customHeight="1">
      <c r="A74" s="293" t="s">
        <v>705</v>
      </c>
      <c r="B74" s="293" t="s">
        <v>705</v>
      </c>
      <c r="C74" s="293" t="s">
        <v>124</v>
      </c>
      <c r="D74" s="329"/>
      <c r="E74" s="341">
        <v>15709653</v>
      </c>
      <c r="F74" s="342">
        <v>15604449</v>
      </c>
      <c r="G74" s="342">
        <v>105204</v>
      </c>
      <c r="H74" s="342">
        <v>11310127</v>
      </c>
      <c r="I74" s="342">
        <v>11249505</v>
      </c>
      <c r="J74" s="342">
        <v>60622</v>
      </c>
      <c r="K74" s="342">
        <v>12118</v>
      </c>
      <c r="L74" s="342">
        <v>12118</v>
      </c>
      <c r="M74" s="342" t="s">
        <v>45</v>
      </c>
      <c r="N74" s="342">
        <v>8371</v>
      </c>
      <c r="O74" s="342" t="s">
        <v>45</v>
      </c>
      <c r="P74" s="342">
        <v>8371</v>
      </c>
      <c r="Q74" s="21">
        <v>4342826</v>
      </c>
      <c r="R74" s="21">
        <v>4342826</v>
      </c>
      <c r="S74" s="342" t="s">
        <v>45</v>
      </c>
      <c r="T74" s="343">
        <v>36211</v>
      </c>
      <c r="U74" s="287" t="s">
        <v>1129</v>
      </c>
      <c r="V74" s="322"/>
      <c r="W74" s="344"/>
      <c r="X74" s="344"/>
      <c r="Y74" s="344"/>
    </row>
    <row r="75" spans="1:25" s="452" customFormat="1" ht="9.75" customHeight="1">
      <c r="A75" s="293" t="s">
        <v>705</v>
      </c>
      <c r="B75" s="293" t="s">
        <v>705</v>
      </c>
      <c r="C75" s="293" t="s">
        <v>125</v>
      </c>
      <c r="D75" s="329"/>
      <c r="E75" s="341">
        <v>15709740</v>
      </c>
      <c r="F75" s="342">
        <v>15598147</v>
      </c>
      <c r="G75" s="342">
        <v>111593</v>
      </c>
      <c r="H75" s="342">
        <v>11321998</v>
      </c>
      <c r="I75" s="342">
        <v>11254571</v>
      </c>
      <c r="J75" s="342">
        <v>67427</v>
      </c>
      <c r="K75" s="342">
        <v>10480</v>
      </c>
      <c r="L75" s="342">
        <v>10480</v>
      </c>
      <c r="M75" s="342" t="s">
        <v>45</v>
      </c>
      <c r="N75" s="342">
        <v>7687</v>
      </c>
      <c r="O75" s="342" t="s">
        <v>45</v>
      </c>
      <c r="P75" s="342">
        <v>7687</v>
      </c>
      <c r="Q75" s="21">
        <v>4333096</v>
      </c>
      <c r="R75" s="21">
        <v>4333096</v>
      </c>
      <c r="S75" s="342" t="s">
        <v>45</v>
      </c>
      <c r="T75" s="343">
        <v>36479</v>
      </c>
      <c r="U75" s="287" t="s">
        <v>1130</v>
      </c>
      <c r="V75" s="322"/>
      <c r="W75" s="344"/>
      <c r="X75" s="344"/>
      <c r="Y75" s="344"/>
    </row>
    <row r="76" spans="1:25" s="452" customFormat="1" ht="9.75" customHeight="1">
      <c r="A76" s="1035" t="s">
        <v>116</v>
      </c>
      <c r="B76" s="1035" t="s">
        <v>708</v>
      </c>
      <c r="C76" s="293" t="s">
        <v>121</v>
      </c>
      <c r="D76" s="329"/>
      <c r="E76" s="341">
        <v>14544944</v>
      </c>
      <c r="F76" s="342">
        <v>14428819</v>
      </c>
      <c r="G76" s="342">
        <v>116125</v>
      </c>
      <c r="H76" s="342">
        <v>10635952</v>
      </c>
      <c r="I76" s="342">
        <v>10566087</v>
      </c>
      <c r="J76" s="342">
        <v>69865</v>
      </c>
      <c r="K76" s="342">
        <v>8081</v>
      </c>
      <c r="L76" s="342">
        <v>8081</v>
      </c>
      <c r="M76" s="342" t="s">
        <v>45</v>
      </c>
      <c r="N76" s="342">
        <v>7421</v>
      </c>
      <c r="O76" s="342" t="s">
        <v>45</v>
      </c>
      <c r="P76" s="342">
        <v>7421</v>
      </c>
      <c r="Q76" s="21">
        <v>3854651</v>
      </c>
      <c r="R76" s="21">
        <v>3854651</v>
      </c>
      <c r="S76" s="342" t="s">
        <v>45</v>
      </c>
      <c r="T76" s="343">
        <v>38839</v>
      </c>
      <c r="U76" s="286" t="s">
        <v>1131</v>
      </c>
      <c r="V76" s="322"/>
      <c r="W76" s="344"/>
      <c r="X76" s="344"/>
      <c r="Y76" s="344"/>
    </row>
    <row r="77" spans="1:25" s="452" customFormat="1" ht="9.75" customHeight="1">
      <c r="A77" s="293" t="s">
        <v>705</v>
      </c>
      <c r="B77" s="293" t="s">
        <v>705</v>
      </c>
      <c r="C77" s="293" t="s">
        <v>122</v>
      </c>
      <c r="D77" s="329"/>
      <c r="E77" s="341">
        <v>13875229</v>
      </c>
      <c r="F77" s="342">
        <v>13771416</v>
      </c>
      <c r="G77" s="342">
        <v>103813</v>
      </c>
      <c r="H77" s="342">
        <v>10441647</v>
      </c>
      <c r="I77" s="342">
        <v>10382896</v>
      </c>
      <c r="J77" s="342">
        <v>58751</v>
      </c>
      <c r="K77" s="342">
        <v>8826</v>
      </c>
      <c r="L77" s="342">
        <v>8826</v>
      </c>
      <c r="M77" s="342" t="s">
        <v>45</v>
      </c>
      <c r="N77" s="342">
        <v>10209</v>
      </c>
      <c r="O77" s="342" t="s">
        <v>45</v>
      </c>
      <c r="P77" s="342">
        <v>10209</v>
      </c>
      <c r="Q77" s="21">
        <v>3379694</v>
      </c>
      <c r="R77" s="21">
        <v>3379694</v>
      </c>
      <c r="S77" s="342" t="s">
        <v>45</v>
      </c>
      <c r="T77" s="343">
        <v>34853</v>
      </c>
      <c r="U77" s="287" t="s">
        <v>1120</v>
      </c>
      <c r="V77" s="322"/>
      <c r="W77" s="344"/>
      <c r="X77" s="344"/>
      <c r="Y77" s="344"/>
    </row>
    <row r="78" spans="1:25" s="452" customFormat="1" ht="9.75" customHeight="1">
      <c r="A78" s="332" t="s">
        <v>705</v>
      </c>
      <c r="B78" s="332" t="s">
        <v>705</v>
      </c>
      <c r="C78" s="333" t="s">
        <v>106</v>
      </c>
      <c r="D78" s="334"/>
      <c r="E78" s="345">
        <v>14107070</v>
      </c>
      <c r="F78" s="346">
        <v>14017233</v>
      </c>
      <c r="G78" s="346">
        <v>89837</v>
      </c>
      <c r="H78" s="346">
        <v>10885426</v>
      </c>
      <c r="I78" s="346">
        <v>10840494</v>
      </c>
      <c r="J78" s="346">
        <v>44932</v>
      </c>
      <c r="K78" s="346">
        <v>7621</v>
      </c>
      <c r="L78" s="346">
        <v>7621</v>
      </c>
      <c r="M78" s="346" t="s">
        <v>45</v>
      </c>
      <c r="N78" s="346">
        <v>9045</v>
      </c>
      <c r="O78" s="346" t="s">
        <v>45</v>
      </c>
      <c r="P78" s="346">
        <v>9045</v>
      </c>
      <c r="Q78" s="346">
        <v>3169118</v>
      </c>
      <c r="R78" s="346">
        <v>3169118</v>
      </c>
      <c r="S78" s="346" t="s">
        <v>45</v>
      </c>
      <c r="T78" s="347">
        <v>35860</v>
      </c>
      <c r="U78" s="289" t="s">
        <v>1121</v>
      </c>
      <c r="V78" s="322"/>
      <c r="W78" s="344"/>
      <c r="X78" s="344"/>
      <c r="Y78" s="344"/>
    </row>
    <row r="79" spans="1:25" s="452" customFormat="1" ht="9.9499999999999993" customHeight="1">
      <c r="A79" s="344"/>
      <c r="B79" s="344"/>
      <c r="C79" s="344"/>
      <c r="D79" s="344"/>
      <c r="N79" s="928"/>
      <c r="O79" s="928"/>
      <c r="P79" s="928"/>
    </row>
    <row r="80" spans="1:25" s="458" customFormat="1" ht="11.45" customHeight="1"/>
    <row r="81" s="458" customFormat="1" ht="11.45" customHeight="1"/>
    <row r="82" s="458" customFormat="1" ht="11.45" customHeight="1"/>
    <row r="83" s="458" customFormat="1" ht="11.45" customHeight="1"/>
    <row r="84" s="458" customFormat="1" ht="11.45" customHeight="1"/>
    <row r="85" s="458" customFormat="1" ht="11.45" customHeight="1"/>
    <row r="86" s="458" customFormat="1" ht="11.45" customHeight="1"/>
    <row r="87" s="458" customFormat="1" ht="11.45" customHeight="1"/>
    <row r="88" s="458" customFormat="1" ht="11.45" customHeight="1"/>
    <row r="89" s="458" customFormat="1" ht="11.45" customHeight="1"/>
    <row r="90" s="458" customFormat="1" ht="11.45" customHeight="1"/>
    <row r="91" s="458" customFormat="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2.95" customHeight="1"/>
    <row r="111" ht="12.95" customHeight="1"/>
    <row r="112" ht="12.95" customHeight="1"/>
    <row r="113" ht="12.95" customHeight="1"/>
    <row r="114" ht="12.95" customHeight="1"/>
    <row r="115" ht="12.95" customHeight="1"/>
    <row r="116" ht="12.9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</sheetData>
  <mergeCells count="32">
    <mergeCell ref="F8:F9"/>
    <mergeCell ref="G8:G9"/>
    <mergeCell ref="I8:I9"/>
    <mergeCell ref="J8:J9"/>
    <mergeCell ref="L8:L9"/>
    <mergeCell ref="M8:M9"/>
    <mergeCell ref="O8:O9"/>
    <mergeCell ref="P8:P9"/>
    <mergeCell ref="A43:D48"/>
    <mergeCell ref="F43:R43"/>
    <mergeCell ref="M47:M48"/>
    <mergeCell ref="O47:O48"/>
    <mergeCell ref="P47:P48"/>
    <mergeCell ref="R47:R48"/>
    <mergeCell ref="A4:D9"/>
    <mergeCell ref="F4:P4"/>
    <mergeCell ref="Q4:Q8"/>
    <mergeCell ref="K7:K8"/>
    <mergeCell ref="N7:N8"/>
    <mergeCell ref="E8:E9"/>
    <mergeCell ref="E47:E48"/>
    <mergeCell ref="F47:F48"/>
    <mergeCell ref="G47:G48"/>
    <mergeCell ref="I47:I48"/>
    <mergeCell ref="J47:J48"/>
    <mergeCell ref="S47:S48"/>
    <mergeCell ref="T47:T48"/>
    <mergeCell ref="U43:U47"/>
    <mergeCell ref="K46:K47"/>
    <mergeCell ref="N46:N47"/>
    <mergeCell ref="Q46:Q47"/>
    <mergeCell ref="L47:L48"/>
  </mergeCells>
  <phoneticPr fontId="61"/>
  <printOptions horizontalCentered="1"/>
  <pageMargins left="0.59055118110236227" right="0.59055118110236227" top="0.59055118110236227" bottom="0.59055118110236227" header="0.59055118110236227" footer="0.15748031496062992"/>
  <pageSetup paperSize="9" scale="95" fitToHeight="0" orientation="portrait" r:id="rId1"/>
  <headerFooter alignWithMargins="0"/>
  <colBreaks count="1" manualBreakCount="1">
    <brk id="11" max="7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Normal="50" zoomScaleSheetLayoutView="100" workbookViewId="0"/>
  </sheetViews>
  <sheetFormatPr defaultRowHeight="17.25"/>
  <cols>
    <col min="1" max="1" width="15.25" style="234" customWidth="1"/>
    <col min="2" max="2" width="9.75" style="234" customWidth="1"/>
    <col min="3" max="18" width="9.625" style="234" customWidth="1"/>
    <col min="19" max="19" width="18.625" style="1122" customWidth="1"/>
    <col min="20" max="16384" width="9" style="234"/>
  </cols>
  <sheetData>
    <row r="1" spans="1:19" s="932" customFormat="1" ht="17.25" customHeight="1">
      <c r="A1" s="929" t="s">
        <v>126</v>
      </c>
      <c r="B1" s="930"/>
      <c r="C1" s="302"/>
      <c r="D1" s="302"/>
      <c r="E1" s="302"/>
      <c r="F1" s="302"/>
      <c r="G1" s="302"/>
      <c r="H1" s="929"/>
      <c r="I1" s="929"/>
      <c r="J1" s="302"/>
      <c r="K1" s="931"/>
      <c r="L1" s="931"/>
      <c r="M1" s="931"/>
      <c r="N1" s="931"/>
      <c r="O1" s="931"/>
      <c r="P1" s="931"/>
      <c r="S1" s="1115"/>
    </row>
    <row r="2" spans="1:19" s="386" customFormat="1" ht="17.25" customHeight="1">
      <c r="A2" s="929" t="s">
        <v>1132</v>
      </c>
      <c r="B2" s="930"/>
      <c r="C2" s="302"/>
      <c r="D2" s="302"/>
      <c r="E2" s="302"/>
      <c r="F2" s="929"/>
      <c r="G2" s="929"/>
      <c r="H2" s="929"/>
      <c r="I2" s="929"/>
      <c r="J2" s="302"/>
      <c r="K2" s="933"/>
      <c r="L2" s="933"/>
      <c r="M2" s="933"/>
      <c r="N2" s="933"/>
      <c r="S2" s="485"/>
    </row>
    <row r="3" spans="1:19" s="379" customFormat="1" ht="17.25" customHeight="1">
      <c r="A3" s="350" t="s">
        <v>1133</v>
      </c>
      <c r="B3" s="596"/>
      <c r="C3" s="350"/>
      <c r="D3" s="350"/>
      <c r="E3" s="350"/>
      <c r="F3" s="350"/>
      <c r="G3" s="350"/>
      <c r="H3" s="350"/>
      <c r="I3" s="350"/>
      <c r="J3" s="350"/>
      <c r="K3" s="409"/>
      <c r="L3" s="409"/>
      <c r="M3" s="409"/>
      <c r="N3" s="409"/>
      <c r="O3" s="409"/>
      <c r="P3" s="924"/>
      <c r="Q3" s="409"/>
      <c r="R3" s="902" t="s">
        <v>912</v>
      </c>
      <c r="S3" s="902"/>
    </row>
    <row r="4" spans="1:19" s="404" customFormat="1" ht="16.5" customHeight="1">
      <c r="A4" s="87"/>
      <c r="B4" s="934"/>
      <c r="C4" s="124"/>
      <c r="D4" s="124"/>
      <c r="E4" s="124"/>
      <c r="F4" s="124"/>
      <c r="G4" s="124"/>
      <c r="H4" s="124"/>
      <c r="I4" s="124"/>
      <c r="J4" s="125"/>
      <c r="K4" s="39"/>
      <c r="L4" s="40"/>
      <c r="M4" s="40"/>
      <c r="N4" s="40"/>
      <c r="O4" s="40"/>
      <c r="P4" s="41"/>
      <c r="Q4" s="378"/>
      <c r="R4" s="42"/>
      <c r="S4" s="40"/>
    </row>
    <row r="5" spans="1:19" s="404" customFormat="1" ht="16.5" customHeight="1">
      <c r="A5" s="88" t="s">
        <v>1134</v>
      </c>
      <c r="B5" s="52" t="s">
        <v>127</v>
      </c>
      <c r="C5" s="50" t="s">
        <v>1135</v>
      </c>
      <c r="D5" s="50" t="s">
        <v>1136</v>
      </c>
      <c r="E5" s="50" t="s">
        <v>1137</v>
      </c>
      <c r="F5" s="50" t="s">
        <v>1138</v>
      </c>
      <c r="G5" s="50" t="s">
        <v>1139</v>
      </c>
      <c r="H5" s="50" t="s">
        <v>1140</v>
      </c>
      <c r="I5" s="126"/>
      <c r="J5" s="89"/>
      <c r="K5" s="49" t="s">
        <v>1141</v>
      </c>
      <c r="L5" s="50" t="s">
        <v>1142</v>
      </c>
      <c r="M5" s="50" t="s">
        <v>1143</v>
      </c>
      <c r="N5" s="50" t="s">
        <v>1144</v>
      </c>
      <c r="O5" s="51" t="s">
        <v>1145</v>
      </c>
      <c r="P5" s="380"/>
      <c r="Q5" s="381"/>
      <c r="R5" s="52" t="s">
        <v>1146</v>
      </c>
      <c r="S5" s="50" t="s">
        <v>128</v>
      </c>
    </row>
    <row r="6" spans="1:19" s="404" customFormat="1" ht="16.5" customHeight="1">
      <c r="A6" s="88"/>
      <c r="B6" s="52"/>
      <c r="C6" s="50" t="s">
        <v>20</v>
      </c>
      <c r="D6" s="50" t="s">
        <v>20</v>
      </c>
      <c r="E6" s="50" t="s">
        <v>129</v>
      </c>
      <c r="F6" s="50"/>
      <c r="G6" s="50"/>
      <c r="H6" s="50" t="s">
        <v>20</v>
      </c>
      <c r="I6" s="50" t="s">
        <v>130</v>
      </c>
      <c r="J6" s="127" t="s">
        <v>131</v>
      </c>
      <c r="K6" s="49"/>
      <c r="L6" s="50"/>
      <c r="M6" s="50"/>
      <c r="N6" s="50"/>
      <c r="O6" s="50"/>
      <c r="P6" s="50" t="s">
        <v>1147</v>
      </c>
      <c r="Q6" s="49" t="s">
        <v>1148</v>
      </c>
      <c r="R6" s="52"/>
      <c r="S6" s="50"/>
    </row>
    <row r="7" spans="1:19" s="404" customFormat="1" ht="33.75" customHeight="1">
      <c r="A7" s="935"/>
      <c r="B7" s="128" t="s">
        <v>1149</v>
      </c>
      <c r="C7" s="128" t="s">
        <v>132</v>
      </c>
      <c r="D7" s="128" t="s">
        <v>1150</v>
      </c>
      <c r="E7" s="128" t="s">
        <v>1151</v>
      </c>
      <c r="F7" s="128" t="s">
        <v>133</v>
      </c>
      <c r="G7" s="128" t="s">
        <v>1152</v>
      </c>
      <c r="H7" s="128" t="s">
        <v>1153</v>
      </c>
      <c r="I7" s="128" t="s">
        <v>1154</v>
      </c>
      <c r="J7" s="129" t="s">
        <v>1155</v>
      </c>
      <c r="K7" s="57" t="s">
        <v>1156</v>
      </c>
      <c r="L7" s="57" t="s">
        <v>134</v>
      </c>
      <c r="M7" s="57" t="s">
        <v>135</v>
      </c>
      <c r="N7" s="58" t="s">
        <v>136</v>
      </c>
      <c r="O7" s="1075" t="s">
        <v>1157</v>
      </c>
      <c r="P7" s="312"/>
      <c r="Q7" s="312"/>
      <c r="R7" s="1074" t="s">
        <v>1158</v>
      </c>
      <c r="S7" s="936"/>
    </row>
    <row r="8" spans="1:19" s="371" customFormat="1" ht="15.6" customHeight="1">
      <c r="A8" s="87"/>
      <c r="B8" s="369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59"/>
      <c r="S8" s="1116"/>
    </row>
    <row r="9" spans="1:19" s="937" customFormat="1" ht="15.6" customHeight="1">
      <c r="A9" s="97" t="s">
        <v>137</v>
      </c>
      <c r="B9" s="352">
        <v>10800551</v>
      </c>
      <c r="C9" s="353">
        <v>1480955</v>
      </c>
      <c r="D9" s="353">
        <v>1807102</v>
      </c>
      <c r="E9" s="353">
        <v>926033</v>
      </c>
      <c r="F9" s="353">
        <v>2465744</v>
      </c>
      <c r="G9" s="353">
        <v>1695277</v>
      </c>
      <c r="H9" s="353">
        <v>2425440</v>
      </c>
      <c r="I9" s="353">
        <v>792617</v>
      </c>
      <c r="J9" s="353">
        <v>1632823</v>
      </c>
      <c r="K9" s="353">
        <v>424261</v>
      </c>
      <c r="L9" s="353">
        <v>206032</v>
      </c>
      <c r="M9" s="353">
        <v>5625</v>
      </c>
      <c r="N9" s="353">
        <v>13224</v>
      </c>
      <c r="O9" s="353">
        <v>2149442</v>
      </c>
      <c r="P9" s="353">
        <v>1385318</v>
      </c>
      <c r="Q9" s="353">
        <v>764124</v>
      </c>
      <c r="R9" s="354">
        <v>42281</v>
      </c>
      <c r="S9" s="1117" t="s">
        <v>138</v>
      </c>
    </row>
    <row r="10" spans="1:19" s="371" customFormat="1" ht="15.6" customHeight="1">
      <c r="A10" s="87" t="s">
        <v>92</v>
      </c>
      <c r="B10" s="356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26"/>
      <c r="P10" s="26"/>
      <c r="Q10" s="26"/>
      <c r="R10" s="117"/>
      <c r="S10" s="1118"/>
    </row>
    <row r="11" spans="1:19" s="371" customFormat="1" ht="15.6" customHeight="1">
      <c r="A11" s="101" t="s">
        <v>1159</v>
      </c>
      <c r="B11" s="356">
        <v>6509731</v>
      </c>
      <c r="C11" s="357">
        <v>718449</v>
      </c>
      <c r="D11" s="358">
        <v>1251682</v>
      </c>
      <c r="E11" s="358">
        <v>629975</v>
      </c>
      <c r="F11" s="358">
        <v>1203111</v>
      </c>
      <c r="G11" s="358">
        <v>1077556</v>
      </c>
      <c r="H11" s="357">
        <v>1628958</v>
      </c>
      <c r="I11" s="358">
        <v>375750</v>
      </c>
      <c r="J11" s="358">
        <v>1253208</v>
      </c>
      <c r="K11" s="358">
        <v>227673</v>
      </c>
      <c r="L11" s="358">
        <v>155919</v>
      </c>
      <c r="M11" s="358" t="s">
        <v>45</v>
      </c>
      <c r="N11" s="358">
        <v>5332</v>
      </c>
      <c r="O11" s="357">
        <v>201648</v>
      </c>
      <c r="P11" s="357">
        <v>79776</v>
      </c>
      <c r="Q11" s="357">
        <v>121872</v>
      </c>
      <c r="R11" s="359" t="s">
        <v>45</v>
      </c>
      <c r="S11" s="1116" t="s">
        <v>103</v>
      </c>
    </row>
    <row r="12" spans="1:19" s="371" customFormat="1" ht="15.6" customHeight="1">
      <c r="A12" s="101"/>
      <c r="B12" s="356"/>
      <c r="C12" s="357"/>
      <c r="D12" s="358"/>
      <c r="E12" s="358"/>
      <c r="F12" s="358"/>
      <c r="G12" s="358"/>
      <c r="H12" s="357"/>
      <c r="I12" s="358"/>
      <c r="J12" s="358"/>
      <c r="K12" s="358"/>
      <c r="L12" s="358"/>
      <c r="M12" s="358"/>
      <c r="N12" s="358"/>
      <c r="O12" s="358"/>
      <c r="P12" s="358"/>
      <c r="Q12" s="358"/>
      <c r="R12" s="360"/>
      <c r="S12" s="1116"/>
    </row>
    <row r="13" spans="1:19" s="371" customFormat="1" ht="23.25" customHeight="1">
      <c r="A13" s="101" t="s">
        <v>1160</v>
      </c>
      <c r="B13" s="356">
        <v>4290820</v>
      </c>
      <c r="C13" s="357">
        <v>762506</v>
      </c>
      <c r="D13" s="357">
        <v>555420</v>
      </c>
      <c r="E13" s="357">
        <v>296058</v>
      </c>
      <c r="F13" s="357">
        <v>1262633</v>
      </c>
      <c r="G13" s="357">
        <v>617721</v>
      </c>
      <c r="H13" s="357">
        <v>796482</v>
      </c>
      <c r="I13" s="357">
        <v>416867</v>
      </c>
      <c r="J13" s="357">
        <v>379615</v>
      </c>
      <c r="K13" s="357">
        <v>196588</v>
      </c>
      <c r="L13" s="357">
        <v>50113</v>
      </c>
      <c r="M13" s="357">
        <v>5625</v>
      </c>
      <c r="N13" s="357">
        <v>7892</v>
      </c>
      <c r="O13" s="358">
        <v>1947794</v>
      </c>
      <c r="P13" s="358">
        <v>1305542</v>
      </c>
      <c r="Q13" s="358">
        <v>642252</v>
      </c>
      <c r="R13" s="360">
        <v>42281</v>
      </c>
      <c r="S13" s="1116" t="s">
        <v>139</v>
      </c>
    </row>
    <row r="14" spans="1:19" s="371" customFormat="1" ht="15.6" customHeight="1">
      <c r="A14" s="87" t="s">
        <v>92</v>
      </c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26"/>
      <c r="P14" s="26"/>
      <c r="Q14" s="26"/>
      <c r="R14" s="117"/>
      <c r="S14" s="1118"/>
    </row>
    <row r="15" spans="1:19" s="371" customFormat="1" ht="15.6" customHeight="1">
      <c r="A15" s="938" t="s">
        <v>140</v>
      </c>
      <c r="B15" s="352">
        <v>217741106</v>
      </c>
      <c r="C15" s="353">
        <v>56761084</v>
      </c>
      <c r="D15" s="353">
        <v>47786643</v>
      </c>
      <c r="E15" s="353">
        <v>16424128</v>
      </c>
      <c r="F15" s="353">
        <v>17138126</v>
      </c>
      <c r="G15" s="353">
        <v>43247801</v>
      </c>
      <c r="H15" s="353">
        <v>36383324</v>
      </c>
      <c r="I15" s="353">
        <v>13129061</v>
      </c>
      <c r="J15" s="353">
        <v>23254263</v>
      </c>
      <c r="K15" s="353">
        <v>2503466</v>
      </c>
      <c r="L15" s="353">
        <v>3363334</v>
      </c>
      <c r="M15" s="353">
        <v>81795</v>
      </c>
      <c r="N15" s="353">
        <v>81940</v>
      </c>
      <c r="O15" s="353">
        <v>15447885</v>
      </c>
      <c r="P15" s="353">
        <v>11071648</v>
      </c>
      <c r="Q15" s="353">
        <v>4376237</v>
      </c>
      <c r="R15" s="354">
        <v>80996218</v>
      </c>
      <c r="S15" s="1119" t="s">
        <v>1161</v>
      </c>
    </row>
    <row r="16" spans="1:19" s="371" customFormat="1" ht="15.6" customHeight="1">
      <c r="A16" s="87"/>
      <c r="B16" s="356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26"/>
      <c r="P16" s="26"/>
      <c r="Q16" s="26"/>
      <c r="R16" s="117"/>
      <c r="S16" s="1116"/>
    </row>
    <row r="17" spans="1:19" s="371" customFormat="1" ht="15.6" customHeight="1">
      <c r="A17" s="101" t="s">
        <v>1162</v>
      </c>
      <c r="B17" s="356">
        <v>178849970</v>
      </c>
      <c r="C17" s="357">
        <v>54350628</v>
      </c>
      <c r="D17" s="357">
        <v>19205713</v>
      </c>
      <c r="E17" s="357">
        <v>15946408</v>
      </c>
      <c r="F17" s="357">
        <v>15531286</v>
      </c>
      <c r="G17" s="357">
        <v>42068096</v>
      </c>
      <c r="H17" s="357">
        <v>31747839</v>
      </c>
      <c r="I17" s="357">
        <v>12887985</v>
      </c>
      <c r="J17" s="357">
        <v>18859854</v>
      </c>
      <c r="K17" s="357">
        <v>2362669</v>
      </c>
      <c r="L17" s="357">
        <v>3267793</v>
      </c>
      <c r="M17" s="357">
        <v>75978</v>
      </c>
      <c r="N17" s="357">
        <v>65855</v>
      </c>
      <c r="O17" s="357">
        <v>4374652</v>
      </c>
      <c r="P17" s="357">
        <v>2323714</v>
      </c>
      <c r="Q17" s="357">
        <v>2050938</v>
      </c>
      <c r="R17" s="359" t="s">
        <v>45</v>
      </c>
      <c r="S17" s="1116" t="s">
        <v>141</v>
      </c>
    </row>
    <row r="18" spans="1:19" s="371" customFormat="1" ht="15.6" customHeight="1">
      <c r="A18" s="101"/>
      <c r="B18" s="356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9"/>
      <c r="S18" s="1116"/>
    </row>
    <row r="19" spans="1:19" s="371" customFormat="1" ht="15.6" customHeight="1">
      <c r="A19" s="101" t="s">
        <v>1163</v>
      </c>
      <c r="B19" s="356">
        <v>36034801</v>
      </c>
      <c r="C19" s="357">
        <v>1262984</v>
      </c>
      <c r="D19" s="357">
        <v>28580005</v>
      </c>
      <c r="E19" s="357">
        <v>260623</v>
      </c>
      <c r="F19" s="357">
        <v>1245077</v>
      </c>
      <c r="G19" s="357">
        <v>459366</v>
      </c>
      <c r="H19" s="357">
        <v>4226746</v>
      </c>
      <c r="I19" s="357">
        <v>36215</v>
      </c>
      <c r="J19" s="357">
        <v>4190531</v>
      </c>
      <c r="K19" s="357">
        <v>140797</v>
      </c>
      <c r="L19" s="357">
        <v>75650</v>
      </c>
      <c r="M19" s="357">
        <v>1005</v>
      </c>
      <c r="N19" s="357">
        <v>16085</v>
      </c>
      <c r="O19" s="357">
        <v>10782081</v>
      </c>
      <c r="P19" s="357">
        <v>8744735</v>
      </c>
      <c r="Q19" s="357">
        <v>2037346</v>
      </c>
      <c r="R19" s="359">
        <v>80994094</v>
      </c>
      <c r="S19" s="1120" t="s">
        <v>142</v>
      </c>
    </row>
    <row r="20" spans="1:19" s="371" customFormat="1" ht="15.6" customHeight="1">
      <c r="A20" s="101"/>
      <c r="B20" s="356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26"/>
      <c r="P20" s="26"/>
      <c r="Q20" s="26"/>
      <c r="R20" s="117"/>
      <c r="S20" s="1120"/>
    </row>
    <row r="21" spans="1:19" s="371" customFormat="1" ht="30.75" customHeight="1">
      <c r="A21" s="101" t="s">
        <v>1164</v>
      </c>
      <c r="B21" s="356">
        <v>431361</v>
      </c>
      <c r="C21" s="357">
        <v>116816</v>
      </c>
      <c r="D21" s="357" t="s">
        <v>45</v>
      </c>
      <c r="E21" s="357">
        <v>92357</v>
      </c>
      <c r="F21" s="357">
        <v>3526</v>
      </c>
      <c r="G21" s="357">
        <v>111145</v>
      </c>
      <c r="H21" s="357">
        <v>107517</v>
      </c>
      <c r="I21" s="357">
        <v>99568</v>
      </c>
      <c r="J21" s="357">
        <v>7949</v>
      </c>
      <c r="K21" s="357" t="s">
        <v>45</v>
      </c>
      <c r="L21" s="357">
        <v>587</v>
      </c>
      <c r="M21" s="357">
        <v>4812</v>
      </c>
      <c r="N21" s="357" t="s">
        <v>45</v>
      </c>
      <c r="O21" s="357">
        <v>61487</v>
      </c>
      <c r="P21" s="357" t="s">
        <v>45</v>
      </c>
      <c r="Q21" s="357">
        <v>61487</v>
      </c>
      <c r="R21" s="359">
        <v>2124</v>
      </c>
      <c r="S21" s="1120" t="s">
        <v>1165</v>
      </c>
    </row>
    <row r="22" spans="1:19" s="371" customFormat="1" ht="15.6" customHeight="1">
      <c r="A22" s="101"/>
      <c r="B22" s="356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26"/>
      <c r="P22" s="26"/>
      <c r="Q22" s="26"/>
      <c r="R22" s="117"/>
      <c r="S22" s="1120"/>
    </row>
    <row r="23" spans="1:19" s="371" customFormat="1" ht="22.5" customHeight="1">
      <c r="A23" s="101" t="s">
        <v>143</v>
      </c>
      <c r="B23" s="356" t="s">
        <v>45</v>
      </c>
      <c r="C23" s="357" t="s">
        <v>45</v>
      </c>
      <c r="D23" s="357" t="s">
        <v>45</v>
      </c>
      <c r="E23" s="357" t="s">
        <v>45</v>
      </c>
      <c r="F23" s="357" t="s">
        <v>45</v>
      </c>
      <c r="G23" s="357" t="s">
        <v>45</v>
      </c>
      <c r="H23" s="357" t="s">
        <v>45</v>
      </c>
      <c r="I23" s="357" t="s">
        <v>45</v>
      </c>
      <c r="J23" s="357" t="s">
        <v>45</v>
      </c>
      <c r="K23" s="357" t="s">
        <v>45</v>
      </c>
      <c r="L23" s="357" t="s">
        <v>45</v>
      </c>
      <c r="M23" s="357" t="s">
        <v>45</v>
      </c>
      <c r="N23" s="357" t="s">
        <v>45</v>
      </c>
      <c r="O23" s="357">
        <v>226466</v>
      </c>
      <c r="P23" s="357" t="s">
        <v>45</v>
      </c>
      <c r="Q23" s="357">
        <v>226466</v>
      </c>
      <c r="R23" s="359" t="s">
        <v>45</v>
      </c>
      <c r="S23" s="1120" t="s">
        <v>1166</v>
      </c>
    </row>
    <row r="24" spans="1:19" s="371" customFormat="1" ht="15.6" customHeight="1">
      <c r="A24" s="101"/>
      <c r="B24" s="356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26"/>
      <c r="P24" s="26"/>
      <c r="Q24" s="26"/>
      <c r="R24" s="117"/>
      <c r="S24" s="1120"/>
    </row>
    <row r="25" spans="1:19" s="371" customFormat="1" ht="15.6" customHeight="1">
      <c r="A25" s="939" t="s">
        <v>1167</v>
      </c>
      <c r="B25" s="356">
        <v>2424974</v>
      </c>
      <c r="C25" s="357">
        <v>1030656</v>
      </c>
      <c r="D25" s="357">
        <v>925</v>
      </c>
      <c r="E25" s="357">
        <v>124740</v>
      </c>
      <c r="F25" s="357">
        <v>358237</v>
      </c>
      <c r="G25" s="357">
        <v>609194</v>
      </c>
      <c r="H25" s="357">
        <v>301222</v>
      </c>
      <c r="I25" s="357">
        <v>105293</v>
      </c>
      <c r="J25" s="357">
        <v>195929</v>
      </c>
      <c r="K25" s="357" t="s">
        <v>45</v>
      </c>
      <c r="L25" s="357">
        <v>19304</v>
      </c>
      <c r="M25" s="357" t="s">
        <v>45</v>
      </c>
      <c r="N25" s="357" t="s">
        <v>45</v>
      </c>
      <c r="O25" s="357">
        <v>3199</v>
      </c>
      <c r="P25" s="357">
        <v>3199</v>
      </c>
      <c r="Q25" s="357" t="s">
        <v>45</v>
      </c>
      <c r="R25" s="359" t="s">
        <v>45</v>
      </c>
      <c r="S25" s="1120" t="s">
        <v>144</v>
      </c>
    </row>
    <row r="26" spans="1:19" s="371" customFormat="1" ht="15.6" customHeight="1">
      <c r="A26" s="86"/>
      <c r="B26" s="356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9"/>
      <c r="S26" s="1120"/>
    </row>
    <row r="27" spans="1:19" s="371" customFormat="1" ht="15.6" customHeight="1">
      <c r="A27" s="938" t="s">
        <v>145</v>
      </c>
      <c r="B27" s="352">
        <v>218042880</v>
      </c>
      <c r="C27" s="353">
        <v>56679880</v>
      </c>
      <c r="D27" s="353">
        <v>48133965</v>
      </c>
      <c r="E27" s="353">
        <v>16318115</v>
      </c>
      <c r="F27" s="353">
        <v>17148776</v>
      </c>
      <c r="G27" s="353">
        <v>43304161</v>
      </c>
      <c r="H27" s="353">
        <v>36457983</v>
      </c>
      <c r="I27" s="353">
        <v>13127339</v>
      </c>
      <c r="J27" s="353">
        <v>23330644</v>
      </c>
      <c r="K27" s="353">
        <v>2506870</v>
      </c>
      <c r="L27" s="353">
        <v>3346056</v>
      </c>
      <c r="M27" s="353">
        <v>81191</v>
      </c>
      <c r="N27" s="353">
        <v>80623</v>
      </c>
      <c r="O27" s="353">
        <v>15590401</v>
      </c>
      <c r="P27" s="353">
        <v>11130273</v>
      </c>
      <c r="Q27" s="353">
        <v>4460128</v>
      </c>
      <c r="R27" s="354">
        <v>80871597</v>
      </c>
      <c r="S27" s="1117" t="s">
        <v>913</v>
      </c>
    </row>
    <row r="28" spans="1:19" s="371" customFormat="1" ht="15.6" customHeight="1">
      <c r="A28" s="87"/>
      <c r="B28" s="356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26"/>
      <c r="P28" s="26"/>
      <c r="Q28" s="26"/>
      <c r="R28" s="117"/>
      <c r="S28" s="1120"/>
    </row>
    <row r="29" spans="1:19" s="371" customFormat="1" ht="15.6" customHeight="1">
      <c r="A29" s="101" t="s">
        <v>146</v>
      </c>
      <c r="B29" s="356">
        <v>181933050</v>
      </c>
      <c r="C29" s="357">
        <v>53112961</v>
      </c>
      <c r="D29" s="357">
        <v>46560289</v>
      </c>
      <c r="E29" s="357">
        <v>5407280</v>
      </c>
      <c r="F29" s="357">
        <v>15878391</v>
      </c>
      <c r="G29" s="357">
        <v>33665441</v>
      </c>
      <c r="H29" s="357">
        <v>27308688</v>
      </c>
      <c r="I29" s="357">
        <v>11832352</v>
      </c>
      <c r="J29" s="357">
        <v>15476336</v>
      </c>
      <c r="K29" s="357">
        <v>1477918</v>
      </c>
      <c r="L29" s="357">
        <v>2018554</v>
      </c>
      <c r="M29" s="357">
        <v>60985</v>
      </c>
      <c r="N29" s="357">
        <v>43415</v>
      </c>
      <c r="O29" s="357">
        <v>13002909</v>
      </c>
      <c r="P29" s="357">
        <v>9790049</v>
      </c>
      <c r="Q29" s="357">
        <v>3212860</v>
      </c>
      <c r="R29" s="359">
        <v>80551539</v>
      </c>
      <c r="S29" s="1120" t="s">
        <v>147</v>
      </c>
    </row>
    <row r="30" spans="1:19" s="371" customFormat="1" ht="15.6" customHeight="1">
      <c r="A30" s="101"/>
      <c r="B30" s="356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9"/>
      <c r="S30" s="1120"/>
    </row>
    <row r="31" spans="1:19" s="371" customFormat="1" ht="15.6" customHeight="1">
      <c r="A31" s="101" t="s">
        <v>1168</v>
      </c>
      <c r="B31" s="356">
        <v>31608085</v>
      </c>
      <c r="C31" s="357">
        <v>3535878</v>
      </c>
      <c r="D31" s="357">
        <v>10243</v>
      </c>
      <c r="E31" s="357">
        <v>10772593</v>
      </c>
      <c r="F31" s="357">
        <v>521914</v>
      </c>
      <c r="G31" s="357">
        <v>9513169</v>
      </c>
      <c r="H31" s="357">
        <v>7254288</v>
      </c>
      <c r="I31" s="357">
        <v>1084477</v>
      </c>
      <c r="J31" s="357">
        <v>6169811</v>
      </c>
      <c r="K31" s="357">
        <v>867026</v>
      </c>
      <c r="L31" s="357">
        <v>64876</v>
      </c>
      <c r="M31" s="357">
        <v>897</v>
      </c>
      <c r="N31" s="357">
        <v>36351</v>
      </c>
      <c r="O31" s="357">
        <v>201839</v>
      </c>
      <c r="P31" s="357">
        <v>169584</v>
      </c>
      <c r="Q31" s="357">
        <v>32255</v>
      </c>
      <c r="R31" s="359" t="s">
        <v>45</v>
      </c>
      <c r="S31" s="1120" t="s">
        <v>148</v>
      </c>
    </row>
    <row r="32" spans="1:19" s="371" customFormat="1" ht="15.6" customHeight="1">
      <c r="A32" s="101"/>
      <c r="B32" s="356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9"/>
      <c r="S32" s="1120"/>
    </row>
    <row r="33" spans="1:19" s="371" customFormat="1" ht="31.5" customHeight="1">
      <c r="A33" s="101" t="s">
        <v>149</v>
      </c>
      <c r="B33" s="356">
        <v>2466980</v>
      </c>
      <c r="C33" s="357">
        <v>30252</v>
      </c>
      <c r="D33" s="357">
        <v>1459311</v>
      </c>
      <c r="E33" s="357">
        <v>20725</v>
      </c>
      <c r="F33" s="357">
        <v>651356</v>
      </c>
      <c r="G33" s="357">
        <v>123854</v>
      </c>
      <c r="H33" s="357">
        <v>181482</v>
      </c>
      <c r="I33" s="357">
        <v>94221</v>
      </c>
      <c r="J33" s="357">
        <v>87261</v>
      </c>
      <c r="K33" s="357">
        <v>11217</v>
      </c>
      <c r="L33" s="357">
        <v>1724</v>
      </c>
      <c r="M33" s="357" t="s">
        <v>45</v>
      </c>
      <c r="N33" s="357" t="s">
        <v>45</v>
      </c>
      <c r="O33" s="357">
        <v>392910</v>
      </c>
      <c r="P33" s="357">
        <v>70543</v>
      </c>
      <c r="Q33" s="357">
        <v>322367</v>
      </c>
      <c r="R33" s="359" t="s">
        <v>45</v>
      </c>
      <c r="S33" s="1120" t="s">
        <v>1169</v>
      </c>
    </row>
    <row r="34" spans="1:19" s="371" customFormat="1" ht="15.6" customHeight="1">
      <c r="A34" s="101"/>
      <c r="B34" s="356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9"/>
      <c r="S34" s="1120"/>
    </row>
    <row r="35" spans="1:19" s="371" customFormat="1" ht="15.6" customHeight="1">
      <c r="A35" s="101" t="s">
        <v>1170</v>
      </c>
      <c r="B35" s="356">
        <v>1773166</v>
      </c>
      <c r="C35" s="357">
        <v>789</v>
      </c>
      <c r="D35" s="357">
        <v>57862</v>
      </c>
      <c r="E35" s="357">
        <v>64</v>
      </c>
      <c r="F35" s="357">
        <v>39194</v>
      </c>
      <c r="G35" s="357">
        <v>1697</v>
      </c>
      <c r="H35" s="357">
        <v>1673560</v>
      </c>
      <c r="I35" s="357">
        <v>105866</v>
      </c>
      <c r="J35" s="357">
        <v>1567694</v>
      </c>
      <c r="K35" s="357">
        <v>59072</v>
      </c>
      <c r="L35" s="357">
        <v>1260902</v>
      </c>
      <c r="M35" s="357">
        <v>4</v>
      </c>
      <c r="N35" s="357" t="s">
        <v>45</v>
      </c>
      <c r="O35" s="357">
        <v>924620</v>
      </c>
      <c r="P35" s="357">
        <v>650762</v>
      </c>
      <c r="Q35" s="357">
        <v>273858</v>
      </c>
      <c r="R35" s="359">
        <v>212</v>
      </c>
      <c r="S35" s="1120" t="s">
        <v>150</v>
      </c>
    </row>
    <row r="36" spans="1:19" s="371" customFormat="1" ht="15.6" customHeight="1">
      <c r="A36" s="101"/>
      <c r="B36" s="356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9"/>
      <c r="S36" s="1120"/>
    </row>
    <row r="37" spans="1:19" s="371" customFormat="1" ht="15.6" customHeight="1">
      <c r="A37" s="101" t="s">
        <v>1171</v>
      </c>
      <c r="B37" s="356">
        <v>261599</v>
      </c>
      <c r="C37" s="357" t="s">
        <v>45</v>
      </c>
      <c r="D37" s="357">
        <v>46260</v>
      </c>
      <c r="E37" s="357">
        <v>117453</v>
      </c>
      <c r="F37" s="357">
        <v>57921</v>
      </c>
      <c r="G37" s="357" t="s">
        <v>45</v>
      </c>
      <c r="H37" s="357">
        <v>39965</v>
      </c>
      <c r="I37" s="357">
        <v>10423</v>
      </c>
      <c r="J37" s="357">
        <v>29542</v>
      </c>
      <c r="K37" s="357">
        <v>91637</v>
      </c>
      <c r="L37" s="357" t="s">
        <v>45</v>
      </c>
      <c r="M37" s="357">
        <v>19305</v>
      </c>
      <c r="N37" s="357">
        <v>857</v>
      </c>
      <c r="O37" s="357">
        <v>1068123</v>
      </c>
      <c r="P37" s="357">
        <v>449335</v>
      </c>
      <c r="Q37" s="357">
        <v>618788</v>
      </c>
      <c r="R37" s="359">
        <v>319846</v>
      </c>
      <c r="S37" s="1120" t="s">
        <v>151</v>
      </c>
    </row>
    <row r="38" spans="1:19" s="371" customFormat="1" ht="15.6" customHeight="1">
      <c r="A38" s="87"/>
      <c r="B38" s="356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9"/>
      <c r="S38" s="1120"/>
    </row>
    <row r="39" spans="1:19" s="371" customFormat="1" ht="15.6" customHeight="1">
      <c r="A39" s="938" t="s">
        <v>152</v>
      </c>
      <c r="B39" s="352">
        <v>10498777</v>
      </c>
      <c r="C39" s="353">
        <v>1562159</v>
      </c>
      <c r="D39" s="353">
        <v>1459780</v>
      </c>
      <c r="E39" s="353">
        <v>1032046</v>
      </c>
      <c r="F39" s="353">
        <v>2455094</v>
      </c>
      <c r="G39" s="353">
        <v>1638917</v>
      </c>
      <c r="H39" s="353">
        <v>2350781</v>
      </c>
      <c r="I39" s="353">
        <v>794339</v>
      </c>
      <c r="J39" s="353">
        <v>1556442</v>
      </c>
      <c r="K39" s="353">
        <v>420857</v>
      </c>
      <c r="L39" s="353">
        <v>223310</v>
      </c>
      <c r="M39" s="353">
        <v>6229</v>
      </c>
      <c r="N39" s="353">
        <v>14541</v>
      </c>
      <c r="O39" s="353">
        <v>2006926</v>
      </c>
      <c r="P39" s="353">
        <v>1326693</v>
      </c>
      <c r="Q39" s="353">
        <v>680233</v>
      </c>
      <c r="R39" s="354">
        <v>166902</v>
      </c>
      <c r="S39" s="1117" t="s">
        <v>1172</v>
      </c>
    </row>
    <row r="40" spans="1:19" s="371" customFormat="1" ht="15.6" customHeight="1">
      <c r="A40" s="87"/>
      <c r="B40" s="356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9"/>
      <c r="S40" s="1120"/>
    </row>
    <row r="41" spans="1:19" s="371" customFormat="1" ht="15.6" customHeight="1">
      <c r="A41" s="101" t="s">
        <v>1173</v>
      </c>
      <c r="B41" s="356">
        <v>6211015</v>
      </c>
      <c r="C41" s="357">
        <v>738774</v>
      </c>
      <c r="D41" s="357">
        <v>1072141</v>
      </c>
      <c r="E41" s="357">
        <v>728151</v>
      </c>
      <c r="F41" s="357">
        <v>1027234</v>
      </c>
      <c r="G41" s="357">
        <v>1039405</v>
      </c>
      <c r="H41" s="357">
        <v>1605310</v>
      </c>
      <c r="I41" s="357">
        <v>371491</v>
      </c>
      <c r="J41" s="357">
        <v>1233819</v>
      </c>
      <c r="K41" s="357">
        <v>226065</v>
      </c>
      <c r="L41" s="357">
        <v>174888</v>
      </c>
      <c r="M41" s="357" t="s">
        <v>45</v>
      </c>
      <c r="N41" s="357">
        <v>6329</v>
      </c>
      <c r="O41" s="357">
        <v>190504</v>
      </c>
      <c r="P41" s="357">
        <v>71546</v>
      </c>
      <c r="Q41" s="357">
        <v>118958</v>
      </c>
      <c r="R41" s="359" t="s">
        <v>45</v>
      </c>
      <c r="S41" s="1116" t="s">
        <v>103</v>
      </c>
    </row>
    <row r="42" spans="1:19" s="371" customFormat="1" ht="15.6" customHeight="1">
      <c r="A42" s="101"/>
      <c r="B42" s="356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9"/>
      <c r="S42" s="1116"/>
    </row>
    <row r="43" spans="1:19" s="371" customFormat="1" ht="21" customHeight="1">
      <c r="A43" s="101" t="s">
        <v>1174</v>
      </c>
      <c r="B43" s="356">
        <v>4287762</v>
      </c>
      <c r="C43" s="357">
        <v>823385</v>
      </c>
      <c r="D43" s="357">
        <v>387639</v>
      </c>
      <c r="E43" s="357">
        <v>303895</v>
      </c>
      <c r="F43" s="357">
        <v>1427860</v>
      </c>
      <c r="G43" s="357">
        <v>599512</v>
      </c>
      <c r="H43" s="357">
        <v>745471</v>
      </c>
      <c r="I43" s="357">
        <v>422848</v>
      </c>
      <c r="J43" s="357">
        <v>322623</v>
      </c>
      <c r="K43" s="357">
        <v>194792</v>
      </c>
      <c r="L43" s="357">
        <v>48422</v>
      </c>
      <c r="M43" s="357">
        <v>6229</v>
      </c>
      <c r="N43" s="357">
        <v>8212</v>
      </c>
      <c r="O43" s="357">
        <v>1816422</v>
      </c>
      <c r="P43" s="357">
        <v>1255147</v>
      </c>
      <c r="Q43" s="357">
        <v>561275</v>
      </c>
      <c r="R43" s="359">
        <v>166902</v>
      </c>
      <c r="S43" s="1116" t="s">
        <v>139</v>
      </c>
    </row>
    <row r="44" spans="1:19" s="371" customFormat="1" ht="15.6" customHeight="1">
      <c r="A44" s="940"/>
      <c r="B44" s="361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3"/>
      <c r="S44" s="1121"/>
    </row>
    <row r="45" spans="1:19" s="242" customFormat="1" ht="15.6" customHeight="1">
      <c r="A45" s="941" t="s">
        <v>153</v>
      </c>
      <c r="B45" s="942"/>
      <c r="C45" s="942"/>
      <c r="D45" s="943"/>
      <c r="E45" s="943"/>
      <c r="F45" s="943"/>
      <c r="G45" s="942"/>
      <c r="H45" s="942"/>
      <c r="K45" s="944" t="s">
        <v>914</v>
      </c>
      <c r="L45" s="945"/>
      <c r="M45" s="944"/>
      <c r="N45" s="942"/>
      <c r="O45" s="942"/>
      <c r="P45" s="942"/>
      <c r="Q45" s="942"/>
      <c r="R45" s="942"/>
      <c r="S45" s="943"/>
    </row>
    <row r="46" spans="1:19" s="242" customFormat="1" ht="15.6" customHeight="1">
      <c r="A46" s="453" t="s">
        <v>1175</v>
      </c>
      <c r="B46" s="947"/>
      <c r="C46" s="947"/>
      <c r="D46" s="945"/>
      <c r="E46" s="946"/>
      <c r="K46" s="948" t="s">
        <v>1176</v>
      </c>
      <c r="L46" s="947"/>
      <c r="M46" s="947"/>
      <c r="N46" s="947"/>
      <c r="O46" s="947"/>
      <c r="P46" s="947"/>
      <c r="Q46" s="947"/>
      <c r="R46" s="947"/>
      <c r="S46" s="945"/>
    </row>
    <row r="47" spans="1:19" s="242" customFormat="1" ht="15.6" customHeight="1">
      <c r="A47" s="453" t="s">
        <v>1177</v>
      </c>
      <c r="B47" s="947"/>
      <c r="C47" s="947"/>
      <c r="D47" s="947"/>
      <c r="E47" s="947"/>
      <c r="F47" s="947"/>
      <c r="G47" s="947"/>
      <c r="H47" s="947"/>
      <c r="I47" s="947"/>
      <c r="J47" s="947"/>
      <c r="K47" s="947"/>
      <c r="L47" s="947"/>
      <c r="M47" s="947"/>
      <c r="N47" s="947"/>
      <c r="O47" s="947"/>
      <c r="P47" s="947"/>
      <c r="Q47" s="947"/>
      <c r="R47" s="947"/>
      <c r="S47" s="945"/>
    </row>
    <row r="48" spans="1:19" s="242" customFormat="1" ht="17.100000000000001" customHeight="1">
      <c r="A48" s="947"/>
      <c r="B48" s="949"/>
      <c r="C48" s="947"/>
      <c r="D48" s="947"/>
      <c r="E48" s="947"/>
      <c r="F48" s="947"/>
      <c r="G48" s="947"/>
      <c r="H48" s="947"/>
      <c r="I48" s="947"/>
      <c r="J48" s="945"/>
      <c r="K48" s="947"/>
      <c r="L48" s="947"/>
      <c r="M48" s="947"/>
      <c r="N48" s="947"/>
      <c r="O48" s="947"/>
      <c r="P48" s="947"/>
      <c r="Q48" s="947"/>
      <c r="R48" s="947"/>
      <c r="S48" s="945"/>
    </row>
  </sheetData>
  <phoneticPr fontId="61"/>
  <printOptions horizontalCentered="1"/>
  <pageMargins left="0.59055118110236227" right="0.55118110236220474" top="0.59055118110236227" bottom="0.59055118110236227" header="0.59055118110236227" footer="0.59055118110236227"/>
  <pageSetup paperSize="9" scale="90" orientation="portrait" horizontalDpi="400" r:id="rId1"/>
  <headerFooter alignWithMargins="0">
    <oddHeader xml:space="preserve">&amp;R
</oddHeader>
  </headerFooter>
  <colBreaks count="1" manualBreakCount="1">
    <brk id="10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view="pageBreakPreview" zoomScaleNormal="55" zoomScaleSheetLayoutView="55" workbookViewId="0">
      <selection activeCell="A2" sqref="A2"/>
    </sheetView>
  </sheetViews>
  <sheetFormatPr defaultRowHeight="17.25"/>
  <cols>
    <col min="1" max="1" width="15.5" style="365" customWidth="1"/>
    <col min="2" max="18" width="9.625" style="365" customWidth="1"/>
    <col min="19" max="19" width="18.625" style="1130" customWidth="1"/>
    <col min="20" max="16384" width="9" style="365"/>
  </cols>
  <sheetData>
    <row r="1" spans="1:19" s="348" customFormat="1" ht="17.25" customHeight="1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367"/>
      <c r="L1" s="367"/>
      <c r="M1" s="367"/>
      <c r="N1" s="367"/>
      <c r="O1" s="367"/>
      <c r="P1" s="367"/>
      <c r="Q1" s="355"/>
      <c r="R1" s="355"/>
      <c r="S1" s="1123"/>
    </row>
    <row r="2" spans="1:19" s="349" customFormat="1" ht="17.25" customHeigh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367"/>
      <c r="L2" s="367"/>
      <c r="M2" s="367"/>
      <c r="N2" s="367"/>
      <c r="O2" s="355"/>
      <c r="P2" s="355"/>
      <c r="Q2" s="355"/>
      <c r="R2" s="355"/>
      <c r="S2" s="1123"/>
    </row>
    <row r="3" spans="1:19" s="318" customFormat="1" ht="17.25" customHeight="1">
      <c r="A3" s="350" t="s">
        <v>1178</v>
      </c>
      <c r="B3" s="368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19" t="s">
        <v>1179</v>
      </c>
      <c r="S3" s="319"/>
    </row>
    <row r="4" spans="1:19" s="202" customFormat="1" ht="17.25" customHeight="1">
      <c r="A4" s="35"/>
      <c r="B4" s="36"/>
      <c r="C4" s="37"/>
      <c r="D4" s="37"/>
      <c r="E4" s="37"/>
      <c r="F4" s="37"/>
      <c r="G4" s="37"/>
      <c r="H4" s="37"/>
      <c r="I4" s="37"/>
      <c r="J4" s="38"/>
      <c r="K4" s="39"/>
      <c r="L4" s="40"/>
      <c r="M4" s="40"/>
      <c r="N4" s="40"/>
      <c r="O4" s="40"/>
      <c r="P4" s="41"/>
      <c r="Q4" s="378"/>
      <c r="R4" s="42"/>
      <c r="S4" s="43"/>
    </row>
    <row r="5" spans="1:19" s="202" customFormat="1" ht="17.25" customHeight="1">
      <c r="A5" s="44" t="s">
        <v>1180</v>
      </c>
      <c r="B5" s="45" t="s">
        <v>127</v>
      </c>
      <c r="C5" s="46" t="s">
        <v>1181</v>
      </c>
      <c r="D5" s="46" t="s">
        <v>1182</v>
      </c>
      <c r="E5" s="46" t="s">
        <v>1137</v>
      </c>
      <c r="F5" s="46" t="s">
        <v>1138</v>
      </c>
      <c r="G5" s="46" t="s">
        <v>1139</v>
      </c>
      <c r="H5" s="46" t="s">
        <v>1140</v>
      </c>
      <c r="I5" s="47"/>
      <c r="J5" s="48"/>
      <c r="K5" s="49" t="s">
        <v>1141</v>
      </c>
      <c r="L5" s="50" t="s">
        <v>1142</v>
      </c>
      <c r="M5" s="50" t="s">
        <v>1143</v>
      </c>
      <c r="N5" s="50" t="s">
        <v>1144</v>
      </c>
      <c r="O5" s="51" t="s">
        <v>1145</v>
      </c>
      <c r="P5" s="380"/>
      <c r="Q5" s="381"/>
      <c r="R5" s="52" t="s">
        <v>1146</v>
      </c>
      <c r="S5" s="46" t="s">
        <v>128</v>
      </c>
    </row>
    <row r="6" spans="1:19" s="202" customFormat="1" ht="17.25" customHeight="1">
      <c r="A6" s="44"/>
      <c r="B6" s="45"/>
      <c r="C6" s="46" t="s">
        <v>20</v>
      </c>
      <c r="D6" s="46" t="s">
        <v>20</v>
      </c>
      <c r="E6" s="46" t="s">
        <v>129</v>
      </c>
      <c r="F6" s="46"/>
      <c r="G6" s="46"/>
      <c r="H6" s="46" t="s">
        <v>20</v>
      </c>
      <c r="I6" s="46" t="s">
        <v>130</v>
      </c>
      <c r="J6" s="53" t="s">
        <v>131</v>
      </c>
      <c r="K6" s="49"/>
      <c r="L6" s="50"/>
      <c r="M6" s="50"/>
      <c r="N6" s="50"/>
      <c r="O6" s="50"/>
      <c r="P6" s="50" t="s">
        <v>1147</v>
      </c>
      <c r="Q6" s="49" t="s">
        <v>1148</v>
      </c>
      <c r="R6" s="52"/>
      <c r="S6" s="46"/>
    </row>
    <row r="7" spans="1:19" s="202" customFormat="1" ht="34.5" customHeight="1">
      <c r="A7" s="54"/>
      <c r="B7" s="55" t="s">
        <v>1183</v>
      </c>
      <c r="C7" s="55" t="s">
        <v>132</v>
      </c>
      <c r="D7" s="55" t="s">
        <v>1184</v>
      </c>
      <c r="E7" s="55" t="s">
        <v>1185</v>
      </c>
      <c r="F7" s="55" t="s">
        <v>133</v>
      </c>
      <c r="G7" s="55" t="s">
        <v>1186</v>
      </c>
      <c r="H7" s="55" t="s">
        <v>1187</v>
      </c>
      <c r="I7" s="55" t="s">
        <v>1154</v>
      </c>
      <c r="J7" s="56" t="s">
        <v>1188</v>
      </c>
      <c r="K7" s="57" t="s">
        <v>154</v>
      </c>
      <c r="L7" s="57" t="s">
        <v>134</v>
      </c>
      <c r="M7" s="57" t="s">
        <v>135</v>
      </c>
      <c r="N7" s="58" t="s">
        <v>136</v>
      </c>
      <c r="O7" s="891" t="s">
        <v>1157</v>
      </c>
      <c r="P7" s="595"/>
      <c r="Q7" s="595"/>
      <c r="R7" s="890" t="s">
        <v>1158</v>
      </c>
      <c r="S7" s="59"/>
    </row>
    <row r="8" spans="1:19" s="202" customFormat="1" ht="15.2" customHeight="1">
      <c r="A8" s="35"/>
      <c r="B8" s="369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59"/>
      <c r="S8" s="1124"/>
    </row>
    <row r="9" spans="1:19" s="202" customFormat="1" ht="15.2" customHeight="1">
      <c r="A9" s="60" t="s">
        <v>137</v>
      </c>
      <c r="B9" s="352">
        <v>9231105</v>
      </c>
      <c r="C9" s="353">
        <v>1714740</v>
      </c>
      <c r="D9" s="353">
        <v>1651569</v>
      </c>
      <c r="E9" s="353">
        <v>910511</v>
      </c>
      <c r="F9" s="353">
        <v>1289363</v>
      </c>
      <c r="G9" s="353">
        <v>1571140</v>
      </c>
      <c r="H9" s="353">
        <v>2093782</v>
      </c>
      <c r="I9" s="353">
        <v>761676</v>
      </c>
      <c r="J9" s="353">
        <v>1332106</v>
      </c>
      <c r="K9" s="353">
        <v>430192</v>
      </c>
      <c r="L9" s="353">
        <v>186387</v>
      </c>
      <c r="M9" s="353">
        <v>5540</v>
      </c>
      <c r="N9" s="353">
        <v>15776</v>
      </c>
      <c r="O9" s="353">
        <v>1952861</v>
      </c>
      <c r="P9" s="353">
        <v>1209686</v>
      </c>
      <c r="Q9" s="353">
        <v>743175</v>
      </c>
      <c r="R9" s="354">
        <v>51387</v>
      </c>
      <c r="S9" s="1125" t="s">
        <v>138</v>
      </c>
    </row>
    <row r="10" spans="1:19" s="202" customFormat="1" ht="15.2" customHeight="1">
      <c r="A10" s="35" t="s">
        <v>92</v>
      </c>
      <c r="B10" s="356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26"/>
      <c r="P10" s="26"/>
      <c r="Q10" s="26"/>
      <c r="R10" s="117"/>
      <c r="S10" s="1126"/>
    </row>
    <row r="11" spans="1:19" s="202" customFormat="1" ht="15.2" customHeight="1">
      <c r="A11" s="61" t="s">
        <v>1159</v>
      </c>
      <c r="B11" s="356">
        <v>5457165</v>
      </c>
      <c r="C11" s="357">
        <v>793968</v>
      </c>
      <c r="D11" s="358">
        <v>1105784</v>
      </c>
      <c r="E11" s="358">
        <v>646302</v>
      </c>
      <c r="F11" s="358">
        <v>627887</v>
      </c>
      <c r="G11" s="358">
        <v>888800</v>
      </c>
      <c r="H11" s="357">
        <v>1394424</v>
      </c>
      <c r="I11" s="358">
        <v>350461</v>
      </c>
      <c r="J11" s="358">
        <v>1043963</v>
      </c>
      <c r="K11" s="358">
        <v>228430</v>
      </c>
      <c r="L11" s="358">
        <v>127891</v>
      </c>
      <c r="M11" s="358" t="s">
        <v>45</v>
      </c>
      <c r="N11" s="358">
        <v>7136</v>
      </c>
      <c r="O11" s="357">
        <v>204849</v>
      </c>
      <c r="P11" s="357">
        <v>79367</v>
      </c>
      <c r="Q11" s="357">
        <v>125482</v>
      </c>
      <c r="R11" s="359" t="s">
        <v>45</v>
      </c>
      <c r="S11" s="1124" t="s">
        <v>103</v>
      </c>
    </row>
    <row r="12" spans="1:19" s="202" customFormat="1" ht="15.2" customHeight="1">
      <c r="A12" s="61"/>
      <c r="B12" s="356"/>
      <c r="C12" s="357"/>
      <c r="D12" s="358"/>
      <c r="E12" s="358"/>
      <c r="F12" s="358"/>
      <c r="G12" s="358"/>
      <c r="H12" s="357"/>
      <c r="I12" s="358"/>
      <c r="J12" s="358"/>
      <c r="K12" s="358"/>
      <c r="L12" s="358"/>
      <c r="M12" s="358"/>
      <c r="N12" s="358"/>
      <c r="O12" s="358"/>
      <c r="P12" s="358"/>
      <c r="Q12" s="358"/>
      <c r="R12" s="360"/>
      <c r="S12" s="1124"/>
    </row>
    <row r="13" spans="1:19" s="202" customFormat="1" ht="21" customHeight="1">
      <c r="A13" s="61" t="s">
        <v>1160</v>
      </c>
      <c r="B13" s="356">
        <v>3773940</v>
      </c>
      <c r="C13" s="357">
        <v>920772</v>
      </c>
      <c r="D13" s="357">
        <v>545785</v>
      </c>
      <c r="E13" s="357">
        <v>264209</v>
      </c>
      <c r="F13" s="357">
        <v>661476</v>
      </c>
      <c r="G13" s="357">
        <v>682340</v>
      </c>
      <c r="H13" s="357">
        <v>699358</v>
      </c>
      <c r="I13" s="357">
        <v>411215</v>
      </c>
      <c r="J13" s="357">
        <v>288143</v>
      </c>
      <c r="K13" s="357">
        <v>201762</v>
      </c>
      <c r="L13" s="357">
        <v>58496</v>
      </c>
      <c r="M13" s="357">
        <v>5540</v>
      </c>
      <c r="N13" s="357">
        <v>8640</v>
      </c>
      <c r="O13" s="358">
        <v>1748012</v>
      </c>
      <c r="P13" s="358">
        <v>1130319</v>
      </c>
      <c r="Q13" s="358">
        <v>617693</v>
      </c>
      <c r="R13" s="360">
        <v>51387</v>
      </c>
      <c r="S13" s="1124" t="s">
        <v>139</v>
      </c>
    </row>
    <row r="14" spans="1:19" s="202" customFormat="1" ht="15.2" customHeight="1">
      <c r="A14" s="35" t="s">
        <v>92</v>
      </c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26"/>
      <c r="P14" s="26"/>
      <c r="Q14" s="26"/>
      <c r="R14" s="117"/>
      <c r="S14" s="1126"/>
    </row>
    <row r="15" spans="1:19" s="202" customFormat="1" ht="15.2" customHeight="1">
      <c r="A15" s="62" t="s">
        <v>140</v>
      </c>
      <c r="B15" s="352">
        <v>216991846</v>
      </c>
      <c r="C15" s="353">
        <v>57105156</v>
      </c>
      <c r="D15" s="353">
        <v>47816350</v>
      </c>
      <c r="E15" s="353">
        <v>16295798</v>
      </c>
      <c r="F15" s="353">
        <v>17028802</v>
      </c>
      <c r="G15" s="353">
        <v>42886003</v>
      </c>
      <c r="H15" s="353">
        <v>35859737</v>
      </c>
      <c r="I15" s="353">
        <v>13083825</v>
      </c>
      <c r="J15" s="353">
        <v>22775912</v>
      </c>
      <c r="K15" s="353">
        <v>2517514</v>
      </c>
      <c r="L15" s="353">
        <v>3360135</v>
      </c>
      <c r="M15" s="353">
        <v>82534</v>
      </c>
      <c r="N15" s="353">
        <v>76706</v>
      </c>
      <c r="O15" s="353">
        <v>15229346</v>
      </c>
      <c r="P15" s="353">
        <v>10913112</v>
      </c>
      <c r="Q15" s="353">
        <v>4316234</v>
      </c>
      <c r="R15" s="354">
        <v>79697829</v>
      </c>
      <c r="S15" s="1127" t="s">
        <v>1161</v>
      </c>
    </row>
    <row r="16" spans="1:19" s="202" customFormat="1" ht="15.2" customHeight="1">
      <c r="A16" s="35"/>
      <c r="B16" s="356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26"/>
      <c r="P16" s="26"/>
      <c r="Q16" s="26"/>
      <c r="R16" s="117"/>
      <c r="S16" s="1124"/>
    </row>
    <row r="17" spans="1:19" s="202" customFormat="1" ht="15.2" customHeight="1">
      <c r="A17" s="61" t="s">
        <v>1162</v>
      </c>
      <c r="B17" s="356">
        <v>178829046</v>
      </c>
      <c r="C17" s="357">
        <v>54772814</v>
      </c>
      <c r="D17" s="357">
        <v>19105938</v>
      </c>
      <c r="E17" s="357">
        <v>15742319</v>
      </c>
      <c r="F17" s="357">
        <v>15754233</v>
      </c>
      <c r="G17" s="357">
        <v>41608979</v>
      </c>
      <c r="H17" s="357">
        <v>31844763</v>
      </c>
      <c r="I17" s="357">
        <v>12748052</v>
      </c>
      <c r="J17" s="357">
        <v>19096711</v>
      </c>
      <c r="K17" s="357">
        <v>2364400</v>
      </c>
      <c r="L17" s="357">
        <v>3263825</v>
      </c>
      <c r="M17" s="371">
        <v>75741</v>
      </c>
      <c r="N17" s="357">
        <v>59558</v>
      </c>
      <c r="O17" s="357">
        <v>4353148</v>
      </c>
      <c r="P17" s="357">
        <v>2295303</v>
      </c>
      <c r="Q17" s="357">
        <v>2057845</v>
      </c>
      <c r="R17" s="359" t="s">
        <v>45</v>
      </c>
      <c r="S17" s="1124" t="s">
        <v>141</v>
      </c>
    </row>
    <row r="18" spans="1:19" s="202" customFormat="1" ht="15.2" customHeight="1">
      <c r="A18" s="61"/>
      <c r="B18" s="356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9"/>
      <c r="S18" s="1124"/>
    </row>
    <row r="19" spans="1:19" s="202" customFormat="1" ht="15.2" customHeight="1">
      <c r="A19" s="61" t="s">
        <v>1163</v>
      </c>
      <c r="B19" s="356">
        <v>35097824</v>
      </c>
      <c r="C19" s="357">
        <v>1149493</v>
      </c>
      <c r="D19" s="357">
        <v>28709774</v>
      </c>
      <c r="E19" s="357">
        <v>313829</v>
      </c>
      <c r="F19" s="357">
        <v>848444</v>
      </c>
      <c r="G19" s="357">
        <v>559456</v>
      </c>
      <c r="H19" s="357">
        <v>3516828</v>
      </c>
      <c r="I19" s="357">
        <v>41619</v>
      </c>
      <c r="J19" s="357">
        <v>3475209</v>
      </c>
      <c r="K19" s="357">
        <v>153114</v>
      </c>
      <c r="L19" s="357">
        <v>76351</v>
      </c>
      <c r="M19" s="357">
        <v>1060</v>
      </c>
      <c r="N19" s="357">
        <v>17148</v>
      </c>
      <c r="O19" s="357">
        <v>10613458</v>
      </c>
      <c r="P19" s="357">
        <v>8617741</v>
      </c>
      <c r="Q19" s="357">
        <v>1995717</v>
      </c>
      <c r="R19" s="359">
        <v>79672548</v>
      </c>
      <c r="S19" s="1128" t="s">
        <v>142</v>
      </c>
    </row>
    <row r="20" spans="1:19" s="202" customFormat="1" ht="15.2" customHeight="1">
      <c r="A20" s="61"/>
      <c r="B20" s="356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26"/>
      <c r="P20" s="26"/>
      <c r="Q20" s="26"/>
      <c r="R20" s="117"/>
      <c r="S20" s="1128"/>
    </row>
    <row r="21" spans="1:19" s="202" customFormat="1" ht="30.75" customHeight="1">
      <c r="A21" s="61" t="s">
        <v>1164</v>
      </c>
      <c r="B21" s="356">
        <v>536618</v>
      </c>
      <c r="C21" s="357">
        <v>131995</v>
      </c>
      <c r="D21" s="357" t="s">
        <v>45</v>
      </c>
      <c r="E21" s="357">
        <v>114679</v>
      </c>
      <c r="F21" s="357">
        <v>3526</v>
      </c>
      <c r="G21" s="357">
        <v>115212</v>
      </c>
      <c r="H21" s="357">
        <v>171206</v>
      </c>
      <c r="I21" s="357">
        <v>159668</v>
      </c>
      <c r="J21" s="357">
        <v>11538</v>
      </c>
      <c r="K21" s="357" t="s">
        <v>45</v>
      </c>
      <c r="L21" s="357">
        <v>433</v>
      </c>
      <c r="M21" s="357">
        <v>5733</v>
      </c>
      <c r="N21" s="357" t="s">
        <v>45</v>
      </c>
      <c r="O21" s="357">
        <v>44044</v>
      </c>
      <c r="P21" s="357" t="s">
        <v>45</v>
      </c>
      <c r="Q21" s="357">
        <v>44044</v>
      </c>
      <c r="R21" s="359">
        <v>2222</v>
      </c>
      <c r="S21" s="1128" t="s">
        <v>1165</v>
      </c>
    </row>
    <row r="22" spans="1:19" s="202" customFormat="1" ht="15.2" customHeight="1">
      <c r="A22" s="61"/>
      <c r="B22" s="356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26"/>
      <c r="P22" s="26"/>
      <c r="Q22" s="26"/>
      <c r="R22" s="117"/>
      <c r="S22" s="1128"/>
    </row>
    <row r="23" spans="1:19" s="202" customFormat="1" ht="23.25" customHeight="1">
      <c r="A23" s="61" t="s">
        <v>155</v>
      </c>
      <c r="B23" s="356" t="s">
        <v>45</v>
      </c>
      <c r="C23" s="357" t="s">
        <v>45</v>
      </c>
      <c r="D23" s="357" t="s">
        <v>45</v>
      </c>
      <c r="E23" s="357" t="s">
        <v>45</v>
      </c>
      <c r="F23" s="357" t="s">
        <v>45</v>
      </c>
      <c r="G23" s="357" t="s">
        <v>45</v>
      </c>
      <c r="H23" s="357" t="s">
        <v>45</v>
      </c>
      <c r="I23" s="357" t="s">
        <v>45</v>
      </c>
      <c r="J23" s="357" t="s">
        <v>45</v>
      </c>
      <c r="K23" s="357" t="s">
        <v>45</v>
      </c>
      <c r="L23" s="357" t="s">
        <v>45</v>
      </c>
      <c r="M23" s="357" t="s">
        <v>45</v>
      </c>
      <c r="N23" s="357" t="s">
        <v>45</v>
      </c>
      <c r="O23" s="357">
        <v>218628</v>
      </c>
      <c r="P23" s="357" t="s">
        <v>45</v>
      </c>
      <c r="Q23" s="357">
        <v>218628</v>
      </c>
      <c r="R23" s="359" t="s">
        <v>45</v>
      </c>
      <c r="S23" s="1128" t="s">
        <v>1166</v>
      </c>
    </row>
    <row r="24" spans="1:19" s="202" customFormat="1" ht="15.2" customHeight="1">
      <c r="A24" s="61"/>
      <c r="B24" s="356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26"/>
      <c r="P24" s="26"/>
      <c r="Q24" s="26"/>
      <c r="R24" s="117"/>
      <c r="S24" s="1128"/>
    </row>
    <row r="25" spans="1:19" s="202" customFormat="1" ht="15.2" customHeight="1">
      <c r="A25" s="63" t="s">
        <v>1167</v>
      </c>
      <c r="B25" s="356">
        <v>2528358</v>
      </c>
      <c r="C25" s="357">
        <v>1050854</v>
      </c>
      <c r="D25" s="357">
        <v>638</v>
      </c>
      <c r="E25" s="357">
        <v>124971</v>
      </c>
      <c r="F25" s="357">
        <v>422599</v>
      </c>
      <c r="G25" s="357">
        <v>602356</v>
      </c>
      <c r="H25" s="357">
        <v>326940</v>
      </c>
      <c r="I25" s="357">
        <v>134486</v>
      </c>
      <c r="J25" s="357">
        <v>192454</v>
      </c>
      <c r="K25" s="357" t="s">
        <v>45</v>
      </c>
      <c r="L25" s="357">
        <v>19526</v>
      </c>
      <c r="M25" s="357" t="s">
        <v>45</v>
      </c>
      <c r="N25" s="357" t="s">
        <v>45</v>
      </c>
      <c r="O25" s="357">
        <v>68</v>
      </c>
      <c r="P25" s="357">
        <v>68</v>
      </c>
      <c r="Q25" s="357" t="s">
        <v>45</v>
      </c>
      <c r="R25" s="359">
        <v>23059</v>
      </c>
      <c r="S25" s="1128" t="s">
        <v>144</v>
      </c>
    </row>
    <row r="26" spans="1:19" s="202" customFormat="1" ht="15.2" customHeight="1">
      <c r="A26" s="64"/>
      <c r="B26" s="356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26"/>
      <c r="P26" s="26"/>
      <c r="Q26" s="26"/>
      <c r="R26" s="117"/>
      <c r="S26" s="1128"/>
    </row>
    <row r="27" spans="1:19" s="202" customFormat="1" ht="15.2" customHeight="1">
      <c r="A27" s="62" t="s">
        <v>145</v>
      </c>
      <c r="B27" s="352">
        <v>217458918</v>
      </c>
      <c r="C27" s="353">
        <v>57114887</v>
      </c>
      <c r="D27" s="353">
        <v>47736215</v>
      </c>
      <c r="E27" s="353">
        <v>16331895</v>
      </c>
      <c r="F27" s="353">
        <v>17198483</v>
      </c>
      <c r="G27" s="353">
        <v>43191468</v>
      </c>
      <c r="H27" s="353">
        <v>35885970</v>
      </c>
      <c r="I27" s="353">
        <v>13121745</v>
      </c>
      <c r="J27" s="353">
        <v>22764225</v>
      </c>
      <c r="K27" s="353">
        <v>2524144</v>
      </c>
      <c r="L27" s="353">
        <v>3322923</v>
      </c>
      <c r="M27" s="353">
        <v>81904</v>
      </c>
      <c r="N27" s="353">
        <v>79879</v>
      </c>
      <c r="O27" s="353">
        <v>15289853</v>
      </c>
      <c r="P27" s="353">
        <v>10976694</v>
      </c>
      <c r="Q27" s="353">
        <v>4313159</v>
      </c>
      <c r="R27" s="354">
        <v>79621783</v>
      </c>
      <c r="S27" s="1125" t="s">
        <v>1189</v>
      </c>
    </row>
    <row r="28" spans="1:19" s="202" customFormat="1" ht="15.2" customHeight="1">
      <c r="A28" s="35"/>
      <c r="B28" s="356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26"/>
      <c r="P28" s="26"/>
      <c r="Q28" s="26"/>
      <c r="R28" s="117"/>
      <c r="S28" s="1128"/>
    </row>
    <row r="29" spans="1:19" s="202" customFormat="1" ht="15.2" customHeight="1">
      <c r="A29" s="61" t="s">
        <v>146</v>
      </c>
      <c r="B29" s="356">
        <v>180523874</v>
      </c>
      <c r="C29" s="357">
        <v>53126879</v>
      </c>
      <c r="D29" s="357">
        <v>46233910</v>
      </c>
      <c r="E29" s="357">
        <v>5487546</v>
      </c>
      <c r="F29" s="357">
        <v>15945779</v>
      </c>
      <c r="G29" s="357">
        <v>33618622</v>
      </c>
      <c r="H29" s="357">
        <v>26111138</v>
      </c>
      <c r="I29" s="357">
        <v>11870600</v>
      </c>
      <c r="J29" s="357">
        <v>14240538</v>
      </c>
      <c r="K29" s="357">
        <v>1459689</v>
      </c>
      <c r="L29" s="357">
        <v>1944518</v>
      </c>
      <c r="M29" s="357">
        <v>61052</v>
      </c>
      <c r="N29" s="357">
        <v>42018</v>
      </c>
      <c r="O29" s="357">
        <v>12426444</v>
      </c>
      <c r="P29" s="357">
        <v>9482754</v>
      </c>
      <c r="Q29" s="357">
        <v>2943690</v>
      </c>
      <c r="R29" s="359">
        <v>79298359</v>
      </c>
      <c r="S29" s="1128" t="s">
        <v>147</v>
      </c>
    </row>
    <row r="30" spans="1:19" s="202" customFormat="1" ht="15.2" customHeight="1">
      <c r="A30" s="61"/>
      <c r="B30" s="356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9"/>
      <c r="S30" s="1128"/>
    </row>
    <row r="31" spans="1:19" s="202" customFormat="1" ht="15.2" customHeight="1">
      <c r="A31" s="61" t="s">
        <v>1168</v>
      </c>
      <c r="B31" s="356">
        <v>32416393</v>
      </c>
      <c r="C31" s="357">
        <v>3967108</v>
      </c>
      <c r="D31" s="357">
        <v>17488</v>
      </c>
      <c r="E31" s="357">
        <v>10657221</v>
      </c>
      <c r="F31" s="357">
        <v>491285</v>
      </c>
      <c r="G31" s="357">
        <v>9389487</v>
      </c>
      <c r="H31" s="357">
        <v>7893804</v>
      </c>
      <c r="I31" s="357">
        <v>1054908</v>
      </c>
      <c r="J31" s="357">
        <v>6838896</v>
      </c>
      <c r="K31" s="357">
        <v>896017</v>
      </c>
      <c r="L31" s="357">
        <v>56717</v>
      </c>
      <c r="M31" s="357">
        <v>922</v>
      </c>
      <c r="N31" s="357">
        <v>35572</v>
      </c>
      <c r="O31" s="357">
        <v>183519</v>
      </c>
      <c r="P31" s="357">
        <v>151264</v>
      </c>
      <c r="Q31" s="357">
        <v>32255</v>
      </c>
      <c r="R31" s="359" t="s">
        <v>45</v>
      </c>
      <c r="S31" s="1128" t="s">
        <v>148</v>
      </c>
    </row>
    <row r="32" spans="1:19" s="202" customFormat="1" ht="15.2" customHeight="1">
      <c r="A32" s="61"/>
      <c r="B32" s="356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9"/>
      <c r="S32" s="1128"/>
    </row>
    <row r="33" spans="1:19" s="202" customFormat="1" ht="32.25" customHeight="1">
      <c r="A33" s="61" t="s">
        <v>149</v>
      </c>
      <c r="B33" s="356">
        <v>2451887</v>
      </c>
      <c r="C33" s="357">
        <v>20119</v>
      </c>
      <c r="D33" s="357">
        <v>1378818</v>
      </c>
      <c r="E33" s="357">
        <v>19820</v>
      </c>
      <c r="F33" s="357">
        <v>660889</v>
      </c>
      <c r="G33" s="357">
        <v>181564</v>
      </c>
      <c r="H33" s="357">
        <v>190677</v>
      </c>
      <c r="I33" s="357">
        <v>111325</v>
      </c>
      <c r="J33" s="357">
        <v>79352</v>
      </c>
      <c r="K33" s="357">
        <v>11980</v>
      </c>
      <c r="L33" s="357">
        <v>6836</v>
      </c>
      <c r="M33" s="357" t="s">
        <v>45</v>
      </c>
      <c r="N33" s="357">
        <v>1376</v>
      </c>
      <c r="O33" s="357">
        <v>383257</v>
      </c>
      <c r="P33" s="357">
        <v>53662</v>
      </c>
      <c r="Q33" s="357">
        <v>329595</v>
      </c>
      <c r="R33" s="359" t="s">
        <v>45</v>
      </c>
      <c r="S33" s="1128" t="s">
        <v>1190</v>
      </c>
    </row>
    <row r="34" spans="1:19" s="202" customFormat="1" ht="15.2" customHeight="1">
      <c r="A34" s="61"/>
      <c r="B34" s="356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9"/>
      <c r="S34" s="1128"/>
    </row>
    <row r="35" spans="1:19" s="202" customFormat="1" ht="15.2" customHeight="1">
      <c r="A35" s="61" t="s">
        <v>1191</v>
      </c>
      <c r="B35" s="356">
        <v>1738285</v>
      </c>
      <c r="C35" s="357">
        <v>781</v>
      </c>
      <c r="D35" s="357">
        <v>57508</v>
      </c>
      <c r="E35" s="357">
        <v>64</v>
      </c>
      <c r="F35" s="357">
        <v>42609</v>
      </c>
      <c r="G35" s="357">
        <v>1795</v>
      </c>
      <c r="H35" s="357">
        <v>1635528</v>
      </c>
      <c r="I35" s="357">
        <v>74489</v>
      </c>
      <c r="J35" s="357">
        <v>1561039</v>
      </c>
      <c r="K35" s="357">
        <v>58991</v>
      </c>
      <c r="L35" s="357">
        <v>1314852</v>
      </c>
      <c r="M35" s="357">
        <v>5</v>
      </c>
      <c r="N35" s="357" t="s">
        <v>45</v>
      </c>
      <c r="O35" s="357">
        <v>890534</v>
      </c>
      <c r="P35" s="357">
        <v>625041</v>
      </c>
      <c r="Q35" s="357">
        <v>265493</v>
      </c>
      <c r="R35" s="359">
        <v>197</v>
      </c>
      <c r="S35" s="1128" t="s">
        <v>150</v>
      </c>
    </row>
    <row r="36" spans="1:19" s="202" customFormat="1" ht="15.2" customHeight="1">
      <c r="A36" s="61"/>
      <c r="B36" s="356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9"/>
      <c r="S36" s="1128"/>
    </row>
    <row r="37" spans="1:19" s="202" customFormat="1" ht="15.2" customHeight="1">
      <c r="A37" s="63" t="s">
        <v>1192</v>
      </c>
      <c r="B37" s="356">
        <v>328479</v>
      </c>
      <c r="C37" s="357" t="s">
        <v>45</v>
      </c>
      <c r="D37" s="357">
        <v>48491</v>
      </c>
      <c r="E37" s="357">
        <v>167244</v>
      </c>
      <c r="F37" s="357">
        <v>57921</v>
      </c>
      <c r="G37" s="357" t="s">
        <v>45</v>
      </c>
      <c r="H37" s="357">
        <v>54823</v>
      </c>
      <c r="I37" s="357">
        <v>10423</v>
      </c>
      <c r="J37" s="357">
        <v>44400</v>
      </c>
      <c r="K37" s="357">
        <v>97467</v>
      </c>
      <c r="L37" s="357" t="s">
        <v>45</v>
      </c>
      <c r="M37" s="357">
        <v>19925</v>
      </c>
      <c r="N37" s="357">
        <v>913</v>
      </c>
      <c r="O37" s="357">
        <v>1406099</v>
      </c>
      <c r="P37" s="357">
        <v>663973</v>
      </c>
      <c r="Q37" s="357">
        <v>742126</v>
      </c>
      <c r="R37" s="359">
        <v>323227</v>
      </c>
      <c r="S37" s="1128" t="s">
        <v>151</v>
      </c>
    </row>
    <row r="38" spans="1:19" s="202" customFormat="1" ht="15.2" customHeight="1">
      <c r="A38" s="35"/>
      <c r="B38" s="356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9"/>
      <c r="S38" s="1128"/>
    </row>
    <row r="39" spans="1:19" s="202" customFormat="1" ht="15.2" customHeight="1">
      <c r="A39" s="62" t="s">
        <v>152</v>
      </c>
      <c r="B39" s="352">
        <v>8764033</v>
      </c>
      <c r="C39" s="353">
        <v>1705009</v>
      </c>
      <c r="D39" s="353">
        <v>1731704</v>
      </c>
      <c r="E39" s="353">
        <v>874414</v>
      </c>
      <c r="F39" s="353">
        <v>1119682</v>
      </c>
      <c r="G39" s="353">
        <v>1265675</v>
      </c>
      <c r="H39" s="353">
        <v>2067549</v>
      </c>
      <c r="I39" s="353">
        <v>723756</v>
      </c>
      <c r="J39" s="353">
        <v>1343793</v>
      </c>
      <c r="K39" s="353">
        <v>423562</v>
      </c>
      <c r="L39" s="353">
        <v>223599</v>
      </c>
      <c r="M39" s="353">
        <v>6170</v>
      </c>
      <c r="N39" s="353">
        <v>12603</v>
      </c>
      <c r="O39" s="353">
        <v>1892354</v>
      </c>
      <c r="P39" s="353">
        <v>1146104</v>
      </c>
      <c r="Q39" s="353">
        <v>746250</v>
      </c>
      <c r="R39" s="354">
        <v>127433</v>
      </c>
      <c r="S39" s="1125" t="s">
        <v>1193</v>
      </c>
    </row>
    <row r="40" spans="1:19" s="202" customFormat="1" ht="15.2" customHeight="1">
      <c r="A40" s="35"/>
      <c r="B40" s="356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9"/>
      <c r="S40" s="1128"/>
    </row>
    <row r="41" spans="1:19" s="202" customFormat="1" ht="15.2" customHeight="1">
      <c r="A41" s="61" t="s">
        <v>1159</v>
      </c>
      <c r="B41" s="356">
        <v>5269945</v>
      </c>
      <c r="C41" s="357">
        <v>794360</v>
      </c>
      <c r="D41" s="357">
        <v>1193250</v>
      </c>
      <c r="E41" s="357">
        <v>621358</v>
      </c>
      <c r="F41" s="357">
        <v>541414</v>
      </c>
      <c r="G41" s="357">
        <v>735014</v>
      </c>
      <c r="H41" s="357">
        <v>1384549</v>
      </c>
      <c r="I41" s="357">
        <v>319190</v>
      </c>
      <c r="J41" s="357">
        <v>1065359</v>
      </c>
      <c r="K41" s="357">
        <v>221988</v>
      </c>
      <c r="L41" s="357">
        <v>160023</v>
      </c>
      <c r="M41" s="357" t="s">
        <v>45</v>
      </c>
      <c r="N41" s="357">
        <v>3983</v>
      </c>
      <c r="O41" s="357">
        <v>219019</v>
      </c>
      <c r="P41" s="357">
        <v>82986</v>
      </c>
      <c r="Q41" s="357">
        <v>136033</v>
      </c>
      <c r="R41" s="359" t="s">
        <v>45</v>
      </c>
      <c r="S41" s="1124" t="s">
        <v>103</v>
      </c>
    </row>
    <row r="42" spans="1:19" s="202" customFormat="1" ht="15.2" customHeight="1">
      <c r="A42" s="61"/>
      <c r="B42" s="356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9"/>
      <c r="S42" s="1124"/>
    </row>
    <row r="43" spans="1:19" s="202" customFormat="1" ht="21" customHeight="1">
      <c r="A43" s="61" t="s">
        <v>1160</v>
      </c>
      <c r="B43" s="74">
        <v>3494088</v>
      </c>
      <c r="C43" s="75">
        <v>910649</v>
      </c>
      <c r="D43" s="76">
        <v>538454</v>
      </c>
      <c r="E43" s="75">
        <v>253056</v>
      </c>
      <c r="F43" s="75">
        <v>578268</v>
      </c>
      <c r="G43" s="75">
        <v>530661</v>
      </c>
      <c r="H43" s="76">
        <v>683000</v>
      </c>
      <c r="I43" s="76">
        <v>404566</v>
      </c>
      <c r="J43" s="75">
        <v>278434</v>
      </c>
      <c r="K43" s="76">
        <v>201574</v>
      </c>
      <c r="L43" s="76">
        <v>63576</v>
      </c>
      <c r="M43" s="76">
        <v>6170</v>
      </c>
      <c r="N43" s="76">
        <v>8620</v>
      </c>
      <c r="O43" s="76">
        <v>1673335</v>
      </c>
      <c r="P43" s="76">
        <v>1063118</v>
      </c>
      <c r="Q43" s="76">
        <v>610217</v>
      </c>
      <c r="R43" s="77">
        <v>127433</v>
      </c>
      <c r="S43" s="1124" t="s">
        <v>139</v>
      </c>
    </row>
    <row r="44" spans="1:19" s="202" customFormat="1" ht="15.2" customHeight="1">
      <c r="A44" s="65"/>
      <c r="B44" s="361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3"/>
      <c r="S44" s="1129"/>
    </row>
    <row r="45" spans="1:19" s="203" customFormat="1" ht="15.2" customHeight="1">
      <c r="A45" s="66" t="s">
        <v>153</v>
      </c>
      <c r="B45" s="67"/>
      <c r="C45" s="67"/>
      <c r="D45" s="68"/>
      <c r="E45" s="68"/>
      <c r="F45" s="68"/>
      <c r="G45" s="67"/>
      <c r="H45" s="67"/>
      <c r="K45" s="69" t="s">
        <v>1194</v>
      </c>
      <c r="L45" s="70"/>
      <c r="M45" s="69"/>
      <c r="N45" s="67"/>
      <c r="O45" s="67"/>
      <c r="P45" s="67"/>
      <c r="Q45" s="67"/>
      <c r="R45" s="67"/>
      <c r="S45" s="68"/>
    </row>
    <row r="46" spans="1:19" s="203" customFormat="1" ht="15.2" customHeight="1">
      <c r="A46" s="364" t="s">
        <v>1195</v>
      </c>
      <c r="B46" s="72"/>
      <c r="C46" s="72"/>
      <c r="D46" s="70"/>
      <c r="E46" s="71"/>
      <c r="K46" s="73" t="s">
        <v>1196</v>
      </c>
      <c r="L46" s="72"/>
      <c r="M46" s="72"/>
      <c r="N46" s="72"/>
      <c r="O46" s="72"/>
      <c r="P46" s="72"/>
      <c r="Q46" s="72"/>
      <c r="R46" s="72"/>
      <c r="S46" s="70"/>
    </row>
    <row r="47" spans="1:19" s="203" customFormat="1" ht="15.2" customHeight="1">
      <c r="A47" s="364" t="s">
        <v>1177</v>
      </c>
      <c r="B47" s="72"/>
      <c r="C47" s="72"/>
      <c r="D47" s="72"/>
      <c r="E47" s="71"/>
      <c r="F47" s="73"/>
      <c r="G47" s="72"/>
      <c r="H47" s="70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0"/>
    </row>
    <row r="48" spans="1:19" s="203" customFormat="1" ht="15.2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0"/>
    </row>
    <row r="49" spans="19:19" s="203" customFormat="1" ht="15.2" customHeight="1">
      <c r="S49" s="204"/>
    </row>
  </sheetData>
  <phoneticPr fontId="61"/>
  <pageMargins left="0.59055118110236227" right="0.59055118110236227" top="0.59055118110236227" bottom="0.59055118110236227" header="0.59055118110236227" footer="0.15748031496062992"/>
  <pageSetup paperSize="9" scale="90" fitToHeight="0" orientation="portrait" r:id="rId1"/>
  <headerFooter alignWithMargins="0">
    <oddHeader xml:space="preserve">&amp;R
</oddHeader>
  </headerFooter>
  <colBreaks count="1" manualBreakCount="1">
    <brk id="10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view="pageBreakPreview" zoomScaleNormal="50" zoomScaleSheetLayoutView="100" workbookViewId="0">
      <selection activeCell="A2" sqref="A2"/>
    </sheetView>
  </sheetViews>
  <sheetFormatPr defaultRowHeight="17.25"/>
  <cols>
    <col min="1" max="1" width="15" style="1140" customWidth="1"/>
    <col min="2" max="18" width="9.625" style="234" customWidth="1"/>
    <col min="19" max="19" width="18.625" style="1139" customWidth="1"/>
    <col min="20" max="20" width="6.5" style="234" customWidth="1"/>
    <col min="21" max="16384" width="9" style="234"/>
  </cols>
  <sheetData>
    <row r="1" spans="1:19" s="372" customFormat="1" ht="17.25" customHeight="1">
      <c r="A1" s="1131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S1" s="1132"/>
    </row>
    <row r="2" spans="1:19" s="373" customFormat="1" ht="17.25" customHeight="1">
      <c r="A2" s="1133" t="s">
        <v>947</v>
      </c>
      <c r="B2" s="374"/>
      <c r="C2" s="374"/>
      <c r="D2" s="79"/>
      <c r="E2" s="80"/>
      <c r="F2" s="78"/>
      <c r="G2" s="78"/>
      <c r="H2" s="75"/>
      <c r="I2" s="81"/>
      <c r="J2" s="79"/>
      <c r="K2" s="82"/>
      <c r="L2" s="79"/>
      <c r="M2" s="83"/>
      <c r="N2" s="83"/>
      <c r="O2" s="83"/>
      <c r="P2" s="83"/>
      <c r="Q2" s="83"/>
      <c r="R2" s="75"/>
      <c r="S2" s="1134"/>
    </row>
    <row r="3" spans="1:19" s="373" customFormat="1" ht="17.25" customHeight="1">
      <c r="A3" s="1133" t="s">
        <v>713</v>
      </c>
      <c r="B3" s="374"/>
      <c r="C3" s="374"/>
      <c r="D3" s="79"/>
      <c r="E3" s="80"/>
      <c r="F3" s="78"/>
      <c r="G3" s="78"/>
      <c r="H3" s="374"/>
      <c r="I3" s="81"/>
      <c r="J3" s="79"/>
      <c r="K3" s="82"/>
      <c r="L3" s="79"/>
      <c r="M3" s="83"/>
      <c r="N3" s="83"/>
      <c r="O3" s="83"/>
      <c r="P3" s="83"/>
      <c r="Q3" s="83"/>
      <c r="R3" s="83"/>
      <c r="S3" s="1134"/>
    </row>
    <row r="4" spans="1:19" ht="17.25" customHeight="1">
      <c r="A4" s="350" t="s">
        <v>709</v>
      </c>
      <c r="B4" s="84"/>
      <c r="C4" s="84"/>
      <c r="D4" s="84"/>
      <c r="E4" s="85" t="s">
        <v>92</v>
      </c>
      <c r="F4" s="84" t="s">
        <v>92</v>
      </c>
      <c r="G4" s="84"/>
      <c r="H4" s="84"/>
      <c r="I4" s="84"/>
      <c r="J4" s="84"/>
      <c r="K4" s="375"/>
      <c r="L4" s="375"/>
      <c r="M4" s="376"/>
      <c r="N4" s="409"/>
      <c r="O4" s="409"/>
      <c r="P4" s="924"/>
      <c r="Q4" s="409"/>
      <c r="R4" s="902" t="s">
        <v>942</v>
      </c>
      <c r="S4" s="377"/>
    </row>
    <row r="5" spans="1:19" s="379" customFormat="1" ht="17.25" customHeight="1">
      <c r="A5" s="87"/>
      <c r="B5" s="934"/>
      <c r="C5" s="124"/>
      <c r="D5" s="124"/>
      <c r="E5" s="124"/>
      <c r="F5" s="124"/>
      <c r="G5" s="124"/>
      <c r="H5" s="124"/>
      <c r="I5" s="124"/>
      <c r="J5" s="125"/>
      <c r="K5" s="39"/>
      <c r="L5" s="40"/>
      <c r="M5" s="40"/>
      <c r="N5" s="40"/>
      <c r="O5" s="40"/>
      <c r="P5" s="41"/>
      <c r="Q5" s="378"/>
      <c r="R5" s="42"/>
      <c r="S5" s="40"/>
    </row>
    <row r="6" spans="1:19" s="379" customFormat="1" ht="17.25" customHeight="1">
      <c r="A6" s="88" t="s">
        <v>916</v>
      </c>
      <c r="B6" s="52" t="s">
        <v>127</v>
      </c>
      <c r="C6" s="50" t="s">
        <v>917</v>
      </c>
      <c r="D6" s="50" t="s">
        <v>918</v>
      </c>
      <c r="E6" s="50" t="s">
        <v>710</v>
      </c>
      <c r="F6" s="50" t="s">
        <v>919</v>
      </c>
      <c r="G6" s="50" t="s">
        <v>920</v>
      </c>
      <c r="H6" s="50" t="s">
        <v>711</v>
      </c>
      <c r="I6" s="126"/>
      <c r="J6" s="89"/>
      <c r="K6" s="49" t="s">
        <v>921</v>
      </c>
      <c r="L6" s="50" t="s">
        <v>922</v>
      </c>
      <c r="M6" s="50" t="s">
        <v>923</v>
      </c>
      <c r="N6" s="50" t="s">
        <v>924</v>
      </c>
      <c r="O6" s="51" t="s">
        <v>948</v>
      </c>
      <c r="P6" s="380"/>
      <c r="Q6" s="381"/>
      <c r="R6" s="52" t="s">
        <v>926</v>
      </c>
      <c r="S6" s="50" t="s">
        <v>128</v>
      </c>
    </row>
    <row r="7" spans="1:19" s="379" customFormat="1" ht="17.25" customHeight="1">
      <c r="A7" s="88"/>
      <c r="B7" s="52"/>
      <c r="C7" s="50" t="s">
        <v>20</v>
      </c>
      <c r="D7" s="50" t="s">
        <v>20</v>
      </c>
      <c r="E7" s="50" t="s">
        <v>129</v>
      </c>
      <c r="F7" s="50"/>
      <c r="G7" s="50"/>
      <c r="H7" s="50" t="s">
        <v>20</v>
      </c>
      <c r="I7" s="50" t="s">
        <v>130</v>
      </c>
      <c r="J7" s="127" t="s">
        <v>131</v>
      </c>
      <c r="K7" s="49"/>
      <c r="L7" s="50"/>
      <c r="M7" s="50"/>
      <c r="N7" s="50"/>
      <c r="O7" s="50"/>
      <c r="P7" s="50" t="s">
        <v>927</v>
      </c>
      <c r="Q7" s="49" t="s">
        <v>928</v>
      </c>
      <c r="R7" s="52"/>
      <c r="S7" s="50"/>
    </row>
    <row r="8" spans="1:19" s="379" customFormat="1" ht="34.5" customHeight="1">
      <c r="A8" s="89"/>
      <c r="B8" s="128" t="s">
        <v>929</v>
      </c>
      <c r="C8" s="128" t="s">
        <v>132</v>
      </c>
      <c r="D8" s="128" t="s">
        <v>930</v>
      </c>
      <c r="E8" s="128" t="s">
        <v>931</v>
      </c>
      <c r="F8" s="128" t="s">
        <v>133</v>
      </c>
      <c r="G8" s="128" t="s">
        <v>932</v>
      </c>
      <c r="H8" s="128" t="s">
        <v>933</v>
      </c>
      <c r="I8" s="128" t="s">
        <v>934</v>
      </c>
      <c r="J8" s="129" t="s">
        <v>935</v>
      </c>
      <c r="K8" s="57" t="s">
        <v>949</v>
      </c>
      <c r="L8" s="57" t="s">
        <v>134</v>
      </c>
      <c r="M8" s="57" t="s">
        <v>135</v>
      </c>
      <c r="N8" s="58" t="s">
        <v>136</v>
      </c>
      <c r="O8" s="1075" t="s">
        <v>936</v>
      </c>
      <c r="P8" s="312"/>
      <c r="Q8" s="312"/>
      <c r="R8" s="1074" t="s">
        <v>937</v>
      </c>
      <c r="S8" s="936"/>
    </row>
    <row r="9" spans="1:19" s="379" customFormat="1" ht="15" customHeight="1">
      <c r="A9" s="90"/>
      <c r="B9" s="91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93"/>
      <c r="Q9" s="93"/>
      <c r="R9" s="93"/>
      <c r="S9" s="51"/>
    </row>
    <row r="10" spans="1:19" s="379" customFormat="1" ht="15" customHeight="1">
      <c r="A10" s="94" t="s">
        <v>950</v>
      </c>
      <c r="B10" s="95">
        <v>4290820</v>
      </c>
      <c r="C10" s="75">
        <v>762506</v>
      </c>
      <c r="D10" s="75">
        <v>555420</v>
      </c>
      <c r="E10" s="75">
        <v>296058</v>
      </c>
      <c r="F10" s="75">
        <v>1262633</v>
      </c>
      <c r="G10" s="75">
        <v>617721</v>
      </c>
      <c r="H10" s="75">
        <v>796482</v>
      </c>
      <c r="I10" s="75">
        <v>416867</v>
      </c>
      <c r="J10" s="75">
        <v>379615</v>
      </c>
      <c r="K10" s="75">
        <v>196588</v>
      </c>
      <c r="L10" s="75">
        <v>50113</v>
      </c>
      <c r="M10" s="75">
        <v>5625</v>
      </c>
      <c r="N10" s="75">
        <v>7892</v>
      </c>
      <c r="O10" s="75">
        <v>1947794</v>
      </c>
      <c r="P10" s="75">
        <v>1305542</v>
      </c>
      <c r="Q10" s="75">
        <v>642252</v>
      </c>
      <c r="R10" s="75">
        <v>42281</v>
      </c>
      <c r="S10" s="96" t="s">
        <v>138</v>
      </c>
    </row>
    <row r="11" spans="1:19" s="379" customFormat="1" ht="15" customHeight="1">
      <c r="A11" s="94"/>
      <c r="B11" s="9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96"/>
    </row>
    <row r="12" spans="1:19" s="379" customFormat="1" ht="15" customHeight="1">
      <c r="A12" s="97" t="s">
        <v>140</v>
      </c>
      <c r="B12" s="98">
        <v>497721518</v>
      </c>
      <c r="C12" s="99">
        <v>140870595</v>
      </c>
      <c r="D12" s="99">
        <v>94389109</v>
      </c>
      <c r="E12" s="99">
        <v>30165820</v>
      </c>
      <c r="F12" s="99">
        <v>50390638</v>
      </c>
      <c r="G12" s="99">
        <v>103335590</v>
      </c>
      <c r="H12" s="99">
        <v>78569766</v>
      </c>
      <c r="I12" s="99">
        <v>32968157</v>
      </c>
      <c r="J12" s="99">
        <v>45601609</v>
      </c>
      <c r="K12" s="99">
        <v>6742375</v>
      </c>
      <c r="L12" s="99">
        <v>4958258</v>
      </c>
      <c r="M12" s="99">
        <v>118406</v>
      </c>
      <c r="N12" s="99">
        <v>186893</v>
      </c>
      <c r="O12" s="99">
        <v>35711832</v>
      </c>
      <c r="P12" s="99">
        <v>25420430</v>
      </c>
      <c r="Q12" s="99">
        <v>10291402</v>
      </c>
      <c r="R12" s="99">
        <v>82160477</v>
      </c>
      <c r="S12" s="100" t="s">
        <v>938</v>
      </c>
    </row>
    <row r="13" spans="1:19" s="379" customFormat="1" ht="15" customHeight="1">
      <c r="A13" s="94"/>
      <c r="B13" s="9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96"/>
    </row>
    <row r="14" spans="1:19" s="379" customFormat="1" ht="21" customHeight="1">
      <c r="A14" s="101" t="s">
        <v>951</v>
      </c>
      <c r="B14" s="95">
        <v>211059913</v>
      </c>
      <c r="C14" s="75">
        <v>56634317</v>
      </c>
      <c r="D14" s="75">
        <v>42713831</v>
      </c>
      <c r="E14" s="75">
        <v>16226687</v>
      </c>
      <c r="F14" s="75">
        <v>17350190</v>
      </c>
      <c r="G14" s="75">
        <v>43957850</v>
      </c>
      <c r="H14" s="75">
        <v>34177038</v>
      </c>
      <c r="I14" s="75">
        <v>13169060</v>
      </c>
      <c r="J14" s="75">
        <v>21007978</v>
      </c>
      <c r="K14" s="75">
        <v>2988370</v>
      </c>
      <c r="L14" s="75">
        <v>2214729</v>
      </c>
      <c r="M14" s="75">
        <v>75978</v>
      </c>
      <c r="N14" s="75">
        <v>130166</v>
      </c>
      <c r="O14" s="75">
        <v>6982424</v>
      </c>
      <c r="P14" s="75">
        <v>4003738</v>
      </c>
      <c r="Q14" s="75">
        <v>2978686</v>
      </c>
      <c r="R14" s="75" t="s">
        <v>45</v>
      </c>
      <c r="S14" s="96" t="s">
        <v>141</v>
      </c>
    </row>
    <row r="15" spans="1:19" s="379" customFormat="1" ht="15" customHeight="1">
      <c r="A15" s="101"/>
      <c r="B15" s="9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96"/>
    </row>
    <row r="16" spans="1:19" s="379" customFormat="1" ht="15" customHeight="1">
      <c r="A16" s="101" t="s">
        <v>952</v>
      </c>
      <c r="B16" s="95">
        <v>36034801</v>
      </c>
      <c r="C16" s="75">
        <v>1262984</v>
      </c>
      <c r="D16" s="75">
        <v>28580005</v>
      </c>
      <c r="E16" s="75">
        <v>260623</v>
      </c>
      <c r="F16" s="75">
        <v>1245077</v>
      </c>
      <c r="G16" s="75">
        <v>459366</v>
      </c>
      <c r="H16" s="75">
        <v>4226746</v>
      </c>
      <c r="I16" s="75">
        <v>36215</v>
      </c>
      <c r="J16" s="75">
        <v>4190531</v>
      </c>
      <c r="K16" s="75">
        <v>140797</v>
      </c>
      <c r="L16" s="75">
        <v>75650</v>
      </c>
      <c r="M16" s="75">
        <v>1005</v>
      </c>
      <c r="N16" s="75">
        <v>16085</v>
      </c>
      <c r="O16" s="75">
        <v>10782081</v>
      </c>
      <c r="P16" s="75">
        <v>8744735</v>
      </c>
      <c r="Q16" s="75">
        <v>2037346</v>
      </c>
      <c r="R16" s="75">
        <v>80994094</v>
      </c>
      <c r="S16" s="96" t="s">
        <v>142</v>
      </c>
    </row>
    <row r="17" spans="1:19" s="379" customFormat="1" ht="15" customHeight="1">
      <c r="A17" s="101"/>
      <c r="B17" s="9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96"/>
    </row>
    <row r="18" spans="1:19" s="379" customFormat="1" ht="31.5" customHeight="1">
      <c r="A18" s="876" t="s">
        <v>714</v>
      </c>
      <c r="B18" s="95">
        <v>168226100</v>
      </c>
      <c r="C18" s="75">
        <v>52755757</v>
      </c>
      <c r="D18" s="75">
        <v>18049962</v>
      </c>
      <c r="E18" s="75">
        <v>10182147</v>
      </c>
      <c r="F18" s="75">
        <v>19485307</v>
      </c>
      <c r="G18" s="75">
        <v>39834265</v>
      </c>
      <c r="H18" s="75">
        <v>27918662</v>
      </c>
      <c r="I18" s="75">
        <v>12231271</v>
      </c>
      <c r="J18" s="75">
        <v>15687391</v>
      </c>
      <c r="K18" s="75">
        <v>1960644</v>
      </c>
      <c r="L18" s="75">
        <v>2050216</v>
      </c>
      <c r="M18" s="75">
        <v>17527</v>
      </c>
      <c r="N18" s="75">
        <v>25009</v>
      </c>
      <c r="O18" s="75">
        <v>11221877</v>
      </c>
      <c r="P18" s="75">
        <v>7948476</v>
      </c>
      <c r="Q18" s="75">
        <v>3273401</v>
      </c>
      <c r="R18" s="75">
        <v>86026</v>
      </c>
      <c r="S18" s="96" t="s">
        <v>715</v>
      </c>
    </row>
    <row r="19" spans="1:19" s="379" customFormat="1" ht="15" customHeight="1">
      <c r="A19" s="101"/>
      <c r="B19" s="9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96"/>
    </row>
    <row r="20" spans="1:19" s="379" customFormat="1" ht="25.5" customHeight="1">
      <c r="A20" s="101" t="s">
        <v>716</v>
      </c>
      <c r="B20" s="95">
        <v>10934097</v>
      </c>
      <c r="C20" s="75">
        <v>4550680</v>
      </c>
      <c r="D20" s="75">
        <v>52</v>
      </c>
      <c r="E20" s="75">
        <v>55378</v>
      </c>
      <c r="F20" s="75">
        <v>2443059</v>
      </c>
      <c r="G20" s="75">
        <v>1920179</v>
      </c>
      <c r="H20" s="75">
        <v>1964749</v>
      </c>
      <c r="I20" s="75">
        <v>1489723</v>
      </c>
      <c r="J20" s="75">
        <v>475026</v>
      </c>
      <c r="K20" s="75">
        <v>74844</v>
      </c>
      <c r="L20" s="75">
        <v>84020</v>
      </c>
      <c r="M20" s="75">
        <v>1100</v>
      </c>
      <c r="N20" s="75">
        <v>6756</v>
      </c>
      <c r="O20" s="75">
        <v>2157793</v>
      </c>
      <c r="P20" s="75">
        <v>1394419</v>
      </c>
      <c r="Q20" s="75">
        <v>763374</v>
      </c>
      <c r="R20" s="75">
        <v>1049369</v>
      </c>
      <c r="S20" s="96" t="s">
        <v>953</v>
      </c>
    </row>
    <row r="21" spans="1:19" s="379" customFormat="1" ht="15" customHeight="1">
      <c r="A21" s="101"/>
      <c r="B21" s="9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96"/>
    </row>
    <row r="22" spans="1:19" s="379" customFormat="1" ht="30.75" customHeight="1">
      <c r="A22" s="101" t="s">
        <v>954</v>
      </c>
      <c r="B22" s="95">
        <v>279566</v>
      </c>
      <c r="C22" s="75">
        <v>132862</v>
      </c>
      <c r="D22" s="75" t="s">
        <v>45</v>
      </c>
      <c r="E22" s="75">
        <v>9063</v>
      </c>
      <c r="F22" s="75">
        <v>11354</v>
      </c>
      <c r="G22" s="75">
        <v>95096</v>
      </c>
      <c r="H22" s="75">
        <v>31191</v>
      </c>
      <c r="I22" s="75">
        <v>22746</v>
      </c>
      <c r="J22" s="75">
        <v>8445</v>
      </c>
      <c r="K22" s="75">
        <v>392146</v>
      </c>
      <c r="L22" s="75">
        <v>1971</v>
      </c>
      <c r="M22" s="75">
        <v>4828</v>
      </c>
      <c r="N22" s="75">
        <v>493</v>
      </c>
      <c r="O22" s="75">
        <v>118707</v>
      </c>
      <c r="P22" s="75">
        <v>12962</v>
      </c>
      <c r="Q22" s="75">
        <v>105745</v>
      </c>
      <c r="R22" s="75">
        <v>2124</v>
      </c>
      <c r="S22" s="96" t="s">
        <v>955</v>
      </c>
    </row>
    <row r="23" spans="1:19" s="379" customFormat="1" ht="15" customHeight="1">
      <c r="A23" s="101"/>
      <c r="B23" s="9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96"/>
    </row>
    <row r="24" spans="1:19" s="379" customFormat="1" ht="21" customHeight="1">
      <c r="A24" s="101" t="s">
        <v>143</v>
      </c>
      <c r="B24" s="95" t="s">
        <v>45</v>
      </c>
      <c r="C24" s="75" t="s">
        <v>45</v>
      </c>
      <c r="D24" s="75" t="s">
        <v>45</v>
      </c>
      <c r="E24" s="75" t="s">
        <v>45</v>
      </c>
      <c r="F24" s="75" t="s">
        <v>45</v>
      </c>
      <c r="G24" s="75" t="s">
        <v>45</v>
      </c>
      <c r="H24" s="75" t="s">
        <v>45</v>
      </c>
      <c r="I24" s="75" t="s">
        <v>45</v>
      </c>
      <c r="J24" s="75" t="s">
        <v>45</v>
      </c>
      <c r="K24" s="75" t="s">
        <v>45</v>
      </c>
      <c r="L24" s="75" t="s">
        <v>45</v>
      </c>
      <c r="M24" s="75" t="s">
        <v>45</v>
      </c>
      <c r="N24" s="75" t="s">
        <v>45</v>
      </c>
      <c r="O24" s="75">
        <v>226466</v>
      </c>
      <c r="P24" s="75" t="s">
        <v>45</v>
      </c>
      <c r="Q24" s="75">
        <v>226466</v>
      </c>
      <c r="R24" s="75" t="s">
        <v>45</v>
      </c>
      <c r="S24" s="96" t="s">
        <v>156</v>
      </c>
    </row>
    <row r="25" spans="1:19" s="379" customFormat="1" ht="15" customHeight="1">
      <c r="A25" s="101"/>
      <c r="B25" s="9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96"/>
    </row>
    <row r="26" spans="1:19" s="379" customFormat="1" ht="15" customHeight="1">
      <c r="A26" s="101" t="s">
        <v>956</v>
      </c>
      <c r="B26" s="95">
        <v>71187041</v>
      </c>
      <c r="C26" s="75">
        <v>25533995</v>
      </c>
      <c r="D26" s="75">
        <v>5045259</v>
      </c>
      <c r="E26" s="75">
        <v>3431922</v>
      </c>
      <c r="F26" s="75">
        <v>9855651</v>
      </c>
      <c r="G26" s="75">
        <v>17068834</v>
      </c>
      <c r="H26" s="75">
        <v>10251380</v>
      </c>
      <c r="I26" s="75">
        <v>6019142</v>
      </c>
      <c r="J26" s="75">
        <v>4232238</v>
      </c>
      <c r="K26" s="75">
        <v>1185574</v>
      </c>
      <c r="L26" s="75">
        <v>531672</v>
      </c>
      <c r="M26" s="75">
        <v>17968</v>
      </c>
      <c r="N26" s="75">
        <v>8384</v>
      </c>
      <c r="O26" s="75">
        <v>4222484</v>
      </c>
      <c r="P26" s="75">
        <v>3316100</v>
      </c>
      <c r="Q26" s="75">
        <v>906384</v>
      </c>
      <c r="R26" s="75">
        <v>28864</v>
      </c>
      <c r="S26" s="96" t="s">
        <v>957</v>
      </c>
    </row>
    <row r="27" spans="1:19" s="379" customFormat="1" ht="15" customHeight="1">
      <c r="A27" s="94"/>
      <c r="B27" s="9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96"/>
    </row>
    <row r="28" spans="1:19" s="379" customFormat="1" ht="15" customHeight="1">
      <c r="A28" s="97" t="s">
        <v>145</v>
      </c>
      <c r="B28" s="98">
        <v>497724576</v>
      </c>
      <c r="C28" s="99">
        <v>140809716</v>
      </c>
      <c r="D28" s="99">
        <v>94556890</v>
      </c>
      <c r="E28" s="99">
        <v>30157983</v>
      </c>
      <c r="F28" s="99">
        <v>50225411</v>
      </c>
      <c r="G28" s="99">
        <v>103353799</v>
      </c>
      <c r="H28" s="99">
        <v>78620777</v>
      </c>
      <c r="I28" s="99">
        <v>32962176</v>
      </c>
      <c r="J28" s="99">
        <v>45658601</v>
      </c>
      <c r="K28" s="99">
        <v>6744171</v>
      </c>
      <c r="L28" s="99">
        <v>4959949</v>
      </c>
      <c r="M28" s="99">
        <v>117802</v>
      </c>
      <c r="N28" s="99">
        <v>186573</v>
      </c>
      <c r="O28" s="99">
        <v>35843204</v>
      </c>
      <c r="P28" s="99">
        <v>25470825</v>
      </c>
      <c r="Q28" s="99">
        <v>10372379</v>
      </c>
      <c r="R28" s="99">
        <v>82035856</v>
      </c>
      <c r="S28" s="102" t="s">
        <v>946</v>
      </c>
    </row>
    <row r="29" spans="1:19" s="379" customFormat="1" ht="15" customHeight="1">
      <c r="A29" s="94"/>
      <c r="B29" s="9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96"/>
    </row>
    <row r="30" spans="1:19" s="379" customFormat="1" ht="21" customHeight="1">
      <c r="A30" s="101" t="s">
        <v>157</v>
      </c>
      <c r="B30" s="95">
        <v>214949748</v>
      </c>
      <c r="C30" s="75">
        <v>62893532</v>
      </c>
      <c r="D30" s="75">
        <v>51025210</v>
      </c>
      <c r="E30" s="75">
        <v>4917473</v>
      </c>
      <c r="F30" s="75">
        <v>22099168</v>
      </c>
      <c r="G30" s="75">
        <v>38924573</v>
      </c>
      <c r="H30" s="75">
        <v>35089792</v>
      </c>
      <c r="I30" s="75">
        <v>15538420</v>
      </c>
      <c r="J30" s="75">
        <v>19551372</v>
      </c>
      <c r="K30" s="75">
        <v>2375942</v>
      </c>
      <c r="L30" s="75">
        <v>2826545</v>
      </c>
      <c r="M30" s="75">
        <v>57409</v>
      </c>
      <c r="N30" s="75">
        <v>57008</v>
      </c>
      <c r="O30" s="75">
        <v>16437653</v>
      </c>
      <c r="P30" s="75">
        <v>11276550</v>
      </c>
      <c r="Q30" s="75">
        <v>5161103</v>
      </c>
      <c r="R30" s="75">
        <v>78341702</v>
      </c>
      <c r="S30" s="96" t="s">
        <v>1197</v>
      </c>
    </row>
    <row r="31" spans="1:19" s="379" customFormat="1" ht="15" customHeight="1">
      <c r="A31" s="101"/>
      <c r="B31" s="9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96"/>
    </row>
    <row r="32" spans="1:19" s="379" customFormat="1" ht="31.5" customHeight="1">
      <c r="A32" s="101" t="s">
        <v>158</v>
      </c>
      <c r="B32" s="95">
        <v>181798277</v>
      </c>
      <c r="C32" s="75">
        <v>49860564</v>
      </c>
      <c r="D32" s="75">
        <v>38426725</v>
      </c>
      <c r="E32" s="75">
        <v>11015468</v>
      </c>
      <c r="F32" s="75">
        <v>17947878</v>
      </c>
      <c r="G32" s="75">
        <v>38443301</v>
      </c>
      <c r="H32" s="75">
        <v>26104341</v>
      </c>
      <c r="I32" s="75">
        <v>10266760</v>
      </c>
      <c r="J32" s="75">
        <v>15837581</v>
      </c>
      <c r="K32" s="75">
        <v>1771110</v>
      </c>
      <c r="L32" s="75">
        <v>1499346</v>
      </c>
      <c r="M32" s="75">
        <v>22203</v>
      </c>
      <c r="N32" s="75">
        <v>83480</v>
      </c>
      <c r="O32" s="75">
        <v>13156172</v>
      </c>
      <c r="P32" s="75">
        <v>9583757</v>
      </c>
      <c r="Q32" s="75">
        <v>3572415</v>
      </c>
      <c r="R32" s="75">
        <v>3345232</v>
      </c>
      <c r="S32" s="96" t="s">
        <v>1198</v>
      </c>
    </row>
    <row r="33" spans="1:20" s="379" customFormat="1" ht="15" customHeight="1">
      <c r="A33" s="101"/>
      <c r="B33" s="9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96"/>
    </row>
    <row r="34" spans="1:20" s="379" customFormat="1" ht="15" customHeight="1">
      <c r="A34" s="101" t="s">
        <v>1199</v>
      </c>
      <c r="B34" s="95">
        <v>31608085</v>
      </c>
      <c r="C34" s="75">
        <v>3535878</v>
      </c>
      <c r="D34" s="75">
        <v>10243</v>
      </c>
      <c r="E34" s="75">
        <v>10772593</v>
      </c>
      <c r="F34" s="75">
        <v>521914</v>
      </c>
      <c r="G34" s="75">
        <v>9513169</v>
      </c>
      <c r="H34" s="75">
        <v>7254288</v>
      </c>
      <c r="I34" s="75">
        <v>1084477</v>
      </c>
      <c r="J34" s="75">
        <v>6169811</v>
      </c>
      <c r="K34" s="75">
        <v>867026</v>
      </c>
      <c r="L34" s="75">
        <v>64876</v>
      </c>
      <c r="M34" s="75">
        <v>897</v>
      </c>
      <c r="N34" s="75">
        <v>36351</v>
      </c>
      <c r="O34" s="75">
        <v>201839</v>
      </c>
      <c r="P34" s="75">
        <v>169584</v>
      </c>
      <c r="Q34" s="75">
        <v>32255</v>
      </c>
      <c r="R34" s="75" t="s">
        <v>45</v>
      </c>
      <c r="S34" s="96" t="s">
        <v>148</v>
      </c>
    </row>
    <row r="35" spans="1:20" s="379" customFormat="1" ht="15" customHeight="1">
      <c r="A35" s="101"/>
      <c r="B35" s="9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96"/>
    </row>
    <row r="36" spans="1:20" s="379" customFormat="1" ht="31.5" customHeight="1">
      <c r="A36" s="101" t="s">
        <v>1200</v>
      </c>
      <c r="B36" s="95">
        <v>274825</v>
      </c>
      <c r="C36" s="75">
        <v>16046</v>
      </c>
      <c r="D36" s="75">
        <v>4043</v>
      </c>
      <c r="E36" s="75">
        <v>27814</v>
      </c>
      <c r="F36" s="75">
        <v>95358</v>
      </c>
      <c r="G36" s="75">
        <v>12336</v>
      </c>
      <c r="H36" s="75">
        <v>119228</v>
      </c>
      <c r="I36" s="75">
        <v>116336</v>
      </c>
      <c r="J36" s="75">
        <v>2892</v>
      </c>
      <c r="K36" s="75">
        <v>403269</v>
      </c>
      <c r="L36" s="75">
        <v>1384</v>
      </c>
      <c r="M36" s="75">
        <v>16</v>
      </c>
      <c r="N36" s="75">
        <v>493</v>
      </c>
      <c r="O36" s="75">
        <v>120268</v>
      </c>
      <c r="P36" s="75">
        <v>76010</v>
      </c>
      <c r="Q36" s="75">
        <v>44258</v>
      </c>
      <c r="R36" s="75" t="s">
        <v>45</v>
      </c>
      <c r="S36" s="96" t="s">
        <v>1201</v>
      </c>
    </row>
    <row r="37" spans="1:20" s="379" customFormat="1" ht="15" customHeight="1">
      <c r="A37" s="101"/>
      <c r="B37" s="9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96"/>
    </row>
    <row r="38" spans="1:20" s="379" customFormat="1" ht="15" customHeight="1">
      <c r="A38" s="101" t="s">
        <v>1202</v>
      </c>
      <c r="B38" s="95">
        <v>69975</v>
      </c>
      <c r="C38" s="75">
        <v>357</v>
      </c>
      <c r="D38" s="75">
        <v>75</v>
      </c>
      <c r="E38" s="75" t="s">
        <v>45</v>
      </c>
      <c r="F38" s="75">
        <v>5758</v>
      </c>
      <c r="G38" s="75">
        <v>780</v>
      </c>
      <c r="H38" s="75">
        <v>63005</v>
      </c>
      <c r="I38" s="75">
        <v>31911</v>
      </c>
      <c r="J38" s="75">
        <v>31094</v>
      </c>
      <c r="K38" s="75">
        <v>49613</v>
      </c>
      <c r="L38" s="75">
        <v>55430</v>
      </c>
      <c r="M38" s="75">
        <v>4</v>
      </c>
      <c r="N38" s="75" t="s">
        <v>45</v>
      </c>
      <c r="O38" s="75">
        <v>639864</v>
      </c>
      <c r="P38" s="75">
        <v>602688</v>
      </c>
      <c r="Q38" s="75">
        <v>37176</v>
      </c>
      <c r="R38" s="75">
        <v>212</v>
      </c>
      <c r="S38" s="96" t="s">
        <v>150</v>
      </c>
    </row>
    <row r="39" spans="1:20" s="379" customFormat="1" ht="15" customHeight="1">
      <c r="A39" s="101"/>
      <c r="B39" s="9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96"/>
    </row>
    <row r="40" spans="1:20" s="379" customFormat="1" ht="15" customHeight="1">
      <c r="A40" s="101" t="s">
        <v>1203</v>
      </c>
      <c r="B40" s="95">
        <v>69023666</v>
      </c>
      <c r="C40" s="75">
        <v>24503339</v>
      </c>
      <c r="D40" s="75">
        <v>5090594</v>
      </c>
      <c r="E40" s="75">
        <v>3424635</v>
      </c>
      <c r="F40" s="75">
        <v>9555335</v>
      </c>
      <c r="G40" s="75">
        <v>16459640</v>
      </c>
      <c r="H40" s="75">
        <v>9990123</v>
      </c>
      <c r="I40" s="75">
        <v>5924272</v>
      </c>
      <c r="J40" s="75">
        <v>4065851</v>
      </c>
      <c r="K40" s="75">
        <v>1277211</v>
      </c>
      <c r="L40" s="75">
        <v>512368</v>
      </c>
      <c r="M40" s="75">
        <v>37273</v>
      </c>
      <c r="N40" s="75">
        <v>9241</v>
      </c>
      <c r="O40" s="75">
        <v>5287408</v>
      </c>
      <c r="P40" s="75">
        <v>3762236</v>
      </c>
      <c r="Q40" s="75">
        <v>1525172</v>
      </c>
      <c r="R40" s="75">
        <v>348710</v>
      </c>
      <c r="S40" s="96" t="s">
        <v>151</v>
      </c>
    </row>
    <row r="41" spans="1:20" s="379" customFormat="1" ht="15" customHeight="1">
      <c r="A41" s="94"/>
      <c r="B41" s="9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96"/>
    </row>
    <row r="42" spans="1:20" ht="15" customHeight="1">
      <c r="A42" s="1136" t="s">
        <v>1204</v>
      </c>
      <c r="B42" s="75">
        <v>4287762</v>
      </c>
      <c r="C42" s="75">
        <v>823385</v>
      </c>
      <c r="D42" s="75">
        <v>387639</v>
      </c>
      <c r="E42" s="75">
        <v>303895</v>
      </c>
      <c r="F42" s="75">
        <v>1427860</v>
      </c>
      <c r="G42" s="75">
        <v>599512</v>
      </c>
      <c r="H42" s="75">
        <v>745471</v>
      </c>
      <c r="I42" s="75">
        <v>422848</v>
      </c>
      <c r="J42" s="75">
        <v>322623</v>
      </c>
      <c r="K42" s="75">
        <v>194792</v>
      </c>
      <c r="L42" s="75">
        <v>48422</v>
      </c>
      <c r="M42" s="75">
        <v>6229</v>
      </c>
      <c r="N42" s="75">
        <v>8212</v>
      </c>
      <c r="O42" s="75">
        <v>1816422</v>
      </c>
      <c r="P42" s="75">
        <v>1255147</v>
      </c>
      <c r="Q42" s="75">
        <v>561275</v>
      </c>
      <c r="R42" s="103">
        <v>166902</v>
      </c>
      <c r="S42" s="1120" t="s">
        <v>159</v>
      </c>
    </row>
    <row r="43" spans="1:20" ht="15" customHeight="1">
      <c r="A43" s="113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5"/>
      <c r="S43" s="1138"/>
      <c r="T43" s="106"/>
    </row>
    <row r="44" spans="1:20" s="379" customFormat="1" ht="15" customHeight="1">
      <c r="A44" s="430" t="s">
        <v>1205</v>
      </c>
      <c r="B44" s="107"/>
      <c r="C44" s="107"/>
      <c r="D44" s="107"/>
      <c r="E44" s="107"/>
      <c r="F44" s="107"/>
      <c r="G44" s="107"/>
      <c r="H44" s="107"/>
      <c r="I44" s="42"/>
      <c r="J44" s="107"/>
      <c r="K44" s="948" t="s">
        <v>1206</v>
      </c>
      <c r="L44" s="107"/>
      <c r="M44" s="107"/>
      <c r="N44" s="107"/>
      <c r="O44" s="107"/>
      <c r="P44" s="107"/>
      <c r="Q44" s="107"/>
      <c r="R44" s="107"/>
      <c r="S44" s="1135"/>
      <c r="T44" s="108"/>
    </row>
    <row r="45" spans="1:20">
      <c r="A45" s="430" t="s">
        <v>1207</v>
      </c>
    </row>
  </sheetData>
  <phoneticPr fontId="61"/>
  <printOptions horizontalCentered="1"/>
  <pageMargins left="0.59055118110236227" right="0.59055118110236227" top="0.59055118110236227" bottom="0.59055118110236227" header="0.59055118110236227" footer="0.11811023622047245"/>
  <pageSetup paperSize="9" scale="90" orientation="portrait" r:id="rId1"/>
  <headerFooter alignWithMargins="0"/>
  <colBreaks count="1" manualBreakCount="1">
    <brk id="10" max="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view="pageBreakPreview" zoomScaleNormal="50" zoomScaleSheetLayoutView="100" workbookViewId="0">
      <selection activeCell="A2" sqref="A2"/>
    </sheetView>
  </sheetViews>
  <sheetFormatPr defaultRowHeight="17.25"/>
  <cols>
    <col min="1" max="1" width="15" style="1140" customWidth="1"/>
    <col min="2" max="18" width="9.625" style="234" customWidth="1"/>
    <col min="19" max="19" width="18.625" style="1139" customWidth="1"/>
    <col min="20" max="20" width="6.5" style="234" customWidth="1"/>
    <col min="21" max="16384" width="9" style="234"/>
  </cols>
  <sheetData>
    <row r="1" spans="1:19" s="372" customFormat="1" ht="17.25" customHeight="1">
      <c r="A1" s="1131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S1" s="1132"/>
    </row>
    <row r="2" spans="1:19" s="373" customFormat="1" ht="17.25" customHeight="1">
      <c r="A2" s="1141"/>
      <c r="B2" s="374"/>
      <c r="C2" s="374"/>
      <c r="D2" s="79"/>
      <c r="E2" s="109"/>
      <c r="F2" s="110"/>
      <c r="G2" s="110"/>
      <c r="H2" s="374"/>
      <c r="I2" s="81"/>
      <c r="J2" s="79"/>
      <c r="K2" s="111"/>
      <c r="L2" s="79"/>
      <c r="M2" s="83"/>
      <c r="N2" s="83"/>
      <c r="O2" s="83"/>
      <c r="P2" s="83"/>
      <c r="Q2" s="83"/>
      <c r="R2" s="83"/>
      <c r="S2" s="1134"/>
    </row>
    <row r="3" spans="1:19" ht="17.25" customHeight="1">
      <c r="A3" s="350" t="s">
        <v>941</v>
      </c>
      <c r="B3" s="84"/>
      <c r="C3" s="84"/>
      <c r="D3" s="84"/>
      <c r="E3" s="112" t="s">
        <v>92</v>
      </c>
      <c r="F3" s="84" t="s">
        <v>92</v>
      </c>
      <c r="G3" s="84"/>
      <c r="H3" s="84"/>
      <c r="I3" s="84"/>
      <c r="J3" s="84"/>
      <c r="K3" s="375"/>
      <c r="L3" s="375"/>
      <c r="M3" s="376"/>
      <c r="N3" s="409"/>
      <c r="O3" s="409"/>
      <c r="P3" s="924"/>
      <c r="Q3" s="409"/>
      <c r="R3" s="902" t="s">
        <v>942</v>
      </c>
      <c r="S3" s="377"/>
    </row>
    <row r="4" spans="1:19" s="379" customFormat="1" ht="17.25" customHeight="1">
      <c r="A4" s="87"/>
      <c r="B4" s="934"/>
      <c r="C4" s="124"/>
      <c r="D4" s="124"/>
      <c r="E4" s="124"/>
      <c r="F4" s="124"/>
      <c r="G4" s="124"/>
      <c r="H4" s="124"/>
      <c r="I4" s="124"/>
      <c r="J4" s="125"/>
      <c r="K4" s="39"/>
      <c r="L4" s="40"/>
      <c r="M4" s="40"/>
      <c r="N4" s="40"/>
      <c r="O4" s="40"/>
      <c r="P4" s="41"/>
      <c r="Q4" s="378"/>
      <c r="R4" s="42"/>
      <c r="S4" s="40"/>
    </row>
    <row r="5" spans="1:19" s="379" customFormat="1" ht="17.25" customHeight="1">
      <c r="A5" s="88" t="s">
        <v>916</v>
      </c>
      <c r="B5" s="52" t="s">
        <v>127</v>
      </c>
      <c r="C5" s="50" t="s">
        <v>917</v>
      </c>
      <c r="D5" s="50" t="s">
        <v>918</v>
      </c>
      <c r="E5" s="50" t="s">
        <v>710</v>
      </c>
      <c r="F5" s="50" t="s">
        <v>919</v>
      </c>
      <c r="G5" s="50" t="s">
        <v>920</v>
      </c>
      <c r="H5" s="50" t="s">
        <v>711</v>
      </c>
      <c r="I5" s="126"/>
      <c r="J5" s="89"/>
      <c r="K5" s="49" t="s">
        <v>921</v>
      </c>
      <c r="L5" s="50" t="s">
        <v>922</v>
      </c>
      <c r="M5" s="50" t="s">
        <v>923</v>
      </c>
      <c r="N5" s="50" t="s">
        <v>924</v>
      </c>
      <c r="O5" s="51" t="s">
        <v>948</v>
      </c>
      <c r="P5" s="380"/>
      <c r="Q5" s="381"/>
      <c r="R5" s="52" t="s">
        <v>926</v>
      </c>
      <c r="S5" s="50" t="s">
        <v>128</v>
      </c>
    </row>
    <row r="6" spans="1:19" s="379" customFormat="1" ht="17.25" customHeight="1">
      <c r="A6" s="88"/>
      <c r="B6" s="52"/>
      <c r="C6" s="50" t="s">
        <v>20</v>
      </c>
      <c r="D6" s="50" t="s">
        <v>20</v>
      </c>
      <c r="E6" s="50" t="s">
        <v>129</v>
      </c>
      <c r="F6" s="50"/>
      <c r="G6" s="50"/>
      <c r="H6" s="50" t="s">
        <v>20</v>
      </c>
      <c r="I6" s="50" t="s">
        <v>130</v>
      </c>
      <c r="J6" s="127" t="s">
        <v>131</v>
      </c>
      <c r="K6" s="49"/>
      <c r="L6" s="50"/>
      <c r="M6" s="50"/>
      <c r="N6" s="50"/>
      <c r="O6" s="50"/>
      <c r="P6" s="50" t="s">
        <v>927</v>
      </c>
      <c r="Q6" s="49" t="s">
        <v>928</v>
      </c>
      <c r="R6" s="52"/>
      <c r="S6" s="50"/>
    </row>
    <row r="7" spans="1:19" s="379" customFormat="1" ht="34.5" customHeight="1">
      <c r="A7" s="89"/>
      <c r="B7" s="128" t="s">
        <v>929</v>
      </c>
      <c r="C7" s="128" t="s">
        <v>132</v>
      </c>
      <c r="D7" s="128" t="s">
        <v>930</v>
      </c>
      <c r="E7" s="128" t="s">
        <v>931</v>
      </c>
      <c r="F7" s="128" t="s">
        <v>133</v>
      </c>
      <c r="G7" s="128" t="s">
        <v>932</v>
      </c>
      <c r="H7" s="128" t="s">
        <v>933</v>
      </c>
      <c r="I7" s="128" t="s">
        <v>934</v>
      </c>
      <c r="J7" s="129" t="s">
        <v>935</v>
      </c>
      <c r="K7" s="57" t="s">
        <v>949</v>
      </c>
      <c r="L7" s="57" t="s">
        <v>134</v>
      </c>
      <c r="M7" s="57" t="s">
        <v>135</v>
      </c>
      <c r="N7" s="58" t="s">
        <v>136</v>
      </c>
      <c r="O7" s="1075" t="s">
        <v>936</v>
      </c>
      <c r="P7" s="312"/>
      <c r="Q7" s="312"/>
      <c r="R7" s="1074" t="s">
        <v>937</v>
      </c>
      <c r="S7" s="936"/>
    </row>
    <row r="8" spans="1:19" s="379" customFormat="1" ht="15" customHeight="1">
      <c r="A8" s="90"/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3"/>
      <c r="P8" s="93"/>
      <c r="Q8" s="93"/>
      <c r="R8" s="93"/>
      <c r="S8" s="51"/>
    </row>
    <row r="9" spans="1:19" s="379" customFormat="1" ht="15" customHeight="1">
      <c r="A9" s="94" t="s">
        <v>950</v>
      </c>
      <c r="B9" s="95">
        <v>3773940</v>
      </c>
      <c r="C9" s="75">
        <v>920772</v>
      </c>
      <c r="D9" s="75">
        <v>545785</v>
      </c>
      <c r="E9" s="75">
        <v>264209</v>
      </c>
      <c r="F9" s="75">
        <v>661476</v>
      </c>
      <c r="G9" s="75">
        <v>682340</v>
      </c>
      <c r="H9" s="75">
        <v>699358</v>
      </c>
      <c r="I9" s="75">
        <v>411215</v>
      </c>
      <c r="J9" s="75">
        <v>288143</v>
      </c>
      <c r="K9" s="75">
        <v>201762</v>
      </c>
      <c r="L9" s="75">
        <v>58496</v>
      </c>
      <c r="M9" s="75">
        <v>5540</v>
      </c>
      <c r="N9" s="75">
        <v>8640</v>
      </c>
      <c r="O9" s="75">
        <v>1748012</v>
      </c>
      <c r="P9" s="75">
        <v>1130319</v>
      </c>
      <c r="Q9" s="75">
        <v>617693</v>
      </c>
      <c r="R9" s="75">
        <v>51387</v>
      </c>
      <c r="S9" s="96" t="s">
        <v>138</v>
      </c>
    </row>
    <row r="10" spans="1:19" s="379" customFormat="1" ht="15" customHeight="1">
      <c r="A10" s="94"/>
      <c r="B10" s="9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96"/>
    </row>
    <row r="11" spans="1:19" s="379" customFormat="1" ht="15" customHeight="1">
      <c r="A11" s="97" t="s">
        <v>140</v>
      </c>
      <c r="B11" s="98">
        <v>497899508</v>
      </c>
      <c r="C11" s="99">
        <v>142095389</v>
      </c>
      <c r="D11" s="99">
        <v>95435203</v>
      </c>
      <c r="E11" s="99">
        <v>30168496</v>
      </c>
      <c r="F11" s="99">
        <v>49764447</v>
      </c>
      <c r="G11" s="99">
        <v>102693218</v>
      </c>
      <c r="H11" s="99">
        <v>77742755</v>
      </c>
      <c r="I11" s="99">
        <v>33156522</v>
      </c>
      <c r="J11" s="99">
        <v>44586233</v>
      </c>
      <c r="K11" s="99">
        <v>6827526</v>
      </c>
      <c r="L11" s="99">
        <v>4903235</v>
      </c>
      <c r="M11" s="99">
        <v>118249</v>
      </c>
      <c r="N11" s="99">
        <v>186314</v>
      </c>
      <c r="O11" s="99">
        <v>35312209</v>
      </c>
      <c r="P11" s="99">
        <v>25114873</v>
      </c>
      <c r="Q11" s="99">
        <v>10197336</v>
      </c>
      <c r="R11" s="99">
        <v>80918316</v>
      </c>
      <c r="S11" s="100" t="s">
        <v>938</v>
      </c>
    </row>
    <row r="12" spans="1:19" s="379" customFormat="1" ht="15" customHeight="1">
      <c r="A12" s="94"/>
      <c r="B12" s="9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96"/>
    </row>
    <row r="13" spans="1:19" s="379" customFormat="1" ht="21" customHeight="1">
      <c r="A13" s="101" t="s">
        <v>951</v>
      </c>
      <c r="B13" s="95">
        <v>211522021</v>
      </c>
      <c r="C13" s="75">
        <v>57115055</v>
      </c>
      <c r="D13" s="75">
        <v>43631855</v>
      </c>
      <c r="E13" s="75">
        <v>16172740</v>
      </c>
      <c r="F13" s="75">
        <v>17200667</v>
      </c>
      <c r="G13" s="75">
        <v>43492247</v>
      </c>
      <c r="H13" s="75">
        <v>33909457</v>
      </c>
      <c r="I13" s="75">
        <v>13134276</v>
      </c>
      <c r="J13" s="75">
        <v>20775181</v>
      </c>
      <c r="K13" s="75">
        <v>3008120</v>
      </c>
      <c r="L13" s="75">
        <v>2202971</v>
      </c>
      <c r="M13" s="75">
        <v>75741</v>
      </c>
      <c r="N13" s="75">
        <v>129336</v>
      </c>
      <c r="O13" s="75">
        <v>6564178</v>
      </c>
      <c r="P13" s="75">
        <v>3707289</v>
      </c>
      <c r="Q13" s="75">
        <v>2856889</v>
      </c>
      <c r="R13" s="75" t="s">
        <v>45</v>
      </c>
      <c r="S13" s="96" t="s">
        <v>141</v>
      </c>
    </row>
    <row r="14" spans="1:19" s="379" customFormat="1" ht="15" customHeight="1">
      <c r="A14" s="101"/>
      <c r="B14" s="9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96"/>
    </row>
    <row r="15" spans="1:19" s="379" customFormat="1" ht="15" customHeight="1">
      <c r="A15" s="101" t="s">
        <v>952</v>
      </c>
      <c r="B15" s="95">
        <v>35097824</v>
      </c>
      <c r="C15" s="75">
        <v>1149493</v>
      </c>
      <c r="D15" s="75">
        <v>28709774</v>
      </c>
      <c r="E15" s="75">
        <v>313829</v>
      </c>
      <c r="F15" s="75">
        <v>848444</v>
      </c>
      <c r="G15" s="75">
        <v>559456</v>
      </c>
      <c r="H15" s="75">
        <v>3516828</v>
      </c>
      <c r="I15" s="75">
        <v>41619</v>
      </c>
      <c r="J15" s="75">
        <v>3475209</v>
      </c>
      <c r="K15" s="75">
        <v>153114</v>
      </c>
      <c r="L15" s="75">
        <v>76351</v>
      </c>
      <c r="M15" s="75">
        <v>1060</v>
      </c>
      <c r="N15" s="75">
        <v>17148</v>
      </c>
      <c r="O15" s="75">
        <v>10613458</v>
      </c>
      <c r="P15" s="75">
        <v>8617741</v>
      </c>
      <c r="Q15" s="75">
        <v>1995717</v>
      </c>
      <c r="R15" s="75">
        <v>79672548</v>
      </c>
      <c r="S15" s="96" t="s">
        <v>142</v>
      </c>
    </row>
    <row r="16" spans="1:19" s="379" customFormat="1" ht="15" customHeight="1">
      <c r="A16" s="101"/>
      <c r="B16" s="9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96"/>
    </row>
    <row r="17" spans="1:19" s="379" customFormat="1" ht="31.5" customHeight="1">
      <c r="A17" s="876" t="s">
        <v>1208</v>
      </c>
      <c r="B17" s="95">
        <v>170000611</v>
      </c>
      <c r="C17" s="75">
        <v>53860996</v>
      </c>
      <c r="D17" s="75">
        <v>18087771</v>
      </c>
      <c r="E17" s="75">
        <v>10150849</v>
      </c>
      <c r="F17" s="75">
        <v>19685227</v>
      </c>
      <c r="G17" s="75">
        <v>39790023</v>
      </c>
      <c r="H17" s="75">
        <v>28425745</v>
      </c>
      <c r="I17" s="75">
        <v>12569984</v>
      </c>
      <c r="J17" s="75">
        <v>15855761</v>
      </c>
      <c r="K17" s="75">
        <v>1967986</v>
      </c>
      <c r="L17" s="75">
        <v>1931897</v>
      </c>
      <c r="M17" s="75">
        <v>17413</v>
      </c>
      <c r="N17" s="75">
        <v>24807</v>
      </c>
      <c r="O17" s="75">
        <v>11487354</v>
      </c>
      <c r="P17" s="75">
        <v>8191062</v>
      </c>
      <c r="Q17" s="75">
        <v>3296292</v>
      </c>
      <c r="R17" s="75">
        <v>18248</v>
      </c>
      <c r="S17" s="96" t="s">
        <v>1209</v>
      </c>
    </row>
    <row r="18" spans="1:19" s="379" customFormat="1" ht="15" customHeight="1">
      <c r="A18" s="101"/>
      <c r="B18" s="9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96"/>
    </row>
    <row r="19" spans="1:19" s="379" customFormat="1" ht="25.5" customHeight="1">
      <c r="A19" s="101" t="s">
        <v>1210</v>
      </c>
      <c r="B19" s="95">
        <v>10984210</v>
      </c>
      <c r="C19" s="75">
        <v>4577701</v>
      </c>
      <c r="D19" s="75">
        <v>60</v>
      </c>
      <c r="E19" s="75">
        <v>60159</v>
      </c>
      <c r="F19" s="75">
        <v>2572241</v>
      </c>
      <c r="G19" s="75">
        <v>1792191</v>
      </c>
      <c r="H19" s="75">
        <v>1981858</v>
      </c>
      <c r="I19" s="75">
        <v>1467629</v>
      </c>
      <c r="J19" s="75">
        <v>514229</v>
      </c>
      <c r="K19" s="75">
        <v>72492</v>
      </c>
      <c r="L19" s="75">
        <v>88329</v>
      </c>
      <c r="M19" s="75">
        <v>1117</v>
      </c>
      <c r="N19" s="75">
        <v>6673</v>
      </c>
      <c r="O19" s="75">
        <v>2192124</v>
      </c>
      <c r="P19" s="75">
        <v>1368239</v>
      </c>
      <c r="Q19" s="75">
        <v>823885</v>
      </c>
      <c r="R19" s="75">
        <v>1177895</v>
      </c>
      <c r="S19" s="96" t="s">
        <v>1211</v>
      </c>
    </row>
    <row r="20" spans="1:19" s="379" customFormat="1" ht="15" customHeight="1">
      <c r="A20" s="101"/>
      <c r="B20" s="9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96"/>
    </row>
    <row r="21" spans="1:19" s="379" customFormat="1" ht="31.5" customHeight="1">
      <c r="A21" s="101" t="s">
        <v>1212</v>
      </c>
      <c r="B21" s="95">
        <v>316507</v>
      </c>
      <c r="C21" s="75">
        <v>159986</v>
      </c>
      <c r="D21" s="75" t="s">
        <v>45</v>
      </c>
      <c r="E21" s="75">
        <v>12911</v>
      </c>
      <c r="F21" s="75">
        <v>11385</v>
      </c>
      <c r="G21" s="75">
        <v>103702</v>
      </c>
      <c r="H21" s="75">
        <v>28523</v>
      </c>
      <c r="I21" s="75">
        <v>16149</v>
      </c>
      <c r="J21" s="75">
        <v>12374</v>
      </c>
      <c r="K21" s="75">
        <v>449910</v>
      </c>
      <c r="L21" s="75">
        <v>520</v>
      </c>
      <c r="M21" s="75">
        <v>5733</v>
      </c>
      <c r="N21" s="75" t="s">
        <v>45</v>
      </c>
      <c r="O21" s="75">
        <v>51867</v>
      </c>
      <c r="P21" s="75">
        <v>7813</v>
      </c>
      <c r="Q21" s="75">
        <v>44054</v>
      </c>
      <c r="R21" s="75">
        <v>2222</v>
      </c>
      <c r="S21" s="96" t="s">
        <v>1213</v>
      </c>
    </row>
    <row r="22" spans="1:19" s="379" customFormat="1" ht="15" customHeight="1">
      <c r="A22" s="101"/>
      <c r="B22" s="9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96"/>
    </row>
    <row r="23" spans="1:19" s="379" customFormat="1" ht="21" customHeight="1">
      <c r="A23" s="101" t="s">
        <v>143</v>
      </c>
      <c r="B23" s="95" t="s">
        <v>45</v>
      </c>
      <c r="C23" s="75" t="s">
        <v>45</v>
      </c>
      <c r="D23" s="75" t="s">
        <v>45</v>
      </c>
      <c r="E23" s="75" t="s">
        <v>45</v>
      </c>
      <c r="F23" s="75" t="s">
        <v>45</v>
      </c>
      <c r="G23" s="75" t="s">
        <v>45</v>
      </c>
      <c r="H23" s="75" t="s">
        <v>45</v>
      </c>
      <c r="I23" s="75" t="s">
        <v>45</v>
      </c>
      <c r="J23" s="75" t="s">
        <v>45</v>
      </c>
      <c r="K23" s="75" t="s">
        <v>45</v>
      </c>
      <c r="L23" s="75" t="s">
        <v>45</v>
      </c>
      <c r="M23" s="75" t="s">
        <v>45</v>
      </c>
      <c r="N23" s="75" t="s">
        <v>45</v>
      </c>
      <c r="O23" s="75">
        <v>218628</v>
      </c>
      <c r="P23" s="75" t="s">
        <v>45</v>
      </c>
      <c r="Q23" s="75">
        <v>218628</v>
      </c>
      <c r="R23" s="75" t="s">
        <v>45</v>
      </c>
      <c r="S23" s="96" t="s">
        <v>156</v>
      </c>
    </row>
    <row r="24" spans="1:19" s="379" customFormat="1" ht="15" customHeight="1">
      <c r="A24" s="101"/>
      <c r="B24" s="9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96"/>
    </row>
    <row r="25" spans="1:19" s="379" customFormat="1" ht="15" customHeight="1">
      <c r="A25" s="101" t="s">
        <v>1214</v>
      </c>
      <c r="B25" s="95">
        <v>69978335</v>
      </c>
      <c r="C25" s="75">
        <v>25232158</v>
      </c>
      <c r="D25" s="75">
        <v>5005743</v>
      </c>
      <c r="E25" s="75">
        <v>3458008</v>
      </c>
      <c r="F25" s="75">
        <v>9446483</v>
      </c>
      <c r="G25" s="75">
        <v>16955599</v>
      </c>
      <c r="H25" s="75">
        <v>9880344</v>
      </c>
      <c r="I25" s="75">
        <v>5926865</v>
      </c>
      <c r="J25" s="75">
        <v>3953479</v>
      </c>
      <c r="K25" s="75">
        <v>1175904</v>
      </c>
      <c r="L25" s="75">
        <v>603167</v>
      </c>
      <c r="M25" s="75">
        <v>17185</v>
      </c>
      <c r="N25" s="75">
        <v>8350</v>
      </c>
      <c r="O25" s="75">
        <v>4184600</v>
      </c>
      <c r="P25" s="75">
        <v>3222729</v>
      </c>
      <c r="Q25" s="75">
        <v>961871</v>
      </c>
      <c r="R25" s="75">
        <v>47403</v>
      </c>
      <c r="S25" s="96" t="s">
        <v>1215</v>
      </c>
    </row>
    <row r="26" spans="1:19" s="379" customFormat="1" ht="15" customHeight="1">
      <c r="A26" s="94"/>
      <c r="B26" s="9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96"/>
    </row>
    <row r="27" spans="1:19" s="379" customFormat="1" ht="15" customHeight="1">
      <c r="A27" s="97" t="s">
        <v>145</v>
      </c>
      <c r="B27" s="98">
        <v>498179360</v>
      </c>
      <c r="C27" s="99">
        <v>142105512</v>
      </c>
      <c r="D27" s="99">
        <v>95442534</v>
      </c>
      <c r="E27" s="99">
        <v>30179649</v>
      </c>
      <c r="F27" s="99">
        <v>49847655</v>
      </c>
      <c r="G27" s="99">
        <v>102844897</v>
      </c>
      <c r="H27" s="99">
        <v>77759113</v>
      </c>
      <c r="I27" s="99">
        <v>33163171</v>
      </c>
      <c r="J27" s="99">
        <v>44595942</v>
      </c>
      <c r="K27" s="99">
        <v>6827714</v>
      </c>
      <c r="L27" s="99">
        <v>4898155</v>
      </c>
      <c r="M27" s="99">
        <v>117619</v>
      </c>
      <c r="N27" s="99">
        <v>186334</v>
      </c>
      <c r="O27" s="99">
        <v>35386886</v>
      </c>
      <c r="P27" s="99">
        <v>25182074</v>
      </c>
      <c r="Q27" s="99">
        <v>10204812</v>
      </c>
      <c r="R27" s="99">
        <v>80842270</v>
      </c>
      <c r="S27" s="102" t="s">
        <v>1216</v>
      </c>
    </row>
    <row r="28" spans="1:19" s="379" customFormat="1" ht="15" customHeight="1">
      <c r="A28" s="94"/>
      <c r="B28" s="9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96"/>
    </row>
    <row r="29" spans="1:19" s="379" customFormat="1" ht="21" customHeight="1">
      <c r="A29" s="101" t="s">
        <v>157</v>
      </c>
      <c r="B29" s="95">
        <v>215532504</v>
      </c>
      <c r="C29" s="75">
        <v>63987194</v>
      </c>
      <c r="D29" s="75">
        <v>50616269</v>
      </c>
      <c r="E29" s="75">
        <v>4909266</v>
      </c>
      <c r="F29" s="75">
        <v>22614973</v>
      </c>
      <c r="G29" s="75">
        <v>39482891</v>
      </c>
      <c r="H29" s="75">
        <v>33921911</v>
      </c>
      <c r="I29" s="75">
        <v>15710101</v>
      </c>
      <c r="J29" s="75">
        <v>18211810</v>
      </c>
      <c r="K29" s="75">
        <v>2372356</v>
      </c>
      <c r="L29" s="75">
        <v>2695458</v>
      </c>
      <c r="M29" s="75">
        <v>57220</v>
      </c>
      <c r="N29" s="75">
        <v>56742</v>
      </c>
      <c r="O29" s="75">
        <v>16102835</v>
      </c>
      <c r="P29" s="75">
        <v>11062705</v>
      </c>
      <c r="Q29" s="75">
        <v>5040130</v>
      </c>
      <c r="R29" s="75">
        <v>77342311</v>
      </c>
      <c r="S29" s="96" t="s">
        <v>1217</v>
      </c>
    </row>
    <row r="30" spans="1:19" s="379" customFormat="1" ht="15" customHeight="1">
      <c r="A30" s="101"/>
      <c r="B30" s="9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96"/>
    </row>
    <row r="31" spans="1:19" s="379" customFormat="1" ht="31.5" customHeight="1">
      <c r="A31" s="101" t="s">
        <v>158</v>
      </c>
      <c r="B31" s="95">
        <v>182076346</v>
      </c>
      <c r="C31" s="75">
        <v>49941552</v>
      </c>
      <c r="D31" s="75">
        <v>39751172</v>
      </c>
      <c r="E31" s="75">
        <v>11087381</v>
      </c>
      <c r="F31" s="75">
        <v>17543463</v>
      </c>
      <c r="G31" s="75">
        <v>37605085</v>
      </c>
      <c r="H31" s="75">
        <v>26147693</v>
      </c>
      <c r="I31" s="75">
        <v>10438867</v>
      </c>
      <c r="J31" s="75">
        <v>15708826</v>
      </c>
      <c r="K31" s="75">
        <v>1774476</v>
      </c>
      <c r="L31" s="75">
        <v>1436670</v>
      </c>
      <c r="M31" s="75">
        <v>22362</v>
      </c>
      <c r="N31" s="75">
        <v>84757</v>
      </c>
      <c r="O31" s="75">
        <v>12839335</v>
      </c>
      <c r="P31" s="75">
        <v>9442468</v>
      </c>
      <c r="Q31" s="75">
        <v>3396867</v>
      </c>
      <c r="R31" s="75">
        <v>3152191</v>
      </c>
      <c r="S31" s="96" t="s">
        <v>1218</v>
      </c>
    </row>
    <row r="32" spans="1:19" s="379" customFormat="1" ht="15" customHeight="1">
      <c r="A32" s="101"/>
      <c r="B32" s="9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96"/>
    </row>
    <row r="33" spans="1:20" s="379" customFormat="1" ht="15" customHeight="1">
      <c r="A33" s="101" t="s">
        <v>1219</v>
      </c>
      <c r="B33" s="95">
        <v>32416393</v>
      </c>
      <c r="C33" s="75">
        <v>3967108</v>
      </c>
      <c r="D33" s="75">
        <v>17488</v>
      </c>
      <c r="E33" s="75">
        <v>10657221</v>
      </c>
      <c r="F33" s="75">
        <v>491285</v>
      </c>
      <c r="G33" s="75">
        <v>9389487</v>
      </c>
      <c r="H33" s="75">
        <v>7893804</v>
      </c>
      <c r="I33" s="75">
        <v>1054908</v>
      </c>
      <c r="J33" s="75">
        <v>6838896</v>
      </c>
      <c r="K33" s="75">
        <v>896017</v>
      </c>
      <c r="L33" s="75">
        <v>56717</v>
      </c>
      <c r="M33" s="75">
        <v>922</v>
      </c>
      <c r="N33" s="75">
        <v>35572</v>
      </c>
      <c r="O33" s="75">
        <v>183519</v>
      </c>
      <c r="P33" s="75">
        <v>151264</v>
      </c>
      <c r="Q33" s="75">
        <v>32255</v>
      </c>
      <c r="R33" s="75" t="s">
        <v>45</v>
      </c>
      <c r="S33" s="96" t="s">
        <v>148</v>
      </c>
    </row>
    <row r="34" spans="1:20" s="379" customFormat="1" ht="15" customHeight="1">
      <c r="A34" s="101"/>
      <c r="B34" s="9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96"/>
    </row>
    <row r="35" spans="1:20" s="379" customFormat="1" ht="31.5" customHeight="1">
      <c r="A35" s="101" t="s">
        <v>1220</v>
      </c>
      <c r="B35" s="95">
        <v>311770</v>
      </c>
      <c r="C35" s="75">
        <v>27991</v>
      </c>
      <c r="D35" s="75">
        <v>3929</v>
      </c>
      <c r="E35" s="75">
        <v>25500</v>
      </c>
      <c r="F35" s="75">
        <v>110924</v>
      </c>
      <c r="G35" s="75">
        <v>13327</v>
      </c>
      <c r="H35" s="75">
        <v>130099</v>
      </c>
      <c r="I35" s="75">
        <v>126867</v>
      </c>
      <c r="J35" s="75">
        <v>3232</v>
      </c>
      <c r="K35" s="75">
        <v>461796</v>
      </c>
      <c r="L35" s="75">
        <v>87</v>
      </c>
      <c r="M35" s="75" t="s">
        <v>45</v>
      </c>
      <c r="N35" s="75" t="s">
        <v>45</v>
      </c>
      <c r="O35" s="75">
        <v>48497</v>
      </c>
      <c r="P35" s="75">
        <v>48487</v>
      </c>
      <c r="Q35" s="75">
        <v>10</v>
      </c>
      <c r="R35" s="75" t="s">
        <v>45</v>
      </c>
      <c r="S35" s="96" t="s">
        <v>1221</v>
      </c>
    </row>
    <row r="36" spans="1:20" s="379" customFormat="1" ht="15" customHeight="1">
      <c r="A36" s="101"/>
      <c r="B36" s="9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96"/>
    </row>
    <row r="37" spans="1:20" s="379" customFormat="1" ht="15" customHeight="1">
      <c r="A37" s="101" t="s">
        <v>1222</v>
      </c>
      <c r="B37" s="95">
        <v>63891</v>
      </c>
      <c r="C37" s="75">
        <v>363</v>
      </c>
      <c r="D37" s="75">
        <v>80</v>
      </c>
      <c r="E37" s="75" t="s">
        <v>45</v>
      </c>
      <c r="F37" s="75">
        <v>5205</v>
      </c>
      <c r="G37" s="75">
        <v>864</v>
      </c>
      <c r="H37" s="75">
        <v>57379</v>
      </c>
      <c r="I37" s="75">
        <v>29626</v>
      </c>
      <c r="J37" s="75">
        <v>27753</v>
      </c>
      <c r="K37" s="75">
        <v>49698</v>
      </c>
      <c r="L37" s="75">
        <v>125582</v>
      </c>
      <c r="M37" s="75">
        <v>5</v>
      </c>
      <c r="N37" s="75" t="s">
        <v>45</v>
      </c>
      <c r="O37" s="75">
        <v>622069</v>
      </c>
      <c r="P37" s="75">
        <v>590516</v>
      </c>
      <c r="Q37" s="75">
        <v>31553</v>
      </c>
      <c r="R37" s="75">
        <v>197</v>
      </c>
      <c r="S37" s="96" t="s">
        <v>150</v>
      </c>
    </row>
    <row r="38" spans="1:20" s="379" customFormat="1" ht="15" customHeight="1">
      <c r="A38" s="101"/>
      <c r="B38" s="9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96"/>
    </row>
    <row r="39" spans="1:20" s="379" customFormat="1" ht="15" customHeight="1">
      <c r="A39" s="101" t="s">
        <v>1223</v>
      </c>
      <c r="B39" s="95">
        <v>67778456</v>
      </c>
      <c r="C39" s="75">
        <v>24181304</v>
      </c>
      <c r="D39" s="75">
        <v>5053596</v>
      </c>
      <c r="E39" s="75">
        <v>3500281</v>
      </c>
      <c r="F39" s="75">
        <v>9081805</v>
      </c>
      <c r="G39" s="75">
        <v>16353243</v>
      </c>
      <c r="H39" s="75">
        <v>9608227</v>
      </c>
      <c r="I39" s="75">
        <v>5802802</v>
      </c>
      <c r="J39" s="75">
        <v>3805425</v>
      </c>
      <c r="K39" s="75">
        <v>1273371</v>
      </c>
      <c r="L39" s="75">
        <v>583641</v>
      </c>
      <c r="M39" s="75">
        <v>37110</v>
      </c>
      <c r="N39" s="75">
        <v>9263</v>
      </c>
      <c r="O39" s="75">
        <v>5590631</v>
      </c>
      <c r="P39" s="75">
        <v>3886634</v>
      </c>
      <c r="Q39" s="75">
        <v>1703997</v>
      </c>
      <c r="R39" s="75">
        <v>347571</v>
      </c>
      <c r="S39" s="96" t="s">
        <v>151</v>
      </c>
    </row>
    <row r="40" spans="1:20" s="379" customFormat="1" ht="15" customHeight="1">
      <c r="A40" s="94"/>
      <c r="B40" s="9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96"/>
    </row>
    <row r="41" spans="1:20" ht="15" customHeight="1">
      <c r="A41" s="1136" t="s">
        <v>1224</v>
      </c>
      <c r="B41" s="75">
        <v>3494088</v>
      </c>
      <c r="C41" s="75">
        <v>910649</v>
      </c>
      <c r="D41" s="75">
        <v>538454</v>
      </c>
      <c r="E41" s="75">
        <v>253056</v>
      </c>
      <c r="F41" s="75">
        <v>578268</v>
      </c>
      <c r="G41" s="75">
        <v>530661</v>
      </c>
      <c r="H41" s="75">
        <v>683000</v>
      </c>
      <c r="I41" s="75">
        <v>404566</v>
      </c>
      <c r="J41" s="75">
        <v>278434</v>
      </c>
      <c r="K41" s="75">
        <v>201574</v>
      </c>
      <c r="L41" s="75">
        <v>63576</v>
      </c>
      <c r="M41" s="75">
        <v>6170</v>
      </c>
      <c r="N41" s="75">
        <v>8620</v>
      </c>
      <c r="O41" s="75">
        <v>1673335</v>
      </c>
      <c r="P41" s="75">
        <v>1063118</v>
      </c>
      <c r="Q41" s="75">
        <v>610217</v>
      </c>
      <c r="R41" s="103">
        <v>127433</v>
      </c>
      <c r="S41" s="1120" t="s">
        <v>159</v>
      </c>
    </row>
    <row r="42" spans="1:20" ht="15" customHeight="1">
      <c r="A42" s="1137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5"/>
      <c r="S42" s="1138"/>
      <c r="T42" s="106"/>
    </row>
    <row r="43" spans="1:20" s="379" customFormat="1" ht="15" customHeight="1">
      <c r="A43" s="430" t="s">
        <v>1225</v>
      </c>
      <c r="B43" s="107"/>
      <c r="C43" s="107"/>
      <c r="D43" s="107"/>
      <c r="E43" s="107"/>
      <c r="F43" s="107"/>
      <c r="G43" s="107"/>
      <c r="H43" s="107"/>
      <c r="I43" s="42"/>
      <c r="J43" s="107"/>
      <c r="K43" s="948" t="s">
        <v>1226</v>
      </c>
      <c r="L43" s="107"/>
      <c r="M43" s="107"/>
      <c r="N43" s="107"/>
      <c r="O43" s="107"/>
      <c r="P43" s="107"/>
      <c r="Q43" s="107"/>
      <c r="R43" s="107"/>
      <c r="S43" s="1135"/>
      <c r="T43" s="108"/>
    </row>
    <row r="44" spans="1:20">
      <c r="A44" s="430" t="s">
        <v>1227</v>
      </c>
    </row>
  </sheetData>
  <phoneticPr fontId="61"/>
  <printOptions horizontalCentered="1"/>
  <pageMargins left="0.59055118110236227" right="0.59055118110236227" top="0.59055118110236227" bottom="0.59055118110236227" header="0.59055118110236227" footer="0.11811023622047245"/>
  <pageSetup paperSize="9" scale="90" orientation="portrait" r:id="rId1"/>
  <headerFooter alignWithMargins="0"/>
  <colBreaks count="1" manualBreakCount="1">
    <brk id="10" max="4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zoomScaleNormal="70" zoomScaleSheetLayoutView="100" workbookViewId="0">
      <selection activeCell="B1" sqref="B1"/>
    </sheetView>
  </sheetViews>
  <sheetFormatPr defaultRowHeight="13.5"/>
  <cols>
    <col min="1" max="1" width="3.375" style="1140" customWidth="1"/>
    <col min="2" max="2" width="3.25" style="234" customWidth="1"/>
    <col min="3" max="3" width="6.125" style="234" customWidth="1"/>
    <col min="4" max="4" width="0.875" style="234" customWidth="1"/>
    <col min="5" max="5" width="9.25" style="234" customWidth="1"/>
    <col min="6" max="11" width="8.375" style="234" customWidth="1"/>
    <col min="12" max="12" width="8.125" style="234" customWidth="1"/>
    <col min="13" max="20" width="8.375" style="234" customWidth="1"/>
    <col min="21" max="21" width="9.25" style="234" customWidth="1"/>
    <col min="22" max="22" width="8.25" style="1140" customWidth="1"/>
    <col min="23" max="23" width="6.875" style="234" customWidth="1"/>
    <col min="24" max="16384" width="9" style="234"/>
  </cols>
  <sheetData>
    <row r="1" spans="1:23" ht="16.5" customHeight="1">
      <c r="F1" s="382"/>
      <c r="H1" s="383"/>
      <c r="I1" s="384"/>
      <c r="J1" s="384"/>
      <c r="K1" s="384"/>
      <c r="L1" s="384"/>
      <c r="M1" s="384"/>
      <c r="N1" s="384"/>
      <c r="O1" s="384"/>
      <c r="P1" s="384"/>
      <c r="Q1" s="384"/>
    </row>
    <row r="2" spans="1:23" ht="16.5" customHeight="1">
      <c r="A2" s="897" t="s">
        <v>1228</v>
      </c>
      <c r="B2" s="1099"/>
      <c r="C2" s="1099"/>
      <c r="D2" s="1099"/>
      <c r="E2" s="376"/>
      <c r="F2" s="950"/>
      <c r="G2" s="376"/>
      <c r="H2" s="376"/>
      <c r="I2" s="951"/>
      <c r="J2" s="951"/>
      <c r="K2" s="376"/>
      <c r="L2" s="376"/>
      <c r="M2" s="376"/>
      <c r="N2" s="952"/>
      <c r="O2" s="376"/>
      <c r="P2" s="376"/>
      <c r="Q2" s="953"/>
      <c r="R2" s="954"/>
      <c r="S2" s="409"/>
      <c r="T2" s="409"/>
      <c r="U2" s="902" t="s">
        <v>1229</v>
      </c>
      <c r="V2" s="376"/>
    </row>
    <row r="3" spans="1:23" s="212" customFormat="1" ht="21.95" customHeight="1">
      <c r="A3" s="1071"/>
      <c r="B3" s="1071"/>
      <c r="C3" s="1071"/>
      <c r="D3" s="1072"/>
      <c r="E3" s="934"/>
      <c r="F3" s="124"/>
      <c r="G3" s="124"/>
      <c r="H3" s="124"/>
      <c r="I3" s="124"/>
      <c r="J3" s="124"/>
      <c r="K3" s="124"/>
      <c r="L3" s="124"/>
      <c r="M3" s="125"/>
      <c r="N3" s="39"/>
      <c r="O3" s="40"/>
      <c r="P3" s="40"/>
      <c r="Q3" s="40"/>
      <c r="R3" s="40"/>
      <c r="S3" s="41"/>
      <c r="T3" s="378"/>
      <c r="U3" s="116"/>
      <c r="V3" s="1305" t="s">
        <v>1230</v>
      </c>
      <c r="W3" s="254"/>
    </row>
    <row r="4" spans="1:23" s="212" customFormat="1" ht="21.95" customHeight="1">
      <c r="A4" s="1297" t="s">
        <v>960</v>
      </c>
      <c r="B4" s="1297"/>
      <c r="C4" s="1297"/>
      <c r="D4" s="1298"/>
      <c r="E4" s="52" t="s">
        <v>127</v>
      </c>
      <c r="F4" s="50" t="s">
        <v>1181</v>
      </c>
      <c r="G4" s="50" t="s">
        <v>1182</v>
      </c>
      <c r="H4" s="50" t="s">
        <v>1137</v>
      </c>
      <c r="I4" s="50" t="s">
        <v>1138</v>
      </c>
      <c r="J4" s="50" t="s">
        <v>1139</v>
      </c>
      <c r="K4" s="50" t="s">
        <v>1140</v>
      </c>
      <c r="L4" s="126"/>
      <c r="M4" s="89"/>
      <c r="N4" s="49" t="s">
        <v>1141</v>
      </c>
      <c r="O4" s="50" t="s">
        <v>1142</v>
      </c>
      <c r="P4" s="50" t="s">
        <v>1143</v>
      </c>
      <c r="Q4" s="50" t="s">
        <v>1144</v>
      </c>
      <c r="R4" s="51" t="s">
        <v>1145</v>
      </c>
      <c r="S4" s="380"/>
      <c r="T4" s="381"/>
      <c r="U4" s="49" t="s">
        <v>1146</v>
      </c>
      <c r="V4" s="1306"/>
      <c r="W4" s="955" t="s">
        <v>20</v>
      </c>
    </row>
    <row r="5" spans="1:23" s="957" customFormat="1" ht="21.95" customHeight="1">
      <c r="A5" s="1071"/>
      <c r="B5" s="1071"/>
      <c r="C5" s="1071"/>
      <c r="D5" s="1072"/>
      <c r="E5" s="52"/>
      <c r="F5" s="50" t="s">
        <v>20</v>
      </c>
      <c r="G5" s="50" t="s">
        <v>20</v>
      </c>
      <c r="H5" s="956" t="s">
        <v>129</v>
      </c>
      <c r="I5" s="50"/>
      <c r="J5" s="50"/>
      <c r="K5" s="50" t="s">
        <v>20</v>
      </c>
      <c r="L5" s="50" t="s">
        <v>130</v>
      </c>
      <c r="M5" s="127" t="s">
        <v>131</v>
      </c>
      <c r="N5" s="49"/>
      <c r="O5" s="50"/>
      <c r="P5" s="50"/>
      <c r="Q5" s="50"/>
      <c r="R5" s="50"/>
      <c r="S5" s="50" t="s">
        <v>1147</v>
      </c>
      <c r="T5" s="49" t="s">
        <v>1148</v>
      </c>
      <c r="U5" s="52"/>
      <c r="V5" s="1306"/>
      <c r="W5" s="955" t="s">
        <v>20</v>
      </c>
    </row>
    <row r="6" spans="1:23" s="212" customFormat="1" ht="33.75" customHeight="1">
      <c r="A6" s="1073"/>
      <c r="B6" s="1073"/>
      <c r="C6" s="1073"/>
      <c r="D6" s="1074"/>
      <c r="E6" s="128" t="s">
        <v>1183</v>
      </c>
      <c r="F6" s="128" t="s">
        <v>132</v>
      </c>
      <c r="G6" s="128" t="s">
        <v>1184</v>
      </c>
      <c r="H6" s="128" t="s">
        <v>1185</v>
      </c>
      <c r="I6" s="128" t="s">
        <v>133</v>
      </c>
      <c r="J6" s="128" t="s">
        <v>1186</v>
      </c>
      <c r="K6" s="128" t="s">
        <v>1187</v>
      </c>
      <c r="L6" s="128" t="s">
        <v>1154</v>
      </c>
      <c r="M6" s="129" t="s">
        <v>1188</v>
      </c>
      <c r="N6" s="57" t="s">
        <v>154</v>
      </c>
      <c r="O6" s="57" t="s">
        <v>134</v>
      </c>
      <c r="P6" s="57" t="s">
        <v>135</v>
      </c>
      <c r="Q6" s="58" t="s">
        <v>136</v>
      </c>
      <c r="R6" s="1075" t="s">
        <v>1157</v>
      </c>
      <c r="S6" s="312"/>
      <c r="T6" s="312"/>
      <c r="U6" s="1074" t="s">
        <v>1158</v>
      </c>
      <c r="V6" s="1307"/>
      <c r="W6" s="955" t="s">
        <v>20</v>
      </c>
    </row>
    <row r="7" spans="1:23" s="371" customFormat="1" ht="21" customHeight="1">
      <c r="A7" s="398" t="s">
        <v>116</v>
      </c>
      <c r="B7" s="321" t="s">
        <v>704</v>
      </c>
      <c r="C7" s="398"/>
      <c r="D7" s="237"/>
      <c r="E7" s="22">
        <v>193106895</v>
      </c>
      <c r="F7" s="22">
        <v>56864148</v>
      </c>
      <c r="G7" s="22">
        <v>44646102</v>
      </c>
      <c r="H7" s="22">
        <v>4306034</v>
      </c>
      <c r="I7" s="22">
        <v>19375566</v>
      </c>
      <c r="J7" s="22">
        <v>32657646</v>
      </c>
      <c r="K7" s="22">
        <v>35257399</v>
      </c>
      <c r="L7" s="22">
        <v>14626622</v>
      </c>
      <c r="M7" s="22">
        <v>20630777</v>
      </c>
      <c r="N7" s="22">
        <v>1710348</v>
      </c>
      <c r="O7" s="22">
        <v>2497796</v>
      </c>
      <c r="P7" s="22">
        <v>67235</v>
      </c>
      <c r="Q7" s="22">
        <v>53669</v>
      </c>
      <c r="R7" s="26">
        <v>15008084</v>
      </c>
      <c r="S7" s="26">
        <v>10550764</v>
      </c>
      <c r="T7" s="26">
        <v>4457320</v>
      </c>
      <c r="U7" s="117">
        <v>76766759</v>
      </c>
      <c r="V7" s="1142" t="s">
        <v>1231</v>
      </c>
      <c r="W7" s="1071"/>
    </row>
    <row r="8" spans="1:23" s="371" customFormat="1" ht="21" customHeight="1">
      <c r="A8" s="917" t="s">
        <v>705</v>
      </c>
      <c r="B8" s="399">
        <v>24</v>
      </c>
      <c r="C8" s="322"/>
      <c r="D8" s="267"/>
      <c r="E8" s="22">
        <v>200533533</v>
      </c>
      <c r="F8" s="22">
        <v>57094189</v>
      </c>
      <c r="G8" s="22">
        <v>42822355</v>
      </c>
      <c r="H8" s="22">
        <v>3965013</v>
      </c>
      <c r="I8" s="22">
        <v>19939464</v>
      </c>
      <c r="J8" s="22">
        <v>33401662</v>
      </c>
      <c r="K8" s="22">
        <v>43310850</v>
      </c>
      <c r="L8" s="22">
        <v>14299344</v>
      </c>
      <c r="M8" s="22">
        <v>29011506</v>
      </c>
      <c r="N8" s="22">
        <v>1594020</v>
      </c>
      <c r="O8" s="22">
        <v>2473343</v>
      </c>
      <c r="P8" s="22">
        <v>61822</v>
      </c>
      <c r="Q8" s="22">
        <v>45355</v>
      </c>
      <c r="R8" s="26">
        <v>16111080</v>
      </c>
      <c r="S8" s="26">
        <v>11277119</v>
      </c>
      <c r="T8" s="26">
        <v>4833961</v>
      </c>
      <c r="U8" s="117">
        <v>84735635</v>
      </c>
      <c r="V8" s="1142" t="s">
        <v>1232</v>
      </c>
      <c r="W8" s="1071"/>
    </row>
    <row r="9" spans="1:23" s="371" customFormat="1" ht="21" customHeight="1">
      <c r="A9" s="917" t="s">
        <v>705</v>
      </c>
      <c r="B9" s="399">
        <v>25</v>
      </c>
      <c r="C9" s="322"/>
      <c r="D9" s="267"/>
      <c r="E9" s="22">
        <v>193195970</v>
      </c>
      <c r="F9" s="22">
        <v>55234424</v>
      </c>
      <c r="G9" s="22">
        <v>45335920</v>
      </c>
      <c r="H9" s="22">
        <v>4874458</v>
      </c>
      <c r="I9" s="22">
        <v>18010194</v>
      </c>
      <c r="J9" s="22">
        <v>33753278</v>
      </c>
      <c r="K9" s="22">
        <v>35987696</v>
      </c>
      <c r="L9" s="22">
        <v>13428254</v>
      </c>
      <c r="M9" s="22">
        <v>22559442</v>
      </c>
      <c r="N9" s="22">
        <v>1539421</v>
      </c>
      <c r="O9" s="22">
        <v>2158899</v>
      </c>
      <c r="P9" s="22">
        <v>59997</v>
      </c>
      <c r="Q9" s="22">
        <v>43981</v>
      </c>
      <c r="R9" s="26">
        <v>15242514</v>
      </c>
      <c r="S9" s="26">
        <v>10605990</v>
      </c>
      <c r="T9" s="26">
        <v>4636524</v>
      </c>
      <c r="U9" s="117">
        <v>84693428</v>
      </c>
      <c r="V9" s="1142" t="s">
        <v>1233</v>
      </c>
      <c r="W9" s="1071"/>
    </row>
    <row r="10" spans="1:23" s="371" customFormat="1" ht="21" customHeight="1">
      <c r="A10" s="917" t="s">
        <v>705</v>
      </c>
      <c r="B10" s="399">
        <v>26</v>
      </c>
      <c r="C10" s="322"/>
      <c r="D10" s="267"/>
      <c r="E10" s="1059">
        <v>185223844</v>
      </c>
      <c r="F10" s="22">
        <v>53608142</v>
      </c>
      <c r="G10" s="1059">
        <v>43666175</v>
      </c>
      <c r="H10" s="22">
        <v>5215021</v>
      </c>
      <c r="I10" s="22">
        <v>17214059</v>
      </c>
      <c r="J10" s="22">
        <v>33788560</v>
      </c>
      <c r="K10" s="1059">
        <v>31731887</v>
      </c>
      <c r="L10" s="1064">
        <v>12736605</v>
      </c>
      <c r="M10" s="1064">
        <v>18995282</v>
      </c>
      <c r="N10" s="22">
        <v>1505201</v>
      </c>
      <c r="O10" s="22">
        <v>2087263</v>
      </c>
      <c r="P10" s="22">
        <v>63102</v>
      </c>
      <c r="Q10" s="22">
        <v>43787</v>
      </c>
      <c r="R10" s="26">
        <v>14685090</v>
      </c>
      <c r="S10" s="26">
        <v>10501260</v>
      </c>
      <c r="T10" s="26">
        <v>4183830</v>
      </c>
      <c r="U10" s="117">
        <v>84086524</v>
      </c>
      <c r="V10" s="1142" t="s">
        <v>1234</v>
      </c>
      <c r="W10" s="1071"/>
    </row>
    <row r="11" spans="1:23" s="371" customFormat="1" ht="21" customHeight="1">
      <c r="A11" s="917" t="s">
        <v>705</v>
      </c>
      <c r="B11" s="399">
        <v>27</v>
      </c>
      <c r="C11" s="322"/>
      <c r="D11" s="267"/>
      <c r="E11" s="22">
        <v>181933050</v>
      </c>
      <c r="F11" s="22">
        <v>53112961</v>
      </c>
      <c r="G11" s="22">
        <v>46560289</v>
      </c>
      <c r="H11" s="22">
        <v>5407280</v>
      </c>
      <c r="I11" s="22">
        <v>15878391</v>
      </c>
      <c r="J11" s="22">
        <v>33665441</v>
      </c>
      <c r="K11" s="22">
        <v>27308688</v>
      </c>
      <c r="L11" s="22">
        <v>11832352</v>
      </c>
      <c r="M11" s="22">
        <v>15476336</v>
      </c>
      <c r="N11" s="22">
        <v>1477918</v>
      </c>
      <c r="O11" s="22">
        <v>2018554</v>
      </c>
      <c r="P11" s="22">
        <v>60985</v>
      </c>
      <c r="Q11" s="22">
        <v>43415</v>
      </c>
      <c r="R11" s="26">
        <v>13002909</v>
      </c>
      <c r="S11" s="26">
        <v>9790049</v>
      </c>
      <c r="T11" s="26">
        <v>3212860</v>
      </c>
      <c r="U11" s="117">
        <v>80551539</v>
      </c>
      <c r="V11" s="1142" t="s">
        <v>1235</v>
      </c>
      <c r="W11" s="322"/>
    </row>
    <row r="12" spans="1:23" s="371" customFormat="1" ht="21" customHeight="1">
      <c r="A12" s="917"/>
      <c r="B12" s="293"/>
      <c r="C12" s="257"/>
      <c r="D12" s="31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118"/>
      <c r="V12" s="119"/>
      <c r="W12" s="1071"/>
    </row>
    <row r="13" spans="1:23" s="371" customFormat="1" ht="21" customHeight="1">
      <c r="A13" s="322" t="s">
        <v>116</v>
      </c>
      <c r="B13" s="1093" t="s">
        <v>706</v>
      </c>
      <c r="C13" s="325"/>
      <c r="D13" s="326"/>
      <c r="E13" s="22">
        <v>182576767</v>
      </c>
      <c r="F13" s="22">
        <v>52980930</v>
      </c>
      <c r="G13" s="22">
        <v>43937745</v>
      </c>
      <c r="H13" s="22">
        <v>5320035</v>
      </c>
      <c r="I13" s="22">
        <v>16662369</v>
      </c>
      <c r="J13" s="22">
        <v>33582980</v>
      </c>
      <c r="K13" s="22">
        <v>30092708</v>
      </c>
      <c r="L13" s="22">
        <v>12313573</v>
      </c>
      <c r="M13" s="22">
        <v>17779135</v>
      </c>
      <c r="N13" s="22">
        <v>1510724</v>
      </c>
      <c r="O13" s="22">
        <v>2068910</v>
      </c>
      <c r="P13" s="22">
        <v>62269</v>
      </c>
      <c r="Q13" s="22">
        <v>42758</v>
      </c>
      <c r="R13" s="22">
        <v>14573521</v>
      </c>
      <c r="S13" s="22">
        <v>10498550</v>
      </c>
      <c r="T13" s="22">
        <v>4074971</v>
      </c>
      <c r="U13" s="118">
        <v>84182341</v>
      </c>
      <c r="V13" s="1143" t="s">
        <v>1236</v>
      </c>
      <c r="W13" s="400" t="s">
        <v>20</v>
      </c>
    </row>
    <row r="14" spans="1:23" s="371" customFormat="1" ht="21" customHeight="1">
      <c r="A14" s="917" t="s">
        <v>705</v>
      </c>
      <c r="B14" s="1093">
        <v>27</v>
      </c>
      <c r="C14" s="325"/>
      <c r="D14" s="326"/>
      <c r="E14" s="22">
        <v>180523874</v>
      </c>
      <c r="F14" s="22">
        <v>53126879</v>
      </c>
      <c r="G14" s="22">
        <v>46233910</v>
      </c>
      <c r="H14" s="22">
        <v>5487546</v>
      </c>
      <c r="I14" s="22">
        <v>15945779</v>
      </c>
      <c r="J14" s="22">
        <v>33618622</v>
      </c>
      <c r="K14" s="22">
        <v>26111138</v>
      </c>
      <c r="L14" s="22">
        <v>11870600</v>
      </c>
      <c r="M14" s="22">
        <v>14240538</v>
      </c>
      <c r="N14" s="22">
        <v>1459689</v>
      </c>
      <c r="O14" s="22">
        <v>1944518</v>
      </c>
      <c r="P14" s="22">
        <v>61052</v>
      </c>
      <c r="Q14" s="22">
        <v>42018</v>
      </c>
      <c r="R14" s="22">
        <v>12426444</v>
      </c>
      <c r="S14" s="22">
        <v>9482754</v>
      </c>
      <c r="T14" s="22">
        <v>2943690</v>
      </c>
      <c r="U14" s="118">
        <v>79298359</v>
      </c>
      <c r="V14" s="1143" t="s">
        <v>1237</v>
      </c>
      <c r="W14" s="400"/>
    </row>
    <row r="15" spans="1:23" s="371" customFormat="1" ht="21" customHeight="1">
      <c r="A15" s="917"/>
      <c r="B15" s="293"/>
      <c r="C15" s="257"/>
      <c r="D15" s="31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118"/>
      <c r="V15" s="1093"/>
      <c r="W15" s="400"/>
    </row>
    <row r="16" spans="1:23" s="371" customFormat="1" ht="21" customHeight="1">
      <c r="A16" s="322" t="s">
        <v>116</v>
      </c>
      <c r="B16" s="1093" t="s">
        <v>707</v>
      </c>
      <c r="C16" s="1093" t="s">
        <v>1238</v>
      </c>
      <c r="D16" s="326"/>
      <c r="E16" s="22">
        <v>50590374</v>
      </c>
      <c r="F16" s="22">
        <v>12627195</v>
      </c>
      <c r="G16" s="22">
        <v>12071633</v>
      </c>
      <c r="H16" s="22">
        <v>1248067</v>
      </c>
      <c r="I16" s="22">
        <v>7286107</v>
      </c>
      <c r="J16" s="22">
        <v>8366264</v>
      </c>
      <c r="K16" s="22">
        <v>8991108</v>
      </c>
      <c r="L16" s="22">
        <v>3750651</v>
      </c>
      <c r="M16" s="22">
        <v>5240457</v>
      </c>
      <c r="N16" s="22">
        <v>376319</v>
      </c>
      <c r="O16" s="22">
        <v>586729</v>
      </c>
      <c r="P16" s="22">
        <v>15028</v>
      </c>
      <c r="Q16" s="22">
        <v>11628</v>
      </c>
      <c r="R16" s="22">
        <v>4083269</v>
      </c>
      <c r="S16" s="22">
        <v>3220935</v>
      </c>
      <c r="T16" s="22">
        <v>862334</v>
      </c>
      <c r="U16" s="118">
        <v>22560363</v>
      </c>
      <c r="V16" s="1144" t="s">
        <v>1239</v>
      </c>
      <c r="W16" s="400"/>
    </row>
    <row r="17" spans="1:23" s="371" customFormat="1" ht="21" customHeight="1">
      <c r="A17" s="917" t="s">
        <v>705</v>
      </c>
      <c r="B17" s="293" t="s">
        <v>705</v>
      </c>
      <c r="C17" s="1093" t="s">
        <v>1240</v>
      </c>
      <c r="D17" s="326"/>
      <c r="E17" s="22">
        <v>41732691</v>
      </c>
      <c r="F17" s="22">
        <v>12834550</v>
      </c>
      <c r="G17" s="22">
        <v>10851640</v>
      </c>
      <c r="H17" s="22">
        <v>1293699</v>
      </c>
      <c r="I17" s="22">
        <v>2032855</v>
      </c>
      <c r="J17" s="22">
        <v>8198586</v>
      </c>
      <c r="K17" s="22">
        <v>6521361</v>
      </c>
      <c r="L17" s="22">
        <v>2586974</v>
      </c>
      <c r="M17" s="22">
        <v>3934387</v>
      </c>
      <c r="N17" s="22">
        <v>360968</v>
      </c>
      <c r="O17" s="22">
        <v>424601</v>
      </c>
      <c r="P17" s="22">
        <v>15375</v>
      </c>
      <c r="Q17" s="22">
        <v>10659</v>
      </c>
      <c r="R17" s="22">
        <v>2959450</v>
      </c>
      <c r="S17" s="22">
        <v>2171274</v>
      </c>
      <c r="T17" s="22">
        <v>788176</v>
      </c>
      <c r="U17" s="118">
        <v>18217041</v>
      </c>
      <c r="V17" s="1145" t="s">
        <v>1241</v>
      </c>
      <c r="W17" s="400"/>
    </row>
    <row r="18" spans="1:23" s="371" customFormat="1" ht="21" customHeight="1">
      <c r="A18" s="917" t="s">
        <v>705</v>
      </c>
      <c r="B18" s="293" t="s">
        <v>705</v>
      </c>
      <c r="C18" s="1093" t="s">
        <v>1242</v>
      </c>
      <c r="D18" s="326"/>
      <c r="E18" s="22">
        <v>42977409</v>
      </c>
      <c r="F18" s="22">
        <v>14219980</v>
      </c>
      <c r="G18" s="22">
        <v>11657561</v>
      </c>
      <c r="H18" s="22">
        <v>1625415</v>
      </c>
      <c r="I18" s="22">
        <v>1573786</v>
      </c>
      <c r="J18" s="22">
        <v>8416602</v>
      </c>
      <c r="K18" s="22">
        <v>5484065</v>
      </c>
      <c r="L18" s="22">
        <v>2338341</v>
      </c>
      <c r="M18" s="22">
        <v>3145724</v>
      </c>
      <c r="N18" s="22">
        <v>382540</v>
      </c>
      <c r="O18" s="22">
        <v>474834</v>
      </c>
      <c r="P18" s="22">
        <v>15221</v>
      </c>
      <c r="Q18" s="22">
        <v>10307</v>
      </c>
      <c r="R18" s="22">
        <v>2925098</v>
      </c>
      <c r="S18" s="22">
        <v>1981801</v>
      </c>
      <c r="T18" s="22">
        <v>943297</v>
      </c>
      <c r="U18" s="118">
        <v>19783336</v>
      </c>
      <c r="V18" s="1146" t="s">
        <v>1243</v>
      </c>
      <c r="W18" s="400" t="s">
        <v>20</v>
      </c>
    </row>
    <row r="19" spans="1:23" s="371" customFormat="1" ht="21" customHeight="1">
      <c r="A19" s="917" t="s">
        <v>705</v>
      </c>
      <c r="B19" s="293" t="s">
        <v>705</v>
      </c>
      <c r="C19" s="1093" t="s">
        <v>1244</v>
      </c>
      <c r="D19" s="326"/>
      <c r="E19" s="22">
        <v>46632576</v>
      </c>
      <c r="F19" s="22">
        <v>13431236</v>
      </c>
      <c r="G19" s="22">
        <v>11979455</v>
      </c>
      <c r="H19" s="22">
        <v>1240099</v>
      </c>
      <c r="I19" s="22">
        <v>4985643</v>
      </c>
      <c r="J19" s="22">
        <v>8683989</v>
      </c>
      <c r="K19" s="22">
        <v>6312154</v>
      </c>
      <c r="L19" s="22">
        <v>3156386</v>
      </c>
      <c r="M19" s="22">
        <v>3155768</v>
      </c>
      <c r="N19" s="22">
        <v>358091</v>
      </c>
      <c r="O19" s="22">
        <v>532390</v>
      </c>
      <c r="P19" s="22">
        <v>15361</v>
      </c>
      <c r="Q19" s="22">
        <v>10821</v>
      </c>
      <c r="R19" s="22">
        <v>3035092</v>
      </c>
      <c r="S19" s="22">
        <v>2416039</v>
      </c>
      <c r="T19" s="22">
        <v>619053</v>
      </c>
      <c r="U19" s="118">
        <v>19990799</v>
      </c>
      <c r="V19" s="1147" t="s">
        <v>1245</v>
      </c>
      <c r="W19" s="400" t="s">
        <v>20</v>
      </c>
    </row>
    <row r="20" spans="1:23" s="371" customFormat="1" ht="21" customHeight="1">
      <c r="A20" s="322" t="s">
        <v>116</v>
      </c>
      <c r="B20" s="1093" t="s">
        <v>708</v>
      </c>
      <c r="C20" s="1093" t="s">
        <v>1238</v>
      </c>
      <c r="D20" s="326"/>
      <c r="E20" s="22">
        <v>49181198</v>
      </c>
      <c r="F20" s="22">
        <v>12641113</v>
      </c>
      <c r="G20" s="22">
        <v>11745254</v>
      </c>
      <c r="H20" s="22">
        <v>1328333</v>
      </c>
      <c r="I20" s="22">
        <v>7353495</v>
      </c>
      <c r="J20" s="22">
        <v>8319445</v>
      </c>
      <c r="K20" s="22">
        <v>7793558</v>
      </c>
      <c r="L20" s="22">
        <v>3788899</v>
      </c>
      <c r="M20" s="22">
        <v>4004659</v>
      </c>
      <c r="N20" s="22">
        <v>358090</v>
      </c>
      <c r="O20" s="22">
        <v>512693</v>
      </c>
      <c r="P20" s="22">
        <v>15095</v>
      </c>
      <c r="Q20" s="22">
        <v>10231</v>
      </c>
      <c r="R20" s="22">
        <v>3506804</v>
      </c>
      <c r="S20" s="22">
        <v>2913640</v>
      </c>
      <c r="T20" s="22">
        <v>593164</v>
      </c>
      <c r="U20" s="118">
        <v>21307183</v>
      </c>
      <c r="V20" s="1144" t="s">
        <v>1246</v>
      </c>
      <c r="W20" s="400"/>
    </row>
    <row r="21" spans="1:23" s="371" customFormat="1" ht="21" customHeight="1">
      <c r="A21" s="917"/>
      <c r="B21" s="293"/>
      <c r="C21" s="257"/>
      <c r="D21" s="311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280"/>
      <c r="W21" s="400"/>
    </row>
    <row r="22" spans="1:23" s="371" customFormat="1" ht="21" customHeight="1">
      <c r="A22" s="322" t="s">
        <v>116</v>
      </c>
      <c r="B22" s="1093" t="s">
        <v>707</v>
      </c>
      <c r="C22" s="293" t="s">
        <v>1247</v>
      </c>
      <c r="D22" s="329"/>
      <c r="E22" s="22">
        <v>17031775</v>
      </c>
      <c r="F22" s="22">
        <v>4131462</v>
      </c>
      <c r="G22" s="22">
        <v>4104853</v>
      </c>
      <c r="H22" s="22">
        <v>359831</v>
      </c>
      <c r="I22" s="22">
        <v>2757208</v>
      </c>
      <c r="J22" s="22">
        <v>2684134</v>
      </c>
      <c r="K22" s="22">
        <v>2994287</v>
      </c>
      <c r="L22" s="22">
        <v>1222858</v>
      </c>
      <c r="M22" s="22">
        <v>1771429</v>
      </c>
      <c r="N22" s="22">
        <v>116499</v>
      </c>
      <c r="O22" s="22">
        <v>161544</v>
      </c>
      <c r="P22" s="22">
        <v>4807</v>
      </c>
      <c r="Q22" s="22">
        <v>3890</v>
      </c>
      <c r="R22" s="26">
        <v>1317916</v>
      </c>
      <c r="S22" s="26">
        <v>1053498</v>
      </c>
      <c r="T22" s="26">
        <v>264418</v>
      </c>
      <c r="U22" s="117">
        <v>7919378</v>
      </c>
      <c r="V22" s="286" t="s">
        <v>1248</v>
      </c>
      <c r="W22" s="400" t="s">
        <v>20</v>
      </c>
    </row>
    <row r="23" spans="1:23" s="371" customFormat="1" ht="21" customHeight="1">
      <c r="A23" s="917" t="s">
        <v>705</v>
      </c>
      <c r="B23" s="293" t="s">
        <v>705</v>
      </c>
      <c r="C23" s="293" t="s">
        <v>1249</v>
      </c>
      <c r="D23" s="329"/>
      <c r="E23" s="22">
        <v>16969327</v>
      </c>
      <c r="F23" s="22">
        <v>4049862</v>
      </c>
      <c r="G23" s="22">
        <v>3972511</v>
      </c>
      <c r="H23" s="22">
        <v>375341</v>
      </c>
      <c r="I23" s="22">
        <v>2718490</v>
      </c>
      <c r="J23" s="22">
        <v>2781956</v>
      </c>
      <c r="K23" s="22">
        <v>3071167</v>
      </c>
      <c r="L23" s="22">
        <v>1333964</v>
      </c>
      <c r="M23" s="22">
        <v>1737203</v>
      </c>
      <c r="N23" s="22">
        <v>115448</v>
      </c>
      <c r="O23" s="22">
        <v>195796</v>
      </c>
      <c r="P23" s="22">
        <v>4878</v>
      </c>
      <c r="Q23" s="22">
        <v>3444</v>
      </c>
      <c r="R23" s="26">
        <v>1404896</v>
      </c>
      <c r="S23" s="26">
        <v>1112433</v>
      </c>
      <c r="T23" s="26">
        <v>292463</v>
      </c>
      <c r="U23" s="117">
        <v>7032533</v>
      </c>
      <c r="V23" s="287" t="s">
        <v>1250</v>
      </c>
      <c r="W23" s="400"/>
    </row>
    <row r="24" spans="1:23" s="371" customFormat="1" ht="21" customHeight="1">
      <c r="A24" s="917" t="s">
        <v>705</v>
      </c>
      <c r="B24" s="293" t="s">
        <v>705</v>
      </c>
      <c r="C24" s="293" t="s">
        <v>106</v>
      </c>
      <c r="D24" s="329"/>
      <c r="E24" s="22">
        <v>16589272</v>
      </c>
      <c r="F24" s="22">
        <v>4445871</v>
      </c>
      <c r="G24" s="22">
        <v>3994269</v>
      </c>
      <c r="H24" s="22">
        <v>512895</v>
      </c>
      <c r="I24" s="22">
        <v>1810409</v>
      </c>
      <c r="J24" s="22">
        <v>2900174</v>
      </c>
      <c r="K24" s="22">
        <v>2925654</v>
      </c>
      <c r="L24" s="22">
        <v>1193829</v>
      </c>
      <c r="M24" s="22">
        <v>1731825</v>
      </c>
      <c r="N24" s="22">
        <v>144372</v>
      </c>
      <c r="O24" s="22">
        <v>229389</v>
      </c>
      <c r="P24" s="22">
        <v>5343</v>
      </c>
      <c r="Q24" s="22">
        <v>4294</v>
      </c>
      <c r="R24" s="26">
        <v>1360457</v>
      </c>
      <c r="S24" s="26">
        <v>1055004</v>
      </c>
      <c r="T24" s="26">
        <v>305453</v>
      </c>
      <c r="U24" s="117">
        <v>7608452</v>
      </c>
      <c r="V24" s="287" t="s">
        <v>1251</v>
      </c>
      <c r="W24" s="400" t="s">
        <v>20</v>
      </c>
    </row>
    <row r="25" spans="1:23" s="371" customFormat="1" ht="21" customHeight="1">
      <c r="A25" s="917" t="s">
        <v>705</v>
      </c>
      <c r="B25" s="293" t="s">
        <v>705</v>
      </c>
      <c r="C25" s="293" t="s">
        <v>107</v>
      </c>
      <c r="D25" s="329"/>
      <c r="E25" s="22">
        <v>14829637</v>
      </c>
      <c r="F25" s="22">
        <v>4281626</v>
      </c>
      <c r="G25" s="22">
        <v>3930257</v>
      </c>
      <c r="H25" s="22">
        <v>445125</v>
      </c>
      <c r="I25" s="22">
        <v>1026371</v>
      </c>
      <c r="J25" s="22">
        <v>2744823</v>
      </c>
      <c r="K25" s="22">
        <v>2401435</v>
      </c>
      <c r="L25" s="22">
        <v>978221</v>
      </c>
      <c r="M25" s="22">
        <v>1423214</v>
      </c>
      <c r="N25" s="22">
        <v>121710</v>
      </c>
      <c r="O25" s="22">
        <v>131757</v>
      </c>
      <c r="P25" s="22">
        <v>5318</v>
      </c>
      <c r="Q25" s="22">
        <v>3753</v>
      </c>
      <c r="R25" s="26">
        <v>1167071</v>
      </c>
      <c r="S25" s="26">
        <v>897456</v>
      </c>
      <c r="T25" s="26">
        <v>269615</v>
      </c>
      <c r="U25" s="117">
        <v>6562160</v>
      </c>
      <c r="V25" s="287" t="s">
        <v>1252</v>
      </c>
      <c r="W25" s="400"/>
    </row>
    <row r="26" spans="1:23" s="371" customFormat="1" ht="21" customHeight="1">
      <c r="A26" s="917" t="s">
        <v>705</v>
      </c>
      <c r="B26" s="293" t="s">
        <v>705</v>
      </c>
      <c r="C26" s="293" t="s">
        <v>108</v>
      </c>
      <c r="D26" s="329"/>
      <c r="E26" s="22">
        <v>13723773</v>
      </c>
      <c r="F26" s="22">
        <v>4359177</v>
      </c>
      <c r="G26" s="22">
        <v>3691216</v>
      </c>
      <c r="H26" s="22">
        <v>371633</v>
      </c>
      <c r="I26" s="22">
        <v>534405</v>
      </c>
      <c r="J26" s="22">
        <v>2646115</v>
      </c>
      <c r="K26" s="22">
        <v>2121227</v>
      </c>
      <c r="L26" s="22">
        <v>823049</v>
      </c>
      <c r="M26" s="22">
        <v>1298178</v>
      </c>
      <c r="N26" s="22">
        <v>122192</v>
      </c>
      <c r="O26" s="22">
        <v>155815</v>
      </c>
      <c r="P26" s="22">
        <v>4741</v>
      </c>
      <c r="Q26" s="22">
        <v>3652</v>
      </c>
      <c r="R26" s="26">
        <v>883576</v>
      </c>
      <c r="S26" s="26">
        <v>658934</v>
      </c>
      <c r="T26" s="26">
        <v>224642</v>
      </c>
      <c r="U26" s="117">
        <v>5280706</v>
      </c>
      <c r="V26" s="287" t="s">
        <v>1253</v>
      </c>
      <c r="W26" s="400" t="s">
        <v>20</v>
      </c>
    </row>
    <row r="27" spans="1:23" s="371" customFormat="1" ht="21" customHeight="1">
      <c r="A27" s="917" t="s">
        <v>705</v>
      </c>
      <c r="B27" s="293" t="s">
        <v>705</v>
      </c>
      <c r="C27" s="293" t="s">
        <v>109</v>
      </c>
      <c r="D27" s="329"/>
      <c r="E27" s="22">
        <v>13179281</v>
      </c>
      <c r="F27" s="22">
        <v>4193747</v>
      </c>
      <c r="G27" s="22">
        <v>3230167</v>
      </c>
      <c r="H27" s="22">
        <v>476941</v>
      </c>
      <c r="I27" s="22">
        <v>472079</v>
      </c>
      <c r="J27" s="22">
        <v>2807648</v>
      </c>
      <c r="K27" s="22">
        <v>1998699</v>
      </c>
      <c r="L27" s="22">
        <v>785704</v>
      </c>
      <c r="M27" s="22">
        <v>1212995</v>
      </c>
      <c r="N27" s="22">
        <v>117066</v>
      </c>
      <c r="O27" s="22">
        <v>137029</v>
      </c>
      <c r="P27" s="22">
        <v>5316</v>
      </c>
      <c r="Q27" s="22">
        <v>3254</v>
      </c>
      <c r="R27" s="26">
        <v>908803</v>
      </c>
      <c r="S27" s="26">
        <v>614884</v>
      </c>
      <c r="T27" s="26">
        <v>293919</v>
      </c>
      <c r="U27" s="117">
        <v>6374175</v>
      </c>
      <c r="V27" s="287" t="s">
        <v>1254</v>
      </c>
      <c r="W27" s="400"/>
    </row>
    <row r="28" spans="1:23" s="371" customFormat="1" ht="21" customHeight="1">
      <c r="A28" s="917" t="s">
        <v>705</v>
      </c>
      <c r="B28" s="293" t="s">
        <v>705</v>
      </c>
      <c r="C28" s="293" t="s">
        <v>110</v>
      </c>
      <c r="D28" s="329"/>
      <c r="E28" s="22">
        <v>14122838</v>
      </c>
      <c r="F28" s="22">
        <v>4767142</v>
      </c>
      <c r="G28" s="22">
        <v>3779713</v>
      </c>
      <c r="H28" s="22">
        <v>469040</v>
      </c>
      <c r="I28" s="22">
        <v>440616</v>
      </c>
      <c r="J28" s="22">
        <v>2784941</v>
      </c>
      <c r="K28" s="22">
        <v>1881386</v>
      </c>
      <c r="L28" s="22">
        <v>775214</v>
      </c>
      <c r="M28" s="22">
        <v>1106172</v>
      </c>
      <c r="N28" s="22">
        <v>142102</v>
      </c>
      <c r="O28" s="22">
        <v>160667</v>
      </c>
      <c r="P28" s="22">
        <v>5317</v>
      </c>
      <c r="Q28" s="22">
        <v>4245</v>
      </c>
      <c r="R28" s="26">
        <v>1049616</v>
      </c>
      <c r="S28" s="26">
        <v>725055</v>
      </c>
      <c r="T28" s="26">
        <v>324561</v>
      </c>
      <c r="U28" s="117">
        <v>6636983</v>
      </c>
      <c r="V28" s="287" t="s">
        <v>1255</v>
      </c>
      <c r="W28" s="400" t="s">
        <v>20</v>
      </c>
    </row>
    <row r="29" spans="1:23" s="371" customFormat="1" ht="21" customHeight="1">
      <c r="A29" s="917" t="s">
        <v>705</v>
      </c>
      <c r="B29" s="293" t="s">
        <v>705</v>
      </c>
      <c r="C29" s="293" t="s">
        <v>111</v>
      </c>
      <c r="D29" s="329"/>
      <c r="E29" s="22">
        <v>14723320</v>
      </c>
      <c r="F29" s="22">
        <v>5088477</v>
      </c>
      <c r="G29" s="22">
        <v>3805212</v>
      </c>
      <c r="H29" s="22">
        <v>605455</v>
      </c>
      <c r="I29" s="22">
        <v>470920</v>
      </c>
      <c r="J29" s="22">
        <v>2793835</v>
      </c>
      <c r="K29" s="22">
        <v>1959421</v>
      </c>
      <c r="L29" s="22">
        <v>735045</v>
      </c>
      <c r="M29" s="22">
        <v>1224376</v>
      </c>
      <c r="N29" s="22">
        <v>104161</v>
      </c>
      <c r="O29" s="22">
        <v>155081</v>
      </c>
      <c r="P29" s="22">
        <v>4716</v>
      </c>
      <c r="Q29" s="22">
        <v>2894</v>
      </c>
      <c r="R29" s="26">
        <v>931990</v>
      </c>
      <c r="S29" s="26">
        <v>618526</v>
      </c>
      <c r="T29" s="26">
        <v>313464</v>
      </c>
      <c r="U29" s="117">
        <v>6532333</v>
      </c>
      <c r="V29" s="287" t="s">
        <v>1256</v>
      </c>
      <c r="W29" s="400"/>
    </row>
    <row r="30" spans="1:23" s="371" customFormat="1" ht="21" customHeight="1">
      <c r="A30" s="917" t="s">
        <v>705</v>
      </c>
      <c r="B30" s="293" t="s">
        <v>705</v>
      </c>
      <c r="C30" s="293" t="s">
        <v>112</v>
      </c>
      <c r="D30" s="329"/>
      <c r="E30" s="22">
        <v>14131251</v>
      </c>
      <c r="F30" s="22">
        <v>4364361</v>
      </c>
      <c r="G30" s="22">
        <v>4072636</v>
      </c>
      <c r="H30" s="22">
        <v>550920</v>
      </c>
      <c r="I30" s="22">
        <v>662250</v>
      </c>
      <c r="J30" s="22">
        <v>2837826</v>
      </c>
      <c r="K30" s="22">
        <v>1643258</v>
      </c>
      <c r="L30" s="22">
        <v>828082</v>
      </c>
      <c r="M30" s="22">
        <v>815176</v>
      </c>
      <c r="N30" s="22">
        <v>136277</v>
      </c>
      <c r="O30" s="22">
        <v>159086</v>
      </c>
      <c r="P30" s="22">
        <v>5188</v>
      </c>
      <c r="Q30" s="22">
        <v>3168</v>
      </c>
      <c r="R30" s="26">
        <v>943492</v>
      </c>
      <c r="S30" s="26">
        <v>638220</v>
      </c>
      <c r="T30" s="26">
        <v>305272</v>
      </c>
      <c r="U30" s="117">
        <v>6614020</v>
      </c>
      <c r="V30" s="287" t="s">
        <v>1257</v>
      </c>
      <c r="W30" s="400" t="s">
        <v>20</v>
      </c>
    </row>
    <row r="31" spans="1:23" s="371" customFormat="1" ht="21" customHeight="1">
      <c r="A31" s="917" t="s">
        <v>705</v>
      </c>
      <c r="B31" s="293" t="s">
        <v>705</v>
      </c>
      <c r="C31" s="331" t="s">
        <v>1258</v>
      </c>
      <c r="D31" s="329"/>
      <c r="E31" s="22">
        <v>14503171</v>
      </c>
      <c r="F31" s="22">
        <v>4412740</v>
      </c>
      <c r="G31" s="22">
        <v>3767282</v>
      </c>
      <c r="H31" s="22">
        <v>404095</v>
      </c>
      <c r="I31" s="22">
        <v>1015490</v>
      </c>
      <c r="J31" s="22">
        <v>2986454</v>
      </c>
      <c r="K31" s="22">
        <v>1917110</v>
      </c>
      <c r="L31" s="22">
        <v>965226</v>
      </c>
      <c r="M31" s="22">
        <v>951884</v>
      </c>
      <c r="N31" s="22">
        <v>116656</v>
      </c>
      <c r="O31" s="22">
        <v>167722</v>
      </c>
      <c r="P31" s="22">
        <v>5381</v>
      </c>
      <c r="Q31" s="22">
        <v>4490</v>
      </c>
      <c r="R31" s="26">
        <v>947813</v>
      </c>
      <c r="S31" s="26">
        <v>703179</v>
      </c>
      <c r="T31" s="26">
        <v>244634</v>
      </c>
      <c r="U31" s="117">
        <v>5926160</v>
      </c>
      <c r="V31" s="287" t="s">
        <v>1259</v>
      </c>
      <c r="W31" s="400"/>
    </row>
    <row r="32" spans="1:23" s="371" customFormat="1" ht="21" customHeight="1">
      <c r="A32" s="917" t="s">
        <v>705</v>
      </c>
      <c r="B32" s="293" t="s">
        <v>705</v>
      </c>
      <c r="C32" s="331" t="s">
        <v>160</v>
      </c>
      <c r="D32" s="329"/>
      <c r="E32" s="22">
        <v>14490009</v>
      </c>
      <c r="F32" s="22">
        <v>4274364</v>
      </c>
      <c r="G32" s="22">
        <v>3784272</v>
      </c>
      <c r="H32" s="22">
        <v>388538</v>
      </c>
      <c r="I32" s="22">
        <v>1416058</v>
      </c>
      <c r="J32" s="22">
        <v>2691189</v>
      </c>
      <c r="K32" s="22">
        <v>1935588</v>
      </c>
      <c r="L32" s="22">
        <v>980423</v>
      </c>
      <c r="M32" s="22">
        <v>955165</v>
      </c>
      <c r="N32" s="22">
        <v>119526</v>
      </c>
      <c r="O32" s="22">
        <v>189056</v>
      </c>
      <c r="P32" s="22">
        <v>5011</v>
      </c>
      <c r="Q32" s="22">
        <v>2854</v>
      </c>
      <c r="R32" s="26">
        <v>925683</v>
      </c>
      <c r="S32" s="26">
        <v>743594</v>
      </c>
      <c r="T32" s="26">
        <v>182089</v>
      </c>
      <c r="U32" s="117">
        <v>6285686</v>
      </c>
      <c r="V32" s="287" t="s">
        <v>1260</v>
      </c>
      <c r="W32" s="400"/>
    </row>
    <row r="33" spans="1:23" s="371" customFormat="1" ht="21" customHeight="1">
      <c r="A33" s="917" t="s">
        <v>705</v>
      </c>
      <c r="B33" s="293" t="s">
        <v>705</v>
      </c>
      <c r="C33" s="331" t="s">
        <v>161</v>
      </c>
      <c r="D33" s="329"/>
      <c r="E33" s="22">
        <v>17639396</v>
      </c>
      <c r="F33" s="22">
        <v>4744132</v>
      </c>
      <c r="G33" s="22">
        <v>4427901</v>
      </c>
      <c r="H33" s="22">
        <v>447466</v>
      </c>
      <c r="I33" s="22">
        <v>2554095</v>
      </c>
      <c r="J33" s="22">
        <v>3006346</v>
      </c>
      <c r="K33" s="22">
        <v>2459456</v>
      </c>
      <c r="L33" s="22">
        <v>1210737</v>
      </c>
      <c r="M33" s="22">
        <v>1248719</v>
      </c>
      <c r="N33" s="22">
        <v>121909</v>
      </c>
      <c r="O33" s="22">
        <v>175612</v>
      </c>
      <c r="P33" s="22">
        <v>4969</v>
      </c>
      <c r="Q33" s="22">
        <v>3477</v>
      </c>
      <c r="R33" s="26">
        <v>1161596</v>
      </c>
      <c r="S33" s="26">
        <v>969266</v>
      </c>
      <c r="T33" s="26">
        <v>192330</v>
      </c>
      <c r="U33" s="117">
        <v>7778953</v>
      </c>
      <c r="V33" s="287" t="s">
        <v>1261</v>
      </c>
      <c r="W33" s="400" t="s">
        <v>20</v>
      </c>
    </row>
    <row r="34" spans="1:23" s="371" customFormat="1" ht="21" customHeight="1">
      <c r="A34" s="917"/>
      <c r="B34" s="293"/>
      <c r="C34" s="293"/>
      <c r="D34" s="329"/>
      <c r="E34" s="22"/>
      <c r="F34" s="120"/>
      <c r="G34" s="120"/>
      <c r="H34" s="120"/>
      <c r="I34" s="22"/>
      <c r="J34" s="22"/>
      <c r="K34" s="22"/>
      <c r="L34" s="22"/>
      <c r="M34" s="22"/>
      <c r="N34" s="22"/>
      <c r="O34" s="22"/>
      <c r="P34" s="22"/>
      <c r="Q34" s="22"/>
      <c r="R34" s="26"/>
      <c r="S34" s="26"/>
      <c r="T34" s="26"/>
      <c r="U34" s="117"/>
      <c r="V34" s="1148"/>
      <c r="W34" s="400"/>
    </row>
    <row r="35" spans="1:23" s="371" customFormat="1" ht="21" customHeight="1">
      <c r="A35" s="322" t="s">
        <v>116</v>
      </c>
      <c r="B35" s="1093" t="s">
        <v>708</v>
      </c>
      <c r="C35" s="293" t="s">
        <v>1262</v>
      </c>
      <c r="D35" s="329"/>
      <c r="E35" s="22">
        <v>16514259</v>
      </c>
      <c r="F35" s="22">
        <v>4127379</v>
      </c>
      <c r="G35" s="22">
        <v>4262163</v>
      </c>
      <c r="H35" s="22">
        <v>406363</v>
      </c>
      <c r="I35" s="22">
        <v>2740611</v>
      </c>
      <c r="J35" s="22">
        <v>2494395</v>
      </c>
      <c r="K35" s="22">
        <v>2483348</v>
      </c>
      <c r="L35" s="22">
        <v>1188208</v>
      </c>
      <c r="M35" s="22">
        <v>1295140</v>
      </c>
      <c r="N35" s="22">
        <v>111468</v>
      </c>
      <c r="O35" s="22">
        <v>127721</v>
      </c>
      <c r="P35" s="22">
        <v>4824</v>
      </c>
      <c r="Q35" s="22">
        <v>3143</v>
      </c>
      <c r="R35" s="26">
        <v>1046579</v>
      </c>
      <c r="S35" s="26">
        <v>879534</v>
      </c>
      <c r="T35" s="26">
        <v>167045</v>
      </c>
      <c r="U35" s="117">
        <v>6571242</v>
      </c>
      <c r="V35" s="286" t="s">
        <v>1263</v>
      </c>
      <c r="W35" s="400" t="s">
        <v>20</v>
      </c>
    </row>
    <row r="36" spans="1:23" s="371" customFormat="1" ht="21" customHeight="1">
      <c r="A36" s="917" t="s">
        <v>705</v>
      </c>
      <c r="B36" s="293" t="s">
        <v>705</v>
      </c>
      <c r="C36" s="293" t="s">
        <v>1249</v>
      </c>
      <c r="D36" s="329"/>
      <c r="E36" s="22">
        <v>16162371</v>
      </c>
      <c r="F36" s="22">
        <v>4045442</v>
      </c>
      <c r="G36" s="22">
        <v>3685107</v>
      </c>
      <c r="H36" s="22">
        <v>419093</v>
      </c>
      <c r="I36" s="22">
        <v>2592825</v>
      </c>
      <c r="J36" s="22">
        <v>2805344</v>
      </c>
      <c r="K36" s="22">
        <v>2614560</v>
      </c>
      <c r="L36" s="22">
        <v>1299072</v>
      </c>
      <c r="M36" s="22">
        <v>1315488</v>
      </c>
      <c r="N36" s="22">
        <v>114389</v>
      </c>
      <c r="O36" s="22">
        <v>181040</v>
      </c>
      <c r="P36" s="22">
        <v>4947</v>
      </c>
      <c r="Q36" s="22">
        <v>3899</v>
      </c>
      <c r="R36" s="26">
        <v>1248246</v>
      </c>
      <c r="S36" s="26">
        <v>1025656</v>
      </c>
      <c r="T36" s="26">
        <v>222590</v>
      </c>
      <c r="U36" s="117">
        <v>6905108</v>
      </c>
      <c r="V36" s="287" t="s">
        <v>1250</v>
      </c>
      <c r="W36" s="400"/>
    </row>
    <row r="37" spans="1:23" s="371" customFormat="1" ht="21" customHeight="1">
      <c r="A37" s="332" t="s">
        <v>705</v>
      </c>
      <c r="B37" s="332" t="s">
        <v>705</v>
      </c>
      <c r="C37" s="333" t="s">
        <v>1264</v>
      </c>
      <c r="D37" s="334"/>
      <c r="E37" s="32">
        <v>16504568</v>
      </c>
      <c r="F37" s="27">
        <v>4468292</v>
      </c>
      <c r="G37" s="27">
        <v>3797984</v>
      </c>
      <c r="H37" s="27">
        <v>502877</v>
      </c>
      <c r="I37" s="27">
        <v>2020059</v>
      </c>
      <c r="J37" s="27">
        <v>3019706</v>
      </c>
      <c r="K37" s="27">
        <v>2695650</v>
      </c>
      <c r="L37" s="27">
        <v>1301619</v>
      </c>
      <c r="M37" s="27">
        <v>1394031</v>
      </c>
      <c r="N37" s="27">
        <v>132233</v>
      </c>
      <c r="O37" s="27">
        <v>203932</v>
      </c>
      <c r="P37" s="27">
        <v>5324</v>
      </c>
      <c r="Q37" s="27">
        <v>3189</v>
      </c>
      <c r="R37" s="30">
        <v>1211979</v>
      </c>
      <c r="S37" s="30">
        <v>1008450</v>
      </c>
      <c r="T37" s="30">
        <v>203529</v>
      </c>
      <c r="U37" s="121">
        <v>7830833</v>
      </c>
      <c r="V37" s="289" t="s">
        <v>1251</v>
      </c>
      <c r="W37" s="400" t="s">
        <v>20</v>
      </c>
    </row>
    <row r="38" spans="1:23" s="418" customFormat="1" ht="0.75" customHeight="1">
      <c r="A38" s="431"/>
      <c r="B38" s="293"/>
      <c r="C38" s="293"/>
      <c r="D38" s="293"/>
      <c r="E38" s="1095"/>
      <c r="F38" s="1095"/>
      <c r="G38" s="1095"/>
      <c r="H38" s="242"/>
      <c r="I38" s="249"/>
      <c r="J38" s="242"/>
      <c r="K38" s="453"/>
      <c r="L38" s="453"/>
      <c r="M38" s="453"/>
      <c r="O38" s="430"/>
      <c r="P38" s="453"/>
      <c r="Q38" s="453"/>
      <c r="R38" s="242"/>
      <c r="S38" s="242"/>
      <c r="T38" s="242"/>
      <c r="U38" s="242"/>
      <c r="V38" s="461"/>
    </row>
    <row r="39" spans="1:23" s="452" customFormat="1" ht="12" customHeight="1">
      <c r="A39" s="430" t="s">
        <v>1265</v>
      </c>
      <c r="B39" s="257"/>
      <c r="C39" s="371"/>
      <c r="D39" s="371"/>
      <c r="E39" s="371"/>
      <c r="F39" s="371"/>
      <c r="G39" s="454"/>
      <c r="H39" s="371"/>
      <c r="I39" s="371"/>
      <c r="J39" s="371"/>
      <c r="K39" s="371"/>
      <c r="L39" s="371"/>
      <c r="M39" s="371"/>
      <c r="N39" s="948" t="s">
        <v>1266</v>
      </c>
      <c r="O39" s="371"/>
      <c r="P39" s="371"/>
      <c r="Q39" s="371"/>
      <c r="R39" s="371"/>
      <c r="S39" s="371"/>
      <c r="T39" s="371"/>
      <c r="U39" s="371"/>
      <c r="V39" s="461"/>
    </row>
    <row r="40" spans="1:23">
      <c r="A40" s="430" t="s">
        <v>1207</v>
      </c>
    </row>
  </sheetData>
  <mergeCells count="2">
    <mergeCell ref="V3:V6"/>
    <mergeCell ref="A4:D4"/>
  </mergeCells>
  <phoneticPr fontId="61"/>
  <printOptions horizontalCentered="1"/>
  <pageMargins left="0.59055118110236227" right="0.59055118110236227" top="0.59055118110236227" bottom="0.59055118110236227" header="0.59055118110236227" footer="0.15748031496062992"/>
  <pageSetup paperSize="9" scale="94" orientation="portrait" r:id="rId1"/>
  <headerFooter alignWithMargins="0"/>
  <colBreaks count="1" manualBreakCount="1">
    <brk id="13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view="pageBreakPreview" zoomScaleNormal="75" zoomScaleSheetLayoutView="100" workbookViewId="0"/>
  </sheetViews>
  <sheetFormatPr defaultRowHeight="13.5"/>
  <cols>
    <col min="1" max="1" width="3.375" style="1140" customWidth="1"/>
    <col min="2" max="2" width="3.25" style="234" customWidth="1"/>
    <col min="3" max="3" width="6.125" style="234" customWidth="1"/>
    <col min="4" max="4" width="0.875" style="234" customWidth="1"/>
    <col min="5" max="5" width="9.125" style="234" customWidth="1"/>
    <col min="6" max="9" width="8.125" style="234" customWidth="1"/>
    <col min="10" max="11" width="8.375" style="234" customWidth="1"/>
    <col min="12" max="12" width="8.375" style="384" customWidth="1"/>
    <col min="13" max="20" width="8.375" style="234" customWidth="1"/>
    <col min="21" max="21" width="9.25" style="234" customWidth="1"/>
    <col min="22" max="22" width="8.25" style="1140" customWidth="1"/>
    <col min="23" max="16384" width="9" style="234"/>
  </cols>
  <sheetData>
    <row r="1" spans="1:22" ht="13.5" customHeight="1">
      <c r="H1" s="958"/>
    </row>
    <row r="2" spans="1:22" ht="13.5" customHeight="1">
      <c r="A2" s="1149" t="s">
        <v>1267</v>
      </c>
      <c r="B2" s="235"/>
      <c r="C2" s="235"/>
      <c r="D2" s="235"/>
      <c r="E2" s="264"/>
      <c r="F2" s="383"/>
      <c r="I2" s="383"/>
      <c r="J2" s="405"/>
      <c r="K2" s="405"/>
      <c r="O2" s="406"/>
      <c r="R2" s="407"/>
      <c r="V2" s="485"/>
    </row>
    <row r="3" spans="1:22" s="379" customFormat="1" ht="12" customHeight="1">
      <c r="A3" s="350" t="s">
        <v>1268</v>
      </c>
      <c r="B3" s="408"/>
      <c r="C3" s="408"/>
      <c r="D3" s="408"/>
      <c r="E3" s="350"/>
      <c r="F3" s="409"/>
      <c r="G3" s="409"/>
      <c r="H3" s="409"/>
      <c r="I3" s="409"/>
      <c r="J3" s="410" t="s">
        <v>20</v>
      </c>
      <c r="K3" s="409"/>
      <c r="L3" s="409" t="s">
        <v>20</v>
      </c>
      <c r="M3" s="409"/>
      <c r="N3" s="409"/>
      <c r="O3" s="409"/>
      <c r="P3" s="409"/>
      <c r="Q3" s="409"/>
      <c r="R3" s="411"/>
      <c r="S3" s="409"/>
      <c r="T3" s="409"/>
      <c r="U3" s="902" t="s">
        <v>1269</v>
      </c>
      <c r="V3" s="409"/>
    </row>
    <row r="4" spans="1:22" s="242" customFormat="1" ht="11.25" customHeight="1">
      <c r="A4" s="1071"/>
      <c r="B4" s="1071"/>
      <c r="C4" s="1071"/>
      <c r="D4" s="1072"/>
      <c r="E4" s="123"/>
      <c r="F4" s="124"/>
      <c r="G4" s="124"/>
      <c r="H4" s="124"/>
      <c r="I4" s="124"/>
      <c r="J4" s="124"/>
      <c r="K4" s="124"/>
      <c r="L4" s="124"/>
      <c r="M4" s="125"/>
      <c r="N4" s="39"/>
      <c r="O4" s="40"/>
      <c r="P4" s="40"/>
      <c r="Q4" s="40"/>
      <c r="R4" s="40"/>
      <c r="S4" s="41"/>
      <c r="T4" s="378"/>
      <c r="U4" s="116"/>
      <c r="V4" s="1305" t="s">
        <v>1270</v>
      </c>
    </row>
    <row r="5" spans="1:22" s="242" customFormat="1" ht="11.25" customHeight="1">
      <c r="A5" s="1297" t="s">
        <v>915</v>
      </c>
      <c r="B5" s="1297"/>
      <c r="C5" s="1297"/>
      <c r="D5" s="1298"/>
      <c r="E5" s="52" t="s">
        <v>127</v>
      </c>
      <c r="F5" s="50" t="s">
        <v>1271</v>
      </c>
      <c r="G5" s="50" t="s">
        <v>1272</v>
      </c>
      <c r="H5" s="50" t="s">
        <v>1273</v>
      </c>
      <c r="I5" s="50" t="s">
        <v>1274</v>
      </c>
      <c r="J5" s="50" t="s">
        <v>1275</v>
      </c>
      <c r="K5" s="50" t="s">
        <v>1276</v>
      </c>
      <c r="L5" s="126"/>
      <c r="M5" s="89"/>
      <c r="N5" s="49" t="s">
        <v>1277</v>
      </c>
      <c r="O5" s="50" t="s">
        <v>1278</v>
      </c>
      <c r="P5" s="50" t="s">
        <v>1279</v>
      </c>
      <c r="Q5" s="50" t="s">
        <v>1280</v>
      </c>
      <c r="R5" s="51" t="s">
        <v>1281</v>
      </c>
      <c r="S5" s="380"/>
      <c r="T5" s="381"/>
      <c r="U5" s="49" t="s">
        <v>1282</v>
      </c>
      <c r="V5" s="1306"/>
    </row>
    <row r="6" spans="1:22" s="242" customFormat="1" ht="11.25" customHeight="1">
      <c r="A6" s="1071"/>
      <c r="B6" s="1071"/>
      <c r="C6" s="1071"/>
      <c r="D6" s="1072"/>
      <c r="E6" s="52"/>
      <c r="F6" s="50" t="s">
        <v>20</v>
      </c>
      <c r="G6" s="50" t="s">
        <v>20</v>
      </c>
      <c r="H6" s="50" t="s">
        <v>129</v>
      </c>
      <c r="I6" s="50"/>
      <c r="J6" s="50"/>
      <c r="K6" s="50" t="s">
        <v>20</v>
      </c>
      <c r="L6" s="50" t="s">
        <v>130</v>
      </c>
      <c r="M6" s="127" t="s">
        <v>131</v>
      </c>
      <c r="N6" s="49"/>
      <c r="O6" s="50"/>
      <c r="P6" s="50"/>
      <c r="Q6" s="50"/>
      <c r="R6" s="50"/>
      <c r="S6" s="50" t="s">
        <v>1283</v>
      </c>
      <c r="T6" s="49" t="s">
        <v>1284</v>
      </c>
      <c r="U6" s="52"/>
      <c r="V6" s="1306"/>
    </row>
    <row r="7" spans="1:22" s="242" customFormat="1" ht="33.75" customHeight="1">
      <c r="A7" s="1073"/>
      <c r="B7" s="1073"/>
      <c r="C7" s="1073"/>
      <c r="D7" s="1074"/>
      <c r="E7" s="128" t="s">
        <v>1285</v>
      </c>
      <c r="F7" s="128" t="s">
        <v>132</v>
      </c>
      <c r="G7" s="128" t="s">
        <v>1286</v>
      </c>
      <c r="H7" s="128" t="s">
        <v>1287</v>
      </c>
      <c r="I7" s="128" t="s">
        <v>133</v>
      </c>
      <c r="J7" s="128" t="s">
        <v>1288</v>
      </c>
      <c r="K7" s="128" t="s">
        <v>1289</v>
      </c>
      <c r="L7" s="128" t="s">
        <v>1290</v>
      </c>
      <c r="M7" s="129" t="s">
        <v>1291</v>
      </c>
      <c r="N7" s="57" t="s">
        <v>154</v>
      </c>
      <c r="O7" s="57" t="s">
        <v>134</v>
      </c>
      <c r="P7" s="57" t="s">
        <v>135</v>
      </c>
      <c r="Q7" s="58" t="s">
        <v>136</v>
      </c>
      <c r="R7" s="1075" t="s">
        <v>1292</v>
      </c>
      <c r="S7" s="312"/>
      <c r="T7" s="312"/>
      <c r="U7" s="1074" t="s">
        <v>1293</v>
      </c>
      <c r="V7" s="1307"/>
    </row>
    <row r="8" spans="1:22" s="418" customFormat="1" ht="14.25" customHeight="1">
      <c r="A8" s="877"/>
      <c r="B8" s="877"/>
      <c r="C8" s="277"/>
      <c r="D8" s="412"/>
      <c r="E8" s="413">
        <v>1534588</v>
      </c>
      <c r="F8" s="414"/>
      <c r="G8" s="415"/>
      <c r="H8" s="414">
        <v>1061879</v>
      </c>
      <c r="I8" s="415"/>
      <c r="J8" s="415"/>
      <c r="K8" s="414">
        <v>472709</v>
      </c>
      <c r="L8" s="414"/>
      <c r="M8" s="414">
        <v>472709</v>
      </c>
      <c r="N8" s="414">
        <v>4205</v>
      </c>
      <c r="O8" s="416"/>
      <c r="P8" s="416"/>
      <c r="Q8" s="417"/>
      <c r="R8" s="130"/>
      <c r="S8" s="130"/>
      <c r="T8" s="130"/>
      <c r="U8" s="131"/>
      <c r="V8" s="1150"/>
    </row>
    <row r="9" spans="1:22" s="424" customFormat="1" ht="10.5" customHeight="1">
      <c r="A9" s="440" t="s">
        <v>116</v>
      </c>
      <c r="B9" s="440" t="s">
        <v>704</v>
      </c>
      <c r="C9" s="419"/>
      <c r="D9" s="421"/>
      <c r="E9" s="422">
        <v>36612279</v>
      </c>
      <c r="F9" s="405">
        <v>2558699</v>
      </c>
      <c r="G9" s="405">
        <v>26219524</v>
      </c>
      <c r="H9" s="405">
        <v>42804</v>
      </c>
      <c r="I9" s="405">
        <v>1391458</v>
      </c>
      <c r="J9" s="405">
        <v>795342</v>
      </c>
      <c r="K9" s="423">
        <v>5604452</v>
      </c>
      <c r="L9" s="405">
        <v>92808</v>
      </c>
      <c r="M9" s="405">
        <v>5511644</v>
      </c>
      <c r="N9" s="405">
        <v>120595</v>
      </c>
      <c r="O9" s="405">
        <v>179954</v>
      </c>
      <c r="P9" s="405">
        <v>918</v>
      </c>
      <c r="Q9" s="405">
        <v>12696</v>
      </c>
      <c r="R9" s="134">
        <v>12447230</v>
      </c>
      <c r="S9" s="134">
        <v>9190369</v>
      </c>
      <c r="T9" s="134">
        <v>3256861</v>
      </c>
      <c r="U9" s="135">
        <v>76668352</v>
      </c>
      <c r="V9" s="1151" t="s">
        <v>1294</v>
      </c>
    </row>
    <row r="10" spans="1:22" s="418" customFormat="1" ht="14.25" customHeight="1">
      <c r="A10" s="296"/>
      <c r="B10" s="878"/>
      <c r="C10" s="276"/>
      <c r="D10" s="426"/>
      <c r="E10" s="413">
        <v>1437840</v>
      </c>
      <c r="F10" s="414"/>
      <c r="G10" s="414"/>
      <c r="H10" s="414">
        <v>1206424</v>
      </c>
      <c r="I10" s="414"/>
      <c r="J10" s="414">
        <v>4865</v>
      </c>
      <c r="K10" s="414">
        <v>226551</v>
      </c>
      <c r="L10" s="414"/>
      <c r="M10" s="414">
        <v>226551</v>
      </c>
      <c r="N10" s="414">
        <v>11231</v>
      </c>
      <c r="O10" s="416"/>
      <c r="P10" s="416"/>
      <c r="Q10" s="416"/>
      <c r="R10" s="427"/>
      <c r="S10" s="427"/>
      <c r="T10" s="427"/>
      <c r="U10" s="428"/>
      <c r="V10" s="1152"/>
    </row>
    <row r="11" spans="1:22" s="424" customFormat="1" ht="10.5" customHeight="1">
      <c r="A11" s="440" t="s">
        <v>705</v>
      </c>
      <c r="B11" s="440" t="s">
        <v>719</v>
      </c>
      <c r="C11" s="419"/>
      <c r="D11" s="421"/>
      <c r="E11" s="22">
        <v>38664607</v>
      </c>
      <c r="F11" s="405">
        <v>2807191</v>
      </c>
      <c r="G11" s="405">
        <v>24489807</v>
      </c>
      <c r="H11" s="405">
        <v>50129</v>
      </c>
      <c r="I11" s="405">
        <v>1188173</v>
      </c>
      <c r="J11" s="405">
        <v>601063</v>
      </c>
      <c r="K11" s="22">
        <v>9528244</v>
      </c>
      <c r="L11" s="405">
        <v>104921</v>
      </c>
      <c r="M11" s="22">
        <v>9423323</v>
      </c>
      <c r="N11" s="405">
        <v>119156</v>
      </c>
      <c r="O11" s="405">
        <v>162373</v>
      </c>
      <c r="P11" s="405">
        <v>861</v>
      </c>
      <c r="Q11" s="405">
        <v>12686</v>
      </c>
      <c r="R11" s="134">
        <v>13542899</v>
      </c>
      <c r="S11" s="134">
        <v>10158016</v>
      </c>
      <c r="T11" s="134">
        <v>3384883</v>
      </c>
      <c r="U11" s="135">
        <v>84740205</v>
      </c>
      <c r="V11" s="1151" t="s">
        <v>1295</v>
      </c>
    </row>
    <row r="12" spans="1:22" s="418" customFormat="1" ht="14.25" customHeight="1">
      <c r="A12" s="296"/>
      <c r="B12" s="296"/>
      <c r="C12" s="276"/>
      <c r="D12" s="426"/>
      <c r="E12" s="413">
        <v>1549926</v>
      </c>
      <c r="F12" s="414"/>
      <c r="G12" s="414"/>
      <c r="H12" s="414">
        <v>1409808</v>
      </c>
      <c r="I12" s="414">
        <v>6738</v>
      </c>
      <c r="J12" s="414">
        <v>10677</v>
      </c>
      <c r="K12" s="414">
        <v>122703</v>
      </c>
      <c r="L12" s="414"/>
      <c r="M12" s="414">
        <v>122703</v>
      </c>
      <c r="N12" s="414">
        <v>6145</v>
      </c>
      <c r="O12" s="416"/>
      <c r="P12" s="416"/>
      <c r="Q12" s="416"/>
      <c r="R12" s="427"/>
      <c r="S12" s="427"/>
      <c r="T12" s="427"/>
      <c r="U12" s="428"/>
      <c r="V12" s="1152"/>
    </row>
    <row r="13" spans="1:22" s="424" customFormat="1" ht="10.5" customHeight="1">
      <c r="A13" s="440" t="s">
        <v>705</v>
      </c>
      <c r="B13" s="440" t="s">
        <v>720</v>
      </c>
      <c r="C13" s="419"/>
      <c r="D13" s="421"/>
      <c r="E13" s="22">
        <v>36299128</v>
      </c>
      <c r="F13" s="405">
        <v>1913425</v>
      </c>
      <c r="G13" s="405">
        <v>25304237</v>
      </c>
      <c r="H13" s="405">
        <v>121383</v>
      </c>
      <c r="I13" s="405">
        <v>1293370</v>
      </c>
      <c r="J13" s="405">
        <v>352554</v>
      </c>
      <c r="K13" s="22">
        <v>7314159</v>
      </c>
      <c r="L13" s="405">
        <v>59989</v>
      </c>
      <c r="M13" s="22">
        <v>7254170</v>
      </c>
      <c r="N13" s="405">
        <v>130087</v>
      </c>
      <c r="O13" s="405">
        <v>89442</v>
      </c>
      <c r="P13" s="405">
        <v>986</v>
      </c>
      <c r="Q13" s="405">
        <v>11448</v>
      </c>
      <c r="R13" s="136">
        <v>11843497</v>
      </c>
      <c r="S13" s="134">
        <v>9026834</v>
      </c>
      <c r="T13" s="136">
        <v>2816663</v>
      </c>
      <c r="U13" s="135">
        <v>84907021</v>
      </c>
      <c r="V13" s="1151" t="s">
        <v>1296</v>
      </c>
    </row>
    <row r="14" spans="1:22" s="418" customFormat="1" ht="14.25" customHeight="1">
      <c r="A14" s="296"/>
      <c r="B14" s="879"/>
      <c r="C14" s="276"/>
      <c r="D14" s="426"/>
      <c r="E14" s="413">
        <v>884726</v>
      </c>
      <c r="F14" s="414"/>
      <c r="G14" s="414"/>
      <c r="H14" s="414">
        <v>732000</v>
      </c>
      <c r="I14" s="414"/>
      <c r="J14" s="414">
        <v>18429</v>
      </c>
      <c r="K14" s="414">
        <v>134297</v>
      </c>
      <c r="L14" s="414"/>
      <c r="M14" s="414">
        <v>134297</v>
      </c>
      <c r="N14" s="414">
        <v>13930</v>
      </c>
      <c r="O14" s="416"/>
      <c r="P14" s="416"/>
      <c r="Q14" s="416"/>
      <c r="R14" s="427"/>
      <c r="S14" s="427"/>
      <c r="T14" s="427"/>
      <c r="U14" s="428"/>
      <c r="V14" s="1152"/>
    </row>
    <row r="15" spans="1:22" s="424" customFormat="1" ht="10.5" customHeight="1">
      <c r="A15" s="440" t="s">
        <v>705</v>
      </c>
      <c r="B15" s="440" t="s">
        <v>721</v>
      </c>
      <c r="C15" s="419"/>
      <c r="D15" s="421"/>
      <c r="E15" s="422">
        <v>35600047</v>
      </c>
      <c r="F15" s="405">
        <v>1589830</v>
      </c>
      <c r="G15" s="405">
        <v>26919780</v>
      </c>
      <c r="H15" s="405">
        <v>81337</v>
      </c>
      <c r="I15" s="405">
        <v>1144257</v>
      </c>
      <c r="J15" s="405">
        <v>452054</v>
      </c>
      <c r="K15" s="423">
        <v>5412789</v>
      </c>
      <c r="L15" s="405">
        <v>90981</v>
      </c>
      <c r="M15" s="405">
        <v>5321808</v>
      </c>
      <c r="N15" s="405">
        <v>131134</v>
      </c>
      <c r="O15" s="405">
        <v>72609</v>
      </c>
      <c r="P15" s="405">
        <v>1287</v>
      </c>
      <c r="Q15" s="405">
        <v>14335</v>
      </c>
      <c r="R15" s="136">
        <v>11749861</v>
      </c>
      <c r="S15" s="134">
        <v>9198813</v>
      </c>
      <c r="T15" s="136">
        <v>2551048</v>
      </c>
      <c r="U15" s="135">
        <v>84295474</v>
      </c>
      <c r="V15" s="1151" t="s">
        <v>1297</v>
      </c>
    </row>
    <row r="16" spans="1:22" s="418" customFormat="1" ht="14.25" customHeight="1">
      <c r="A16" s="296"/>
      <c r="B16" s="879"/>
      <c r="C16" s="276"/>
      <c r="D16" s="426"/>
      <c r="E16" s="413">
        <v>644481</v>
      </c>
      <c r="F16" s="414"/>
      <c r="G16" s="414"/>
      <c r="H16" s="414">
        <v>386442</v>
      </c>
      <c r="I16" s="414">
        <v>49567</v>
      </c>
      <c r="J16" s="414">
        <v>4981</v>
      </c>
      <c r="K16" s="414">
        <v>203491</v>
      </c>
      <c r="L16" s="414"/>
      <c r="M16" s="414">
        <v>203491</v>
      </c>
      <c r="N16" s="414">
        <v>13846</v>
      </c>
      <c r="O16" s="416"/>
      <c r="P16" s="416"/>
      <c r="Q16" s="416"/>
      <c r="R16" s="427"/>
      <c r="S16" s="427"/>
      <c r="T16" s="427"/>
      <c r="U16" s="428"/>
      <c r="V16" s="1152"/>
    </row>
    <row r="17" spans="1:23" s="429" customFormat="1" ht="10.5" customHeight="1">
      <c r="A17" s="440" t="s">
        <v>705</v>
      </c>
      <c r="B17" s="440" t="s">
        <v>722</v>
      </c>
      <c r="C17" s="419"/>
      <c r="D17" s="421"/>
      <c r="E17" s="422">
        <v>36034801</v>
      </c>
      <c r="F17" s="405">
        <v>1262984</v>
      </c>
      <c r="G17" s="405">
        <v>28580005</v>
      </c>
      <c r="H17" s="405">
        <v>260623</v>
      </c>
      <c r="I17" s="405">
        <v>1245077</v>
      </c>
      <c r="J17" s="405">
        <v>459366</v>
      </c>
      <c r="K17" s="423">
        <v>4226746</v>
      </c>
      <c r="L17" s="405">
        <v>36215</v>
      </c>
      <c r="M17" s="405">
        <v>4190531</v>
      </c>
      <c r="N17" s="405">
        <v>140797</v>
      </c>
      <c r="O17" s="405">
        <v>75650</v>
      </c>
      <c r="P17" s="405">
        <v>1005</v>
      </c>
      <c r="Q17" s="405">
        <v>16085</v>
      </c>
      <c r="R17" s="134">
        <v>10782081</v>
      </c>
      <c r="S17" s="134">
        <v>8744735</v>
      </c>
      <c r="T17" s="134">
        <v>2037346</v>
      </c>
      <c r="U17" s="135">
        <v>80994094</v>
      </c>
      <c r="V17" s="1151" t="s">
        <v>1298</v>
      </c>
      <c r="W17" s="424"/>
    </row>
    <row r="18" spans="1:23" s="418" customFormat="1" ht="6.75" customHeight="1">
      <c r="A18" s="296"/>
      <c r="B18" s="296"/>
      <c r="C18" s="430"/>
      <c r="D18" s="258"/>
      <c r="E18" s="137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427"/>
      <c r="S18" s="427"/>
      <c r="T18" s="427"/>
      <c r="U18" s="428"/>
      <c r="V18" s="138"/>
      <c r="W18" s="431"/>
    </row>
    <row r="19" spans="1:23" s="242" customFormat="1" ht="14.25" customHeight="1">
      <c r="A19" s="296"/>
      <c r="B19" s="296"/>
      <c r="C19" s="430"/>
      <c r="D19" s="258"/>
      <c r="E19" s="413">
        <v>689016</v>
      </c>
      <c r="F19" s="414"/>
      <c r="G19" s="414"/>
      <c r="H19" s="414">
        <v>495509</v>
      </c>
      <c r="I19" s="414"/>
      <c r="J19" s="414">
        <v>23410</v>
      </c>
      <c r="K19" s="414">
        <v>170097</v>
      </c>
      <c r="L19" s="414"/>
      <c r="M19" s="414">
        <v>170097</v>
      </c>
      <c r="N19" s="414">
        <v>14862</v>
      </c>
      <c r="O19" s="416"/>
      <c r="P19" s="427"/>
      <c r="Q19" s="427"/>
      <c r="R19" s="130"/>
      <c r="S19" s="130"/>
      <c r="T19" s="130"/>
      <c r="U19" s="428"/>
      <c r="V19" s="1153"/>
    </row>
    <row r="20" spans="1:23" s="435" customFormat="1" ht="10.5" customHeight="1">
      <c r="A20" s="440" t="s">
        <v>116</v>
      </c>
      <c r="B20" s="440" t="s">
        <v>706</v>
      </c>
      <c r="C20" s="432"/>
      <c r="D20" s="433"/>
      <c r="E20" s="132">
        <v>35088632</v>
      </c>
      <c r="F20" s="133">
        <v>1508178</v>
      </c>
      <c r="G20" s="133">
        <v>26820937</v>
      </c>
      <c r="H20" s="405">
        <v>101235</v>
      </c>
      <c r="I20" s="133">
        <v>1369799</v>
      </c>
      <c r="J20" s="133">
        <v>562211</v>
      </c>
      <c r="K20" s="423">
        <v>4726272</v>
      </c>
      <c r="L20" s="133">
        <v>91118</v>
      </c>
      <c r="M20" s="133">
        <v>4635154</v>
      </c>
      <c r="N20" s="133">
        <v>123094</v>
      </c>
      <c r="O20" s="133">
        <v>77632</v>
      </c>
      <c r="P20" s="133">
        <v>1176</v>
      </c>
      <c r="Q20" s="133">
        <v>12537</v>
      </c>
      <c r="R20" s="134">
        <v>11697455</v>
      </c>
      <c r="S20" s="134">
        <v>9189264</v>
      </c>
      <c r="T20" s="134">
        <v>2508191</v>
      </c>
      <c r="U20" s="434">
        <v>84427410</v>
      </c>
      <c r="V20" s="1154" t="s">
        <v>1299</v>
      </c>
    </row>
    <row r="21" spans="1:23" s="242" customFormat="1" ht="14.25" customHeight="1">
      <c r="A21" s="296"/>
      <c r="B21" s="878"/>
      <c r="C21" s="436"/>
      <c r="D21" s="437"/>
      <c r="E21" s="413">
        <v>582179</v>
      </c>
      <c r="F21" s="414"/>
      <c r="G21" s="414"/>
      <c r="H21" s="414">
        <v>471348</v>
      </c>
      <c r="I21" s="414">
        <v>49567</v>
      </c>
      <c r="J21" s="414"/>
      <c r="K21" s="414">
        <v>61264</v>
      </c>
      <c r="L21" s="414"/>
      <c r="M21" s="414">
        <v>61264</v>
      </c>
      <c r="N21" s="414">
        <v>13612</v>
      </c>
      <c r="O21" s="416"/>
      <c r="P21" s="427"/>
      <c r="Q21" s="427"/>
      <c r="R21" s="130"/>
      <c r="S21" s="130"/>
      <c r="T21" s="130"/>
      <c r="U21" s="428"/>
      <c r="V21" s="1153"/>
    </row>
    <row r="22" spans="1:23" s="435" customFormat="1" ht="10.5" customHeight="1">
      <c r="A22" s="440" t="s">
        <v>705</v>
      </c>
      <c r="B22" s="440" t="s">
        <v>722</v>
      </c>
      <c r="C22" s="432"/>
      <c r="D22" s="433"/>
      <c r="E22" s="132">
        <v>35097824</v>
      </c>
      <c r="F22" s="133">
        <v>1149493</v>
      </c>
      <c r="G22" s="133">
        <v>28709774</v>
      </c>
      <c r="H22" s="405">
        <v>313829</v>
      </c>
      <c r="I22" s="133">
        <v>848444</v>
      </c>
      <c r="J22" s="133">
        <v>559456</v>
      </c>
      <c r="K22" s="423">
        <v>3516828</v>
      </c>
      <c r="L22" s="133">
        <v>41619</v>
      </c>
      <c r="M22" s="133">
        <v>3475209</v>
      </c>
      <c r="N22" s="133">
        <v>153114</v>
      </c>
      <c r="O22" s="133">
        <v>76351</v>
      </c>
      <c r="P22" s="133">
        <v>1060</v>
      </c>
      <c r="Q22" s="133">
        <v>17148</v>
      </c>
      <c r="R22" s="134">
        <v>10613458</v>
      </c>
      <c r="S22" s="134">
        <v>8617741</v>
      </c>
      <c r="T22" s="134">
        <v>1995717</v>
      </c>
      <c r="U22" s="434">
        <v>79672548</v>
      </c>
      <c r="V22" s="1154" t="s">
        <v>1300</v>
      </c>
    </row>
    <row r="23" spans="1:23" s="242" customFormat="1" ht="6.75" customHeight="1">
      <c r="A23" s="296"/>
      <c r="B23" s="296"/>
      <c r="C23" s="436"/>
      <c r="D23" s="258"/>
      <c r="E23" s="220"/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130"/>
      <c r="S23" s="130"/>
      <c r="T23" s="130"/>
      <c r="U23" s="428"/>
      <c r="V23" s="425"/>
    </row>
    <row r="24" spans="1:23" s="242" customFormat="1" ht="14.25" customHeight="1">
      <c r="A24" s="296"/>
      <c r="B24" s="296"/>
      <c r="C24" s="430"/>
      <c r="D24" s="258"/>
      <c r="E24" s="413">
        <v>207008</v>
      </c>
      <c r="F24" s="414"/>
      <c r="G24" s="414"/>
      <c r="H24" s="414">
        <v>59800</v>
      </c>
      <c r="I24" s="414"/>
      <c r="J24" s="414">
        <v>4981</v>
      </c>
      <c r="K24" s="414">
        <v>142227</v>
      </c>
      <c r="L24" s="414"/>
      <c r="M24" s="414">
        <v>142227</v>
      </c>
      <c r="N24" s="414">
        <v>3416</v>
      </c>
      <c r="O24" s="414"/>
      <c r="P24" s="414"/>
      <c r="Q24" s="414"/>
      <c r="R24" s="414"/>
      <c r="S24" s="414"/>
      <c r="T24" s="414"/>
      <c r="U24" s="438"/>
      <c r="V24" s="425"/>
    </row>
    <row r="25" spans="1:23" s="435" customFormat="1" ht="10.5" customHeight="1">
      <c r="A25" s="440" t="s">
        <v>116</v>
      </c>
      <c r="B25" s="440" t="s">
        <v>707</v>
      </c>
      <c r="C25" s="420" t="s">
        <v>1301</v>
      </c>
      <c r="D25" s="433"/>
      <c r="E25" s="422">
        <v>9277098</v>
      </c>
      <c r="F25" s="405">
        <v>232284</v>
      </c>
      <c r="G25" s="405">
        <v>6785900</v>
      </c>
      <c r="H25" s="405">
        <v>19898</v>
      </c>
      <c r="I25" s="405">
        <v>728149</v>
      </c>
      <c r="J25" s="405">
        <v>149774</v>
      </c>
      <c r="K25" s="405">
        <v>1361093</v>
      </c>
      <c r="L25" s="405">
        <v>12176</v>
      </c>
      <c r="M25" s="405">
        <v>1348917</v>
      </c>
      <c r="N25" s="405">
        <v>25973</v>
      </c>
      <c r="O25" s="405">
        <v>30929</v>
      </c>
      <c r="P25" s="405">
        <v>181</v>
      </c>
      <c r="Q25" s="405">
        <v>1429</v>
      </c>
      <c r="R25" s="405">
        <v>3253135</v>
      </c>
      <c r="S25" s="405">
        <v>2716976</v>
      </c>
      <c r="T25" s="405">
        <v>536159</v>
      </c>
      <c r="U25" s="439">
        <v>22627999</v>
      </c>
      <c r="V25" s="1155" t="s">
        <v>1302</v>
      </c>
    </row>
    <row r="26" spans="1:23" s="242" customFormat="1" ht="14.25" customHeight="1">
      <c r="A26" s="296"/>
      <c r="B26" s="878"/>
      <c r="C26" s="436"/>
      <c r="D26" s="437"/>
      <c r="E26" s="413">
        <v>152727</v>
      </c>
      <c r="F26" s="414"/>
      <c r="G26" s="414"/>
      <c r="H26" s="414">
        <v>49265</v>
      </c>
      <c r="I26" s="414">
        <v>49567</v>
      </c>
      <c r="J26" s="414"/>
      <c r="K26" s="414">
        <v>53895</v>
      </c>
      <c r="L26" s="414"/>
      <c r="M26" s="414">
        <v>53895</v>
      </c>
      <c r="N26" s="414">
        <v>3493</v>
      </c>
      <c r="O26" s="414"/>
      <c r="P26" s="414"/>
      <c r="Q26" s="414"/>
      <c r="R26" s="414"/>
      <c r="S26" s="414"/>
      <c r="T26" s="414"/>
      <c r="U26" s="438"/>
      <c r="V26" s="1156"/>
    </row>
    <row r="27" spans="1:23" s="435" customFormat="1" ht="10.5" customHeight="1">
      <c r="A27" s="440" t="s">
        <v>705</v>
      </c>
      <c r="B27" s="440" t="s">
        <v>705</v>
      </c>
      <c r="C27" s="420" t="s">
        <v>1303</v>
      </c>
      <c r="D27" s="433"/>
      <c r="E27" s="422">
        <v>8923446</v>
      </c>
      <c r="F27" s="405">
        <v>267259</v>
      </c>
      <c r="G27" s="405">
        <v>7426038</v>
      </c>
      <c r="H27" s="405">
        <v>68768</v>
      </c>
      <c r="I27" s="405">
        <v>31815</v>
      </c>
      <c r="J27" s="405">
        <v>48699</v>
      </c>
      <c r="K27" s="405">
        <v>1080867</v>
      </c>
      <c r="L27" s="405">
        <v>6022</v>
      </c>
      <c r="M27" s="405">
        <v>1074845</v>
      </c>
      <c r="N27" s="405">
        <v>27428</v>
      </c>
      <c r="O27" s="405">
        <v>7005</v>
      </c>
      <c r="P27" s="405">
        <v>360</v>
      </c>
      <c r="Q27" s="405">
        <v>7396</v>
      </c>
      <c r="R27" s="405">
        <v>2586230</v>
      </c>
      <c r="S27" s="405">
        <v>2027044</v>
      </c>
      <c r="T27" s="405">
        <v>559186</v>
      </c>
      <c r="U27" s="439">
        <v>18341945</v>
      </c>
      <c r="V27" s="1157" t="s">
        <v>1304</v>
      </c>
    </row>
    <row r="28" spans="1:23" s="242" customFormat="1" ht="14.25" customHeight="1">
      <c r="A28" s="296"/>
      <c r="B28" s="296"/>
      <c r="C28" s="436"/>
      <c r="D28" s="437"/>
      <c r="E28" s="413">
        <v>78960</v>
      </c>
      <c r="F28" s="414"/>
      <c r="G28" s="414"/>
      <c r="H28" s="414">
        <v>71591</v>
      </c>
      <c r="I28" s="414"/>
      <c r="J28" s="414"/>
      <c r="K28" s="414">
        <v>7369</v>
      </c>
      <c r="L28" s="405"/>
      <c r="M28" s="414">
        <v>7369</v>
      </c>
      <c r="N28" s="414">
        <v>1527</v>
      </c>
      <c r="O28" s="414"/>
      <c r="P28" s="414"/>
      <c r="Q28" s="414"/>
      <c r="R28" s="414"/>
      <c r="S28" s="414"/>
      <c r="T28" s="414"/>
      <c r="U28" s="438"/>
      <c r="V28" s="1158"/>
    </row>
    <row r="29" spans="1:23" s="435" customFormat="1" ht="10.5" customHeight="1">
      <c r="A29" s="440" t="s">
        <v>705</v>
      </c>
      <c r="B29" s="440" t="s">
        <v>705</v>
      </c>
      <c r="C29" s="420" t="s">
        <v>1305</v>
      </c>
      <c r="D29" s="433"/>
      <c r="E29" s="422">
        <v>8991934</v>
      </c>
      <c r="F29" s="405">
        <v>465584</v>
      </c>
      <c r="G29" s="405">
        <v>7187309</v>
      </c>
      <c r="H29" s="405">
        <v>98661</v>
      </c>
      <c r="I29" s="405">
        <v>42399</v>
      </c>
      <c r="J29" s="405">
        <v>98317</v>
      </c>
      <c r="K29" s="405">
        <v>1099664</v>
      </c>
      <c r="L29" s="405">
        <v>12009</v>
      </c>
      <c r="M29" s="405">
        <v>1087655</v>
      </c>
      <c r="N29" s="405">
        <v>53036</v>
      </c>
      <c r="O29" s="405">
        <v>14777</v>
      </c>
      <c r="P29" s="405">
        <v>215</v>
      </c>
      <c r="Q29" s="405">
        <v>1758</v>
      </c>
      <c r="R29" s="405">
        <v>2249882</v>
      </c>
      <c r="S29" s="405">
        <v>1778221</v>
      </c>
      <c r="T29" s="405">
        <v>471661</v>
      </c>
      <c r="U29" s="439">
        <v>19842695</v>
      </c>
      <c r="V29" s="1159" t="s">
        <v>1306</v>
      </c>
    </row>
    <row r="30" spans="1:23" s="242" customFormat="1" ht="14.25" customHeight="1">
      <c r="A30" s="296"/>
      <c r="B30" s="296"/>
      <c r="C30" s="436"/>
      <c r="D30" s="437"/>
      <c r="E30" s="413">
        <v>205786</v>
      </c>
      <c r="F30" s="414"/>
      <c r="G30" s="414"/>
      <c r="H30" s="414">
        <v>205786</v>
      </c>
      <c r="I30" s="414"/>
      <c r="J30" s="414"/>
      <c r="K30" s="414"/>
      <c r="L30" s="405"/>
      <c r="M30" s="414"/>
      <c r="N30" s="414">
        <v>5410</v>
      </c>
      <c r="O30" s="414"/>
      <c r="P30" s="414"/>
      <c r="Q30" s="414"/>
      <c r="R30" s="414"/>
      <c r="S30" s="414"/>
      <c r="T30" s="414"/>
      <c r="U30" s="438"/>
      <c r="V30" s="1160"/>
    </row>
    <row r="31" spans="1:23" s="435" customFormat="1" ht="10.5" customHeight="1">
      <c r="A31" s="440" t="s">
        <v>705</v>
      </c>
      <c r="B31" s="440" t="s">
        <v>705</v>
      </c>
      <c r="C31" s="420" t="s">
        <v>1307</v>
      </c>
      <c r="D31" s="433"/>
      <c r="E31" s="422">
        <v>8842323</v>
      </c>
      <c r="F31" s="405">
        <v>297857</v>
      </c>
      <c r="G31" s="405">
        <v>7180758</v>
      </c>
      <c r="H31" s="405">
        <v>73296</v>
      </c>
      <c r="I31" s="405">
        <v>442714</v>
      </c>
      <c r="J31" s="405">
        <v>162576</v>
      </c>
      <c r="K31" s="405">
        <v>685122</v>
      </c>
      <c r="L31" s="405">
        <v>6008</v>
      </c>
      <c r="M31" s="405">
        <v>679114</v>
      </c>
      <c r="N31" s="405">
        <v>34360</v>
      </c>
      <c r="O31" s="405">
        <v>22939</v>
      </c>
      <c r="P31" s="405">
        <v>249</v>
      </c>
      <c r="Q31" s="405">
        <v>5502</v>
      </c>
      <c r="R31" s="405">
        <v>2692834</v>
      </c>
      <c r="S31" s="405">
        <v>2222494</v>
      </c>
      <c r="T31" s="405">
        <v>470340</v>
      </c>
      <c r="U31" s="439">
        <v>20181455</v>
      </c>
      <c r="V31" s="1161" t="s">
        <v>1308</v>
      </c>
    </row>
    <row r="32" spans="1:23" s="242" customFormat="1" ht="14.25" customHeight="1">
      <c r="A32" s="296"/>
      <c r="B32" s="296"/>
      <c r="C32" s="436"/>
      <c r="D32" s="437"/>
      <c r="E32" s="413">
        <v>144706</v>
      </c>
      <c r="F32" s="414"/>
      <c r="G32" s="414"/>
      <c r="H32" s="414">
        <v>144706</v>
      </c>
      <c r="I32" s="414"/>
      <c r="J32" s="414"/>
      <c r="K32" s="414"/>
      <c r="L32" s="405"/>
      <c r="M32" s="414"/>
      <c r="N32" s="414">
        <v>3182</v>
      </c>
      <c r="O32" s="414"/>
      <c r="P32" s="414"/>
      <c r="Q32" s="414"/>
      <c r="R32" s="414"/>
      <c r="S32" s="414"/>
      <c r="T32" s="414"/>
      <c r="U32" s="438"/>
      <c r="V32" s="1162"/>
    </row>
    <row r="33" spans="1:22" s="435" customFormat="1" ht="10.5" customHeight="1">
      <c r="A33" s="440" t="s">
        <v>116</v>
      </c>
      <c r="B33" s="440" t="s">
        <v>708</v>
      </c>
      <c r="C33" s="420" t="s">
        <v>1301</v>
      </c>
      <c r="D33" s="420"/>
      <c r="E33" s="132">
        <v>8340121</v>
      </c>
      <c r="F33" s="133">
        <v>118793</v>
      </c>
      <c r="G33" s="133">
        <v>6915669</v>
      </c>
      <c r="H33" s="133">
        <v>73104</v>
      </c>
      <c r="I33" s="133">
        <v>331516</v>
      </c>
      <c r="J33" s="133">
        <v>249864</v>
      </c>
      <c r="K33" s="133">
        <v>651175</v>
      </c>
      <c r="L33" s="133">
        <v>17580</v>
      </c>
      <c r="M33" s="133">
        <v>633595</v>
      </c>
      <c r="N33" s="133">
        <v>38290</v>
      </c>
      <c r="O33" s="133">
        <v>31630</v>
      </c>
      <c r="P33" s="133">
        <v>236</v>
      </c>
      <c r="Q33" s="133">
        <v>2492</v>
      </c>
      <c r="R33" s="133">
        <v>3084512</v>
      </c>
      <c r="S33" s="133">
        <v>2589982</v>
      </c>
      <c r="T33" s="133">
        <v>494530</v>
      </c>
      <c r="U33" s="139">
        <v>21306453</v>
      </c>
      <c r="V33" s="1155" t="s">
        <v>1309</v>
      </c>
    </row>
    <row r="34" spans="1:22" s="242" customFormat="1" ht="6.75" customHeight="1">
      <c r="A34" s="296"/>
      <c r="B34" s="296"/>
      <c r="C34" s="430"/>
      <c r="D34" s="258"/>
      <c r="E34" s="137"/>
      <c r="F34" s="138"/>
      <c r="G34" s="138"/>
      <c r="H34" s="138"/>
      <c r="I34" s="138"/>
      <c r="J34" s="138"/>
      <c r="K34" s="416"/>
      <c r="L34" s="138"/>
      <c r="M34" s="138"/>
      <c r="N34" s="138"/>
      <c r="O34" s="138"/>
      <c r="P34" s="138"/>
      <c r="Q34" s="138"/>
      <c r="R34" s="427"/>
      <c r="S34" s="427"/>
      <c r="T34" s="427"/>
      <c r="U34" s="428"/>
      <c r="V34" s="425"/>
    </row>
    <row r="35" spans="1:22" s="242" customFormat="1" ht="14.25" customHeight="1">
      <c r="A35" s="296"/>
      <c r="B35" s="296"/>
      <c r="C35" s="430"/>
      <c r="D35" s="258"/>
      <c r="E35" s="413">
        <v>45703</v>
      </c>
      <c r="F35" s="414"/>
      <c r="G35" s="414"/>
      <c r="H35" s="414"/>
      <c r="I35" s="414"/>
      <c r="J35" s="414">
        <v>4981</v>
      </c>
      <c r="K35" s="414">
        <v>40722</v>
      </c>
      <c r="L35" s="414"/>
      <c r="M35" s="414">
        <v>40722</v>
      </c>
      <c r="N35" s="415">
        <v>1624</v>
      </c>
      <c r="O35" s="417"/>
      <c r="P35" s="417"/>
      <c r="Q35" s="417"/>
      <c r="R35" s="427"/>
      <c r="S35" s="427"/>
      <c r="T35" s="427"/>
      <c r="U35" s="428"/>
      <c r="V35" s="425"/>
    </row>
    <row r="36" spans="1:22" s="435" customFormat="1" ht="10.5" customHeight="1">
      <c r="A36" s="440" t="s">
        <v>116</v>
      </c>
      <c r="B36" s="440" t="s">
        <v>707</v>
      </c>
      <c r="C36" s="440" t="s">
        <v>1310</v>
      </c>
      <c r="D36" s="441"/>
      <c r="E36" s="422">
        <v>3376769</v>
      </c>
      <c r="F36" s="405">
        <v>99042</v>
      </c>
      <c r="G36" s="405">
        <v>2369684</v>
      </c>
      <c r="H36" s="405" t="s">
        <v>45</v>
      </c>
      <c r="I36" s="405">
        <v>319649</v>
      </c>
      <c r="J36" s="405">
        <v>67169</v>
      </c>
      <c r="K36" s="423">
        <v>521225</v>
      </c>
      <c r="L36" s="405">
        <v>6028</v>
      </c>
      <c r="M36" s="405">
        <v>515197</v>
      </c>
      <c r="N36" s="405">
        <v>8199</v>
      </c>
      <c r="O36" s="405">
        <v>10008</v>
      </c>
      <c r="P36" s="405">
        <v>35</v>
      </c>
      <c r="Q36" s="405">
        <v>941</v>
      </c>
      <c r="R36" s="134">
        <v>860369</v>
      </c>
      <c r="S36" s="134">
        <v>698434</v>
      </c>
      <c r="T36" s="134">
        <v>161935</v>
      </c>
      <c r="U36" s="135">
        <v>7976617</v>
      </c>
      <c r="V36" s="1163" t="s">
        <v>1311</v>
      </c>
    </row>
    <row r="37" spans="1:22" s="242" customFormat="1" ht="14.25" customHeight="1">
      <c r="A37" s="296"/>
      <c r="B37" s="878"/>
      <c r="C37" s="442"/>
      <c r="D37" s="443"/>
      <c r="E37" s="413">
        <v>76503</v>
      </c>
      <c r="F37" s="414"/>
      <c r="G37" s="414"/>
      <c r="H37" s="414">
        <v>39979</v>
      </c>
      <c r="I37" s="414"/>
      <c r="J37" s="414"/>
      <c r="K37" s="414">
        <v>36524</v>
      </c>
      <c r="L37" s="414"/>
      <c r="M37" s="414">
        <v>36524</v>
      </c>
      <c r="N37" s="414">
        <v>792</v>
      </c>
      <c r="O37" s="417"/>
      <c r="P37" s="417"/>
      <c r="Q37" s="417"/>
      <c r="R37" s="427"/>
      <c r="S37" s="427"/>
      <c r="T37" s="427"/>
      <c r="U37" s="428"/>
      <c r="V37" s="1164"/>
    </row>
    <row r="38" spans="1:22" s="435" customFormat="1" ht="10.5" customHeight="1">
      <c r="A38" s="440" t="s">
        <v>705</v>
      </c>
      <c r="B38" s="440" t="s">
        <v>705</v>
      </c>
      <c r="C38" s="440" t="s">
        <v>1312</v>
      </c>
      <c r="D38" s="441"/>
      <c r="E38" s="422">
        <v>2810728</v>
      </c>
      <c r="F38" s="405">
        <v>91245</v>
      </c>
      <c r="G38" s="405">
        <v>2000952</v>
      </c>
      <c r="H38" s="405" t="s">
        <v>45</v>
      </c>
      <c r="I38" s="405">
        <v>345634</v>
      </c>
      <c r="J38" s="405">
        <v>46294</v>
      </c>
      <c r="K38" s="423">
        <v>326603</v>
      </c>
      <c r="L38" s="405" t="s">
        <v>45</v>
      </c>
      <c r="M38" s="405">
        <v>326603</v>
      </c>
      <c r="N38" s="405">
        <v>6538</v>
      </c>
      <c r="O38" s="405">
        <v>8992</v>
      </c>
      <c r="P38" s="405">
        <v>66</v>
      </c>
      <c r="Q38" s="405">
        <v>112</v>
      </c>
      <c r="R38" s="134">
        <v>1188132</v>
      </c>
      <c r="S38" s="134">
        <v>967390</v>
      </c>
      <c r="T38" s="134">
        <v>220742</v>
      </c>
      <c r="U38" s="135">
        <v>7040940</v>
      </c>
      <c r="V38" s="1165" t="s">
        <v>1313</v>
      </c>
    </row>
    <row r="39" spans="1:22" s="242" customFormat="1" ht="14.25" customHeight="1">
      <c r="A39" s="296"/>
      <c r="B39" s="296"/>
      <c r="C39" s="442"/>
      <c r="D39" s="438"/>
      <c r="E39" s="413">
        <v>84802</v>
      </c>
      <c r="F39" s="414"/>
      <c r="G39" s="414"/>
      <c r="H39" s="414">
        <v>19821</v>
      </c>
      <c r="I39" s="414"/>
      <c r="J39" s="414"/>
      <c r="K39" s="414">
        <v>64981</v>
      </c>
      <c r="L39" s="414"/>
      <c r="M39" s="414">
        <v>64981</v>
      </c>
      <c r="N39" s="414">
        <v>1000</v>
      </c>
      <c r="O39" s="417"/>
      <c r="P39" s="417"/>
      <c r="Q39" s="417"/>
      <c r="R39" s="130"/>
      <c r="S39" s="130"/>
      <c r="T39" s="130"/>
      <c r="U39" s="131"/>
      <c r="V39" s="1166"/>
    </row>
    <row r="40" spans="1:22" s="435" customFormat="1" ht="10.5" customHeight="1">
      <c r="A40" s="440" t="s">
        <v>705</v>
      </c>
      <c r="B40" s="440" t="s">
        <v>705</v>
      </c>
      <c r="C40" s="440" t="s">
        <v>106</v>
      </c>
      <c r="D40" s="441"/>
      <c r="E40" s="422">
        <v>3089601</v>
      </c>
      <c r="F40" s="405">
        <v>41997</v>
      </c>
      <c r="G40" s="405">
        <v>2415264</v>
      </c>
      <c r="H40" s="405">
        <v>19898</v>
      </c>
      <c r="I40" s="405">
        <v>62866</v>
      </c>
      <c r="J40" s="405">
        <v>36311</v>
      </c>
      <c r="K40" s="423">
        <v>513265</v>
      </c>
      <c r="L40" s="405">
        <v>6148</v>
      </c>
      <c r="M40" s="405">
        <v>507117</v>
      </c>
      <c r="N40" s="405">
        <v>11236</v>
      </c>
      <c r="O40" s="405">
        <v>11929</v>
      </c>
      <c r="P40" s="405">
        <v>80</v>
      </c>
      <c r="Q40" s="405">
        <v>376</v>
      </c>
      <c r="R40" s="134">
        <v>1204634</v>
      </c>
      <c r="S40" s="134">
        <v>1051152</v>
      </c>
      <c r="T40" s="134">
        <v>153482</v>
      </c>
      <c r="U40" s="135">
        <v>7610442</v>
      </c>
      <c r="V40" s="1165" t="s">
        <v>1314</v>
      </c>
    </row>
    <row r="41" spans="1:22" s="242" customFormat="1" ht="14.25" customHeight="1">
      <c r="A41" s="296"/>
      <c r="B41" s="296"/>
      <c r="C41" s="442"/>
      <c r="D41" s="443"/>
      <c r="E41" s="413">
        <v>53503</v>
      </c>
      <c r="F41" s="414"/>
      <c r="G41" s="414"/>
      <c r="H41" s="414">
        <v>49265</v>
      </c>
      <c r="I41" s="414"/>
      <c r="J41" s="414"/>
      <c r="K41" s="414">
        <v>4238</v>
      </c>
      <c r="L41" s="414"/>
      <c r="M41" s="414">
        <v>4238</v>
      </c>
      <c r="N41" s="414">
        <v>998</v>
      </c>
      <c r="O41" s="417"/>
      <c r="P41" s="417"/>
      <c r="Q41" s="417"/>
      <c r="R41" s="427"/>
      <c r="S41" s="427"/>
      <c r="T41" s="427"/>
      <c r="U41" s="428"/>
      <c r="V41" s="1166"/>
    </row>
    <row r="42" spans="1:22" s="435" customFormat="1" ht="10.5" customHeight="1">
      <c r="A42" s="440" t="s">
        <v>705</v>
      </c>
      <c r="B42" s="440" t="s">
        <v>705</v>
      </c>
      <c r="C42" s="440" t="s">
        <v>107</v>
      </c>
      <c r="D42" s="441"/>
      <c r="E42" s="422">
        <v>2911099</v>
      </c>
      <c r="F42" s="405">
        <v>70132</v>
      </c>
      <c r="G42" s="405">
        <v>2498211</v>
      </c>
      <c r="H42" s="405">
        <v>35743</v>
      </c>
      <c r="I42" s="405" t="s">
        <v>45</v>
      </c>
      <c r="J42" s="405">
        <v>17567</v>
      </c>
      <c r="K42" s="423">
        <v>289446</v>
      </c>
      <c r="L42" s="405" t="s">
        <v>45</v>
      </c>
      <c r="M42" s="405">
        <v>289446</v>
      </c>
      <c r="N42" s="405">
        <v>8595</v>
      </c>
      <c r="O42" s="405">
        <v>4</v>
      </c>
      <c r="P42" s="405">
        <v>177</v>
      </c>
      <c r="Q42" s="405">
        <v>3311</v>
      </c>
      <c r="R42" s="134">
        <v>968239</v>
      </c>
      <c r="S42" s="134">
        <v>742220</v>
      </c>
      <c r="T42" s="134">
        <v>226019</v>
      </c>
      <c r="U42" s="135">
        <v>6687504</v>
      </c>
      <c r="V42" s="1165" t="s">
        <v>1315</v>
      </c>
    </row>
    <row r="43" spans="1:22" s="242" customFormat="1" ht="14.25" customHeight="1">
      <c r="A43" s="296"/>
      <c r="B43" s="296"/>
      <c r="C43" s="442"/>
      <c r="D43" s="443"/>
      <c r="E43" s="413">
        <v>14637</v>
      </c>
      <c r="F43" s="414"/>
      <c r="G43" s="414"/>
      <c r="H43" s="414"/>
      <c r="I43" s="414"/>
      <c r="J43" s="414"/>
      <c r="K43" s="414">
        <v>14637</v>
      </c>
      <c r="L43" s="414"/>
      <c r="M43" s="414">
        <v>14637</v>
      </c>
      <c r="N43" s="414">
        <v>1495</v>
      </c>
      <c r="O43" s="417"/>
      <c r="P43" s="417"/>
      <c r="Q43" s="417"/>
      <c r="R43" s="130"/>
      <c r="S43" s="130"/>
      <c r="T43" s="130"/>
      <c r="U43" s="131"/>
      <c r="V43" s="1166"/>
    </row>
    <row r="44" spans="1:22" s="435" customFormat="1" ht="10.5" customHeight="1">
      <c r="A44" s="440" t="s">
        <v>705</v>
      </c>
      <c r="B44" s="440" t="s">
        <v>705</v>
      </c>
      <c r="C44" s="440" t="s">
        <v>108</v>
      </c>
      <c r="D44" s="441"/>
      <c r="E44" s="422">
        <v>3370085</v>
      </c>
      <c r="F44" s="405">
        <v>150753</v>
      </c>
      <c r="G44" s="405">
        <v>2742940</v>
      </c>
      <c r="H44" s="405">
        <v>33025</v>
      </c>
      <c r="I44" s="405">
        <v>9519</v>
      </c>
      <c r="J44" s="405">
        <v>15031</v>
      </c>
      <c r="K44" s="423">
        <v>418817</v>
      </c>
      <c r="L44" s="405" t="s">
        <v>45</v>
      </c>
      <c r="M44" s="405">
        <v>418817</v>
      </c>
      <c r="N44" s="405">
        <v>13730</v>
      </c>
      <c r="O44" s="405">
        <v>8</v>
      </c>
      <c r="P44" s="405">
        <v>107</v>
      </c>
      <c r="Q44" s="405">
        <v>599</v>
      </c>
      <c r="R44" s="134">
        <v>793281</v>
      </c>
      <c r="S44" s="134">
        <v>665643</v>
      </c>
      <c r="T44" s="134">
        <v>127638</v>
      </c>
      <c r="U44" s="135">
        <v>5280500</v>
      </c>
      <c r="V44" s="1165" t="s">
        <v>1316</v>
      </c>
    </row>
    <row r="45" spans="1:22" s="242" customFormat="1" ht="14.25" customHeight="1">
      <c r="A45" s="296"/>
      <c r="B45" s="296"/>
      <c r="C45" s="442"/>
      <c r="D45" s="443"/>
      <c r="E45" s="413">
        <v>84587</v>
      </c>
      <c r="F45" s="414"/>
      <c r="G45" s="414"/>
      <c r="H45" s="414"/>
      <c r="I45" s="414">
        <v>49567</v>
      </c>
      <c r="J45" s="414"/>
      <c r="K45" s="414">
        <v>35020</v>
      </c>
      <c r="L45" s="414"/>
      <c r="M45" s="414">
        <v>35020</v>
      </c>
      <c r="N45" s="414">
        <v>1000</v>
      </c>
      <c r="O45" s="417"/>
      <c r="P45" s="417"/>
      <c r="Q45" s="417"/>
      <c r="R45" s="427"/>
      <c r="S45" s="427"/>
      <c r="T45" s="427"/>
      <c r="U45" s="428"/>
      <c r="V45" s="1166"/>
    </row>
    <row r="46" spans="1:22" s="435" customFormat="1" ht="10.5" customHeight="1">
      <c r="A46" s="440" t="s">
        <v>705</v>
      </c>
      <c r="B46" s="440" t="s">
        <v>705</v>
      </c>
      <c r="C46" s="440" t="s">
        <v>109</v>
      </c>
      <c r="D46" s="441"/>
      <c r="E46" s="422">
        <v>2642262</v>
      </c>
      <c r="F46" s="405">
        <v>46374</v>
      </c>
      <c r="G46" s="405">
        <v>2184887</v>
      </c>
      <c r="H46" s="405" t="s">
        <v>45</v>
      </c>
      <c r="I46" s="405">
        <v>22296</v>
      </c>
      <c r="J46" s="405">
        <v>16101</v>
      </c>
      <c r="K46" s="423">
        <v>372604</v>
      </c>
      <c r="L46" s="405">
        <v>6022</v>
      </c>
      <c r="M46" s="405">
        <v>366582</v>
      </c>
      <c r="N46" s="405">
        <v>5103</v>
      </c>
      <c r="O46" s="405">
        <v>6993</v>
      </c>
      <c r="P46" s="405">
        <v>76</v>
      </c>
      <c r="Q46" s="405">
        <v>3486</v>
      </c>
      <c r="R46" s="134">
        <v>824710</v>
      </c>
      <c r="S46" s="134">
        <v>619181</v>
      </c>
      <c r="T46" s="134">
        <v>205529</v>
      </c>
      <c r="U46" s="135">
        <v>6373941</v>
      </c>
      <c r="V46" s="1165" t="s">
        <v>1317</v>
      </c>
    </row>
    <row r="47" spans="1:22" s="242" customFormat="1" ht="14.25" customHeight="1">
      <c r="A47" s="296"/>
      <c r="B47" s="296"/>
      <c r="C47" s="442"/>
      <c r="D47" s="443"/>
      <c r="E47" s="413">
        <v>15382</v>
      </c>
      <c r="F47" s="414"/>
      <c r="G47" s="414"/>
      <c r="H47" s="414">
        <v>15382</v>
      </c>
      <c r="I47" s="414"/>
      <c r="J47" s="414"/>
      <c r="K47" s="414"/>
      <c r="L47" s="414"/>
      <c r="M47" s="414"/>
      <c r="N47" s="414">
        <v>599</v>
      </c>
      <c r="O47" s="417"/>
      <c r="P47" s="417"/>
      <c r="Q47" s="417"/>
      <c r="R47" s="427"/>
      <c r="S47" s="427"/>
      <c r="T47" s="427"/>
      <c r="U47" s="428"/>
      <c r="V47" s="1166"/>
    </row>
    <row r="48" spans="1:22" s="435" customFormat="1" ht="10.5" customHeight="1">
      <c r="A48" s="440" t="s">
        <v>705</v>
      </c>
      <c r="B48" s="440" t="s">
        <v>705</v>
      </c>
      <c r="C48" s="440" t="s">
        <v>110</v>
      </c>
      <c r="D48" s="441"/>
      <c r="E48" s="422">
        <v>2939738</v>
      </c>
      <c r="F48" s="405">
        <v>84909</v>
      </c>
      <c r="G48" s="405">
        <v>2353695</v>
      </c>
      <c r="H48" s="405">
        <v>19033</v>
      </c>
      <c r="I48" s="405">
        <v>11163</v>
      </c>
      <c r="J48" s="405">
        <v>24913</v>
      </c>
      <c r="K48" s="423">
        <v>446025</v>
      </c>
      <c r="L48" s="405">
        <v>6000</v>
      </c>
      <c r="M48" s="405">
        <v>440025</v>
      </c>
      <c r="N48" s="405">
        <v>16886</v>
      </c>
      <c r="O48" s="405">
        <v>4755</v>
      </c>
      <c r="P48" s="405">
        <v>90</v>
      </c>
      <c r="Q48" s="405">
        <v>1144</v>
      </c>
      <c r="R48" s="134">
        <v>789432</v>
      </c>
      <c r="S48" s="134">
        <v>619691</v>
      </c>
      <c r="T48" s="134">
        <v>169741</v>
      </c>
      <c r="U48" s="135">
        <v>6696914</v>
      </c>
      <c r="V48" s="1165" t="s">
        <v>1318</v>
      </c>
    </row>
    <row r="49" spans="1:22" s="242" customFormat="1" ht="14.25" customHeight="1">
      <c r="A49" s="296"/>
      <c r="B49" s="296"/>
      <c r="C49" s="442"/>
      <c r="D49" s="443"/>
      <c r="E49" s="413">
        <v>6219</v>
      </c>
      <c r="F49" s="414"/>
      <c r="G49" s="414"/>
      <c r="H49" s="414">
        <v>6219</v>
      </c>
      <c r="I49" s="414"/>
      <c r="J49" s="414"/>
      <c r="K49" s="414"/>
      <c r="L49" s="414"/>
      <c r="M49" s="414"/>
      <c r="N49" s="414">
        <v>928</v>
      </c>
      <c r="O49" s="417"/>
      <c r="P49" s="417"/>
      <c r="Q49" s="417"/>
      <c r="R49" s="427"/>
      <c r="S49" s="427"/>
      <c r="T49" s="427"/>
      <c r="U49" s="428"/>
      <c r="V49" s="1166"/>
    </row>
    <row r="50" spans="1:22" s="435" customFormat="1" ht="10.5" customHeight="1">
      <c r="A50" s="440" t="s">
        <v>705</v>
      </c>
      <c r="B50" s="440" t="s">
        <v>705</v>
      </c>
      <c r="C50" s="440" t="s">
        <v>111</v>
      </c>
      <c r="D50" s="441"/>
      <c r="E50" s="422">
        <v>2883832</v>
      </c>
      <c r="F50" s="405">
        <v>138706</v>
      </c>
      <c r="G50" s="405">
        <v>2307708</v>
      </c>
      <c r="H50" s="405">
        <v>36733</v>
      </c>
      <c r="I50" s="405">
        <v>10052</v>
      </c>
      <c r="J50" s="405">
        <v>31904</v>
      </c>
      <c r="K50" s="423">
        <v>358729</v>
      </c>
      <c r="L50" s="405">
        <v>6009</v>
      </c>
      <c r="M50" s="405">
        <v>352720</v>
      </c>
      <c r="N50" s="405">
        <v>7067</v>
      </c>
      <c r="O50" s="405">
        <v>5998</v>
      </c>
      <c r="P50" s="405">
        <v>84</v>
      </c>
      <c r="Q50" s="405">
        <v>179</v>
      </c>
      <c r="R50" s="134">
        <v>826809</v>
      </c>
      <c r="S50" s="134">
        <v>650585</v>
      </c>
      <c r="T50" s="134">
        <v>176224</v>
      </c>
      <c r="U50" s="135">
        <v>6532042</v>
      </c>
      <c r="V50" s="1165" t="s">
        <v>1319</v>
      </c>
    </row>
    <row r="51" spans="1:22" s="242" customFormat="1" ht="14.25" customHeight="1">
      <c r="A51" s="296"/>
      <c r="B51" s="296"/>
      <c r="C51" s="442"/>
      <c r="D51" s="438"/>
      <c r="E51" s="413">
        <v>57359</v>
      </c>
      <c r="F51" s="414"/>
      <c r="G51" s="414"/>
      <c r="H51" s="414">
        <v>49990</v>
      </c>
      <c r="I51" s="414"/>
      <c r="J51" s="414"/>
      <c r="K51" s="414">
        <v>7369</v>
      </c>
      <c r="L51" s="414"/>
      <c r="M51" s="414">
        <v>7369</v>
      </c>
      <c r="N51" s="414"/>
      <c r="O51" s="417"/>
      <c r="P51" s="417"/>
      <c r="Q51" s="417"/>
      <c r="R51" s="427"/>
      <c r="S51" s="427"/>
      <c r="T51" s="427"/>
      <c r="U51" s="428"/>
      <c r="V51" s="1166"/>
    </row>
    <row r="52" spans="1:22" s="435" customFormat="1" ht="10.5" customHeight="1">
      <c r="A52" s="440" t="s">
        <v>705</v>
      </c>
      <c r="B52" s="440" t="s">
        <v>705</v>
      </c>
      <c r="C52" s="440" t="s">
        <v>112</v>
      </c>
      <c r="D52" s="441"/>
      <c r="E52" s="422">
        <v>3168364</v>
      </c>
      <c r="F52" s="405">
        <v>241969</v>
      </c>
      <c r="G52" s="405">
        <v>2525906</v>
      </c>
      <c r="H52" s="405">
        <v>42895</v>
      </c>
      <c r="I52" s="405">
        <v>21184</v>
      </c>
      <c r="J52" s="405">
        <v>41500</v>
      </c>
      <c r="K52" s="423">
        <v>294910</v>
      </c>
      <c r="L52" s="405" t="s">
        <v>45</v>
      </c>
      <c r="M52" s="405">
        <v>294910</v>
      </c>
      <c r="N52" s="405">
        <v>29083</v>
      </c>
      <c r="O52" s="405">
        <v>4024</v>
      </c>
      <c r="P52" s="405">
        <v>41</v>
      </c>
      <c r="Q52" s="405">
        <v>435</v>
      </c>
      <c r="R52" s="134">
        <v>633641</v>
      </c>
      <c r="S52" s="134">
        <v>507945</v>
      </c>
      <c r="T52" s="134">
        <v>125696</v>
      </c>
      <c r="U52" s="135">
        <v>6613739</v>
      </c>
      <c r="V52" s="1165" t="s">
        <v>1320</v>
      </c>
    </row>
    <row r="53" spans="1:22" s="242" customFormat="1" ht="14.25" customHeight="1">
      <c r="A53" s="296"/>
      <c r="B53" s="296"/>
      <c r="C53" s="442"/>
      <c r="D53" s="443"/>
      <c r="E53" s="413">
        <v>50064</v>
      </c>
      <c r="F53" s="414"/>
      <c r="G53" s="414"/>
      <c r="H53" s="414">
        <v>50064</v>
      </c>
      <c r="I53" s="414"/>
      <c r="J53" s="414"/>
      <c r="K53" s="414"/>
      <c r="L53" s="414"/>
      <c r="M53" s="414"/>
      <c r="N53" s="414">
        <v>2486</v>
      </c>
      <c r="O53" s="417"/>
      <c r="P53" s="417"/>
      <c r="Q53" s="417"/>
      <c r="R53" s="427"/>
      <c r="S53" s="427"/>
      <c r="T53" s="427"/>
      <c r="U53" s="428"/>
      <c r="V53" s="1166"/>
    </row>
    <row r="54" spans="1:22" s="435" customFormat="1" ht="10.5" customHeight="1">
      <c r="A54" s="440" t="s">
        <v>705</v>
      </c>
      <c r="B54" s="440" t="s">
        <v>705</v>
      </c>
      <c r="C54" s="444" t="s">
        <v>1321</v>
      </c>
      <c r="D54" s="441"/>
      <c r="E54" s="422">
        <v>2795290</v>
      </c>
      <c r="F54" s="405">
        <v>143513</v>
      </c>
      <c r="G54" s="405">
        <v>2300084</v>
      </c>
      <c r="H54" s="405" t="s">
        <v>45</v>
      </c>
      <c r="I54" s="405">
        <v>49508</v>
      </c>
      <c r="J54" s="405">
        <v>51065</v>
      </c>
      <c r="K54" s="423">
        <v>251120</v>
      </c>
      <c r="L54" s="405">
        <v>6008</v>
      </c>
      <c r="M54" s="405">
        <v>245112</v>
      </c>
      <c r="N54" s="405">
        <v>5906</v>
      </c>
      <c r="O54" s="405">
        <v>5075</v>
      </c>
      <c r="P54" s="405">
        <v>86</v>
      </c>
      <c r="Q54" s="405">
        <v>2933</v>
      </c>
      <c r="R54" s="134">
        <v>735945</v>
      </c>
      <c r="S54" s="134">
        <v>602967</v>
      </c>
      <c r="T54" s="134">
        <v>132978</v>
      </c>
      <c r="U54" s="135">
        <v>5925895</v>
      </c>
      <c r="V54" s="1165" t="s">
        <v>1322</v>
      </c>
    </row>
    <row r="55" spans="1:22" s="242" customFormat="1" ht="14.25" customHeight="1">
      <c r="A55" s="296"/>
      <c r="B55" s="296"/>
      <c r="C55" s="442"/>
      <c r="D55" s="443"/>
      <c r="E55" s="413">
        <v>88932</v>
      </c>
      <c r="F55" s="414"/>
      <c r="G55" s="414"/>
      <c r="H55" s="414">
        <v>88932</v>
      </c>
      <c r="I55" s="414"/>
      <c r="J55" s="414"/>
      <c r="K55" s="414"/>
      <c r="L55" s="414"/>
      <c r="M55" s="414"/>
      <c r="N55" s="414">
        <v>1922</v>
      </c>
      <c r="O55" s="417"/>
      <c r="P55" s="417"/>
      <c r="Q55" s="417"/>
      <c r="R55" s="427"/>
      <c r="S55" s="427"/>
      <c r="T55" s="427"/>
      <c r="U55" s="428"/>
      <c r="V55" s="1166"/>
    </row>
    <row r="56" spans="1:22" s="435" customFormat="1" ht="10.5" customHeight="1">
      <c r="A56" s="440" t="s">
        <v>705</v>
      </c>
      <c r="B56" s="440" t="s">
        <v>705</v>
      </c>
      <c r="C56" s="444" t="s">
        <v>160</v>
      </c>
      <c r="D56" s="441"/>
      <c r="E56" s="422">
        <v>2738236</v>
      </c>
      <c r="F56" s="405">
        <v>60287</v>
      </c>
      <c r="G56" s="405">
        <v>2307779</v>
      </c>
      <c r="H56" s="405">
        <v>36916</v>
      </c>
      <c r="I56" s="405">
        <v>89767</v>
      </c>
      <c r="J56" s="405">
        <v>33406</v>
      </c>
      <c r="K56" s="423">
        <v>210081</v>
      </c>
      <c r="L56" s="405" t="s">
        <v>45</v>
      </c>
      <c r="M56" s="405">
        <v>210081</v>
      </c>
      <c r="N56" s="405">
        <v>10731</v>
      </c>
      <c r="O56" s="405">
        <v>9869</v>
      </c>
      <c r="P56" s="405">
        <v>109</v>
      </c>
      <c r="Q56" s="405">
        <v>322</v>
      </c>
      <c r="R56" s="134">
        <v>934382</v>
      </c>
      <c r="S56" s="134">
        <v>757733</v>
      </c>
      <c r="T56" s="134">
        <v>176649</v>
      </c>
      <c r="U56" s="135">
        <v>6352349</v>
      </c>
      <c r="V56" s="1165" t="s">
        <v>1323</v>
      </c>
    </row>
    <row r="57" spans="1:22" s="242" customFormat="1" ht="14.25" customHeight="1">
      <c r="A57" s="296"/>
      <c r="B57" s="296"/>
      <c r="C57" s="442"/>
      <c r="D57" s="443"/>
      <c r="E57" s="413">
        <v>66790</v>
      </c>
      <c r="F57" s="414"/>
      <c r="G57" s="414"/>
      <c r="H57" s="414">
        <v>66790</v>
      </c>
      <c r="I57" s="414"/>
      <c r="J57" s="414"/>
      <c r="K57" s="414"/>
      <c r="L57" s="414"/>
      <c r="M57" s="414"/>
      <c r="N57" s="414">
        <v>1002</v>
      </c>
      <c r="O57" s="417"/>
      <c r="P57" s="417"/>
      <c r="Q57" s="417"/>
      <c r="R57" s="427"/>
      <c r="S57" s="427"/>
      <c r="T57" s="427"/>
      <c r="U57" s="428"/>
      <c r="V57" s="1166"/>
    </row>
    <row r="58" spans="1:22" s="435" customFormat="1" ht="10.5" customHeight="1">
      <c r="A58" s="440" t="s">
        <v>705</v>
      </c>
      <c r="B58" s="440" t="s">
        <v>705</v>
      </c>
      <c r="C58" s="444" t="s">
        <v>161</v>
      </c>
      <c r="D58" s="441"/>
      <c r="E58" s="422">
        <v>3308797</v>
      </c>
      <c r="F58" s="405">
        <v>94057</v>
      </c>
      <c r="G58" s="405">
        <v>2572895</v>
      </c>
      <c r="H58" s="405">
        <v>36380</v>
      </c>
      <c r="I58" s="405">
        <v>303439</v>
      </c>
      <c r="J58" s="405">
        <v>78105</v>
      </c>
      <c r="K58" s="423">
        <v>223921</v>
      </c>
      <c r="L58" s="405" t="s">
        <v>45</v>
      </c>
      <c r="M58" s="405">
        <v>223921</v>
      </c>
      <c r="N58" s="405">
        <v>17723</v>
      </c>
      <c r="O58" s="405">
        <v>7995</v>
      </c>
      <c r="P58" s="405">
        <v>54</v>
      </c>
      <c r="Q58" s="405">
        <v>2247</v>
      </c>
      <c r="R58" s="134">
        <v>1022507</v>
      </c>
      <c r="S58" s="134">
        <v>861794</v>
      </c>
      <c r="T58" s="134">
        <v>160713</v>
      </c>
      <c r="U58" s="135">
        <v>7903211</v>
      </c>
      <c r="V58" s="1165" t="s">
        <v>1324</v>
      </c>
    </row>
    <row r="59" spans="1:22" s="242" customFormat="1" ht="6.75" customHeight="1">
      <c r="A59" s="296"/>
      <c r="B59" s="296"/>
      <c r="C59" s="442"/>
      <c r="D59" s="443"/>
      <c r="E59" s="445"/>
      <c r="F59" s="417"/>
      <c r="G59" s="417"/>
      <c r="H59" s="417"/>
      <c r="I59" s="417"/>
      <c r="J59" s="417"/>
      <c r="K59" s="416"/>
      <c r="L59" s="417"/>
      <c r="M59" s="417"/>
      <c r="N59" s="417"/>
      <c r="O59" s="417"/>
      <c r="P59" s="417"/>
      <c r="Q59" s="417"/>
      <c r="R59" s="427"/>
      <c r="S59" s="427"/>
      <c r="T59" s="427"/>
      <c r="U59" s="428"/>
      <c r="V59" s="1167"/>
    </row>
    <row r="60" spans="1:22" s="242" customFormat="1" ht="14.25" customHeight="1">
      <c r="A60" s="296"/>
      <c r="B60" s="296"/>
      <c r="C60" s="442"/>
      <c r="D60" s="443"/>
      <c r="E60" s="413">
        <v>66814</v>
      </c>
      <c r="F60" s="414"/>
      <c r="G60" s="414"/>
      <c r="H60" s="414">
        <v>66814</v>
      </c>
      <c r="I60" s="414"/>
      <c r="J60" s="414"/>
      <c r="K60" s="414"/>
      <c r="L60" s="414"/>
      <c r="M60" s="414"/>
      <c r="N60" s="414">
        <v>1487</v>
      </c>
      <c r="O60" s="417"/>
      <c r="P60" s="417"/>
      <c r="Q60" s="417"/>
      <c r="R60" s="427"/>
      <c r="S60" s="427"/>
      <c r="T60" s="427"/>
      <c r="U60" s="428"/>
      <c r="V60" s="1167"/>
    </row>
    <row r="61" spans="1:22" s="435" customFormat="1" ht="10.5" customHeight="1">
      <c r="A61" s="440" t="s">
        <v>116</v>
      </c>
      <c r="B61" s="440" t="s">
        <v>708</v>
      </c>
      <c r="C61" s="440" t="s">
        <v>1325</v>
      </c>
      <c r="D61" s="441"/>
      <c r="E61" s="422">
        <v>3419728</v>
      </c>
      <c r="F61" s="405">
        <v>31973</v>
      </c>
      <c r="G61" s="405">
        <v>2924657</v>
      </c>
      <c r="H61" s="405">
        <v>35385</v>
      </c>
      <c r="I61" s="405">
        <v>151049</v>
      </c>
      <c r="J61" s="405">
        <v>87504</v>
      </c>
      <c r="K61" s="423">
        <v>189160</v>
      </c>
      <c r="L61" s="405">
        <v>6021</v>
      </c>
      <c r="M61" s="405">
        <v>183139</v>
      </c>
      <c r="N61" s="405">
        <v>11328</v>
      </c>
      <c r="O61" s="405">
        <v>6538</v>
      </c>
      <c r="P61" s="405">
        <v>126</v>
      </c>
      <c r="Q61" s="405">
        <v>794</v>
      </c>
      <c r="R61" s="134">
        <v>865537</v>
      </c>
      <c r="S61" s="134">
        <v>725716</v>
      </c>
      <c r="T61" s="134">
        <v>139821</v>
      </c>
      <c r="U61" s="135">
        <v>6571013</v>
      </c>
      <c r="V61" s="1163" t="s">
        <v>1326</v>
      </c>
    </row>
    <row r="62" spans="1:22" s="242" customFormat="1" ht="14.25" customHeight="1">
      <c r="A62" s="296"/>
      <c r="B62" s="878"/>
      <c r="C62" s="442"/>
      <c r="D62" s="443"/>
      <c r="E62" s="413">
        <v>77892</v>
      </c>
      <c r="F62" s="414"/>
      <c r="G62" s="414"/>
      <c r="H62" s="414">
        <v>77892</v>
      </c>
      <c r="I62" s="414"/>
      <c r="J62" s="414"/>
      <c r="K62" s="414"/>
      <c r="L62" s="414"/>
      <c r="M62" s="414"/>
      <c r="N62" s="414">
        <v>1000</v>
      </c>
      <c r="O62" s="417"/>
      <c r="P62" s="417"/>
      <c r="Q62" s="417"/>
      <c r="R62" s="427"/>
      <c r="S62" s="427"/>
      <c r="T62" s="427"/>
      <c r="U62" s="428"/>
      <c r="V62" s="1164"/>
    </row>
    <row r="63" spans="1:22" s="435" customFormat="1" ht="10.5" customHeight="1">
      <c r="A63" s="440" t="s">
        <v>705</v>
      </c>
      <c r="B63" s="440" t="s">
        <v>705</v>
      </c>
      <c r="C63" s="440" t="s">
        <v>1312</v>
      </c>
      <c r="D63" s="441"/>
      <c r="E63" s="422">
        <v>2595435</v>
      </c>
      <c r="F63" s="405">
        <v>43405</v>
      </c>
      <c r="G63" s="405">
        <v>2109431</v>
      </c>
      <c r="H63" s="405">
        <v>23</v>
      </c>
      <c r="I63" s="405">
        <v>157763</v>
      </c>
      <c r="J63" s="405">
        <v>95386</v>
      </c>
      <c r="K63" s="423">
        <v>189427</v>
      </c>
      <c r="L63" s="405">
        <v>11559</v>
      </c>
      <c r="M63" s="405">
        <v>177868</v>
      </c>
      <c r="N63" s="405">
        <v>11769</v>
      </c>
      <c r="O63" s="405">
        <v>10080</v>
      </c>
      <c r="P63" s="405">
        <v>68</v>
      </c>
      <c r="Q63" s="405">
        <v>1340</v>
      </c>
      <c r="R63" s="134">
        <v>1047244</v>
      </c>
      <c r="S63" s="134">
        <v>805629</v>
      </c>
      <c r="T63" s="134">
        <v>241615</v>
      </c>
      <c r="U63" s="135">
        <v>6904869</v>
      </c>
      <c r="V63" s="1165" t="s">
        <v>1313</v>
      </c>
    </row>
    <row r="64" spans="1:22" s="242" customFormat="1" ht="14.25" customHeight="1">
      <c r="A64" s="296"/>
      <c r="B64" s="296"/>
      <c r="C64" s="442"/>
      <c r="D64" s="443"/>
      <c r="E64" s="413"/>
      <c r="F64" s="414"/>
      <c r="G64" s="414"/>
      <c r="H64" s="414"/>
      <c r="I64" s="414"/>
      <c r="J64" s="414"/>
      <c r="K64" s="414"/>
      <c r="L64" s="414"/>
      <c r="M64" s="414"/>
      <c r="N64" s="414">
        <v>695</v>
      </c>
      <c r="O64" s="446"/>
      <c r="P64" s="446"/>
      <c r="Q64" s="446"/>
      <c r="R64" s="427"/>
      <c r="S64" s="427"/>
      <c r="T64" s="427"/>
      <c r="U64" s="428"/>
      <c r="V64" s="1166"/>
    </row>
    <row r="65" spans="1:22" s="435" customFormat="1" ht="10.5" customHeight="1">
      <c r="A65" s="447" t="s">
        <v>705</v>
      </c>
      <c r="B65" s="447" t="s">
        <v>705</v>
      </c>
      <c r="C65" s="448" t="s">
        <v>1327</v>
      </c>
      <c r="D65" s="449"/>
      <c r="E65" s="140">
        <v>2324958</v>
      </c>
      <c r="F65" s="141">
        <v>43415</v>
      </c>
      <c r="G65" s="141">
        <v>1881581</v>
      </c>
      <c r="H65" s="450">
        <v>37696</v>
      </c>
      <c r="I65" s="141">
        <v>22704</v>
      </c>
      <c r="J65" s="141">
        <v>66974</v>
      </c>
      <c r="K65" s="451">
        <v>272588</v>
      </c>
      <c r="L65" s="141" t="s">
        <v>45</v>
      </c>
      <c r="M65" s="141">
        <v>272588</v>
      </c>
      <c r="N65" s="141">
        <v>15193</v>
      </c>
      <c r="O65" s="450">
        <v>15012</v>
      </c>
      <c r="P65" s="141">
        <v>42</v>
      </c>
      <c r="Q65" s="141">
        <v>358</v>
      </c>
      <c r="R65" s="142">
        <v>1171731</v>
      </c>
      <c r="S65" s="142">
        <v>1058637</v>
      </c>
      <c r="T65" s="142">
        <v>113094</v>
      </c>
      <c r="U65" s="143">
        <v>7830571</v>
      </c>
      <c r="V65" s="1168" t="s">
        <v>1314</v>
      </c>
    </row>
    <row r="66" spans="1:22" s="452" customFormat="1" ht="12" customHeight="1">
      <c r="A66" s="1093" t="s">
        <v>1328</v>
      </c>
      <c r="B66" s="1093"/>
      <c r="C66" s="399"/>
      <c r="D66" s="399"/>
      <c r="E66" s="399"/>
      <c r="F66" s="399"/>
      <c r="G66" s="399"/>
      <c r="H66" s="371"/>
      <c r="I66" s="371"/>
      <c r="J66" s="371"/>
      <c r="K66" s="371"/>
      <c r="L66" s="371"/>
      <c r="M66" s="371"/>
      <c r="N66" s="430" t="s">
        <v>1329</v>
      </c>
      <c r="O66" s="371"/>
      <c r="P66" s="371"/>
      <c r="Q66" s="371"/>
      <c r="R66" s="371"/>
      <c r="S66" s="371"/>
      <c r="T66" s="371"/>
      <c r="U66" s="371"/>
      <c r="V66" s="144"/>
    </row>
    <row r="67" spans="1:22" s="418" customFormat="1" ht="12" customHeight="1">
      <c r="A67" s="430" t="s">
        <v>1330</v>
      </c>
      <c r="B67" s="257"/>
      <c r="C67" s="293"/>
      <c r="D67" s="293"/>
      <c r="E67" s="1095"/>
      <c r="F67" s="1095"/>
      <c r="G67" s="1095"/>
      <c r="H67" s="242"/>
      <c r="I67" s="249"/>
      <c r="J67" s="242"/>
      <c r="K67" s="453"/>
      <c r="L67" s="453"/>
      <c r="M67" s="453"/>
      <c r="N67" s="948" t="s">
        <v>1331</v>
      </c>
      <c r="O67" s="430"/>
      <c r="P67" s="453"/>
      <c r="Q67" s="453"/>
      <c r="R67" s="242"/>
      <c r="S67" s="242"/>
      <c r="T67" s="242"/>
      <c r="U67" s="242"/>
      <c r="V67" s="257"/>
    </row>
    <row r="68" spans="1:22" s="452" customFormat="1" ht="11.25" customHeight="1">
      <c r="A68" s="430" t="s">
        <v>1332</v>
      </c>
      <c r="B68" s="234"/>
      <c r="C68" s="371"/>
      <c r="D68" s="371"/>
      <c r="E68" s="371"/>
      <c r="F68" s="371"/>
      <c r="G68" s="454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257"/>
    </row>
  </sheetData>
  <mergeCells count="2">
    <mergeCell ref="V4:V7"/>
    <mergeCell ref="A5:D5"/>
  </mergeCells>
  <phoneticPr fontId="61"/>
  <printOptions horizontalCentered="1"/>
  <pageMargins left="0.59055118110236227" right="0.59055118110236227" top="0.59055118110236227" bottom="0.59055118110236227" header="0.59055118110236227" footer="0.15748031496062992"/>
  <pageSetup paperSize="9" scale="94" orientation="portrait" r:id="rId1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615"/>
  <sheetViews>
    <sheetView view="pageBreakPreview" zoomScaleNormal="100" zoomScaleSheetLayoutView="100" workbookViewId="0">
      <selection activeCell="A2" sqref="A2"/>
    </sheetView>
  </sheetViews>
  <sheetFormatPr defaultColWidth="7.625" defaultRowHeight="13.5"/>
  <cols>
    <col min="1" max="1" width="14.375" style="1036" customWidth="1"/>
    <col min="2" max="23" width="7.625" style="1036" customWidth="1"/>
    <col min="24" max="16384" width="7.625" style="1036"/>
  </cols>
  <sheetData>
    <row r="3" spans="1:23" ht="15" customHeight="1">
      <c r="A3" s="145" t="s">
        <v>995</v>
      </c>
      <c r="C3" s="146"/>
      <c r="D3" s="146"/>
      <c r="E3" s="146"/>
      <c r="F3" s="146"/>
      <c r="G3" s="146"/>
      <c r="H3" s="146"/>
      <c r="I3" s="146"/>
      <c r="J3" s="146"/>
      <c r="K3" s="147" t="s">
        <v>1333</v>
      </c>
      <c r="L3" s="146"/>
      <c r="M3" s="146"/>
      <c r="N3" s="146"/>
      <c r="O3" s="146"/>
      <c r="P3" s="148"/>
      <c r="Q3" s="149"/>
      <c r="R3" s="149"/>
      <c r="S3" s="149"/>
      <c r="T3" s="149"/>
      <c r="U3" s="150"/>
      <c r="V3" s="880" t="s">
        <v>1334</v>
      </c>
    </row>
    <row r="4" spans="1:23" s="1038" customFormat="1" ht="21" customHeight="1">
      <c r="A4" s="1308" t="s">
        <v>723</v>
      </c>
      <c r="B4" s="1077" t="s">
        <v>724</v>
      </c>
      <c r="C4" s="1037"/>
      <c r="D4" s="1037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311" t="s">
        <v>1335</v>
      </c>
    </row>
    <row r="5" spans="1:23" s="1038" customFormat="1" ht="21" customHeight="1">
      <c r="A5" s="1309"/>
      <c r="B5" s="1314" t="s">
        <v>712</v>
      </c>
      <c r="C5" s="1077" t="s">
        <v>725</v>
      </c>
      <c r="D5" s="1037"/>
      <c r="E5" s="1037"/>
      <c r="F5" s="1037"/>
      <c r="G5" s="1037"/>
      <c r="H5" s="1037"/>
      <c r="I5" s="1037"/>
      <c r="J5" s="1037"/>
      <c r="K5" s="1037"/>
      <c r="L5" s="1037"/>
      <c r="M5" s="1037"/>
      <c r="N5" s="1037"/>
      <c r="O5" s="1037"/>
      <c r="P5" s="1037"/>
      <c r="Q5" s="1037"/>
      <c r="R5" s="1037"/>
      <c r="S5" s="1037"/>
      <c r="T5" s="1037"/>
      <c r="U5" s="1037"/>
      <c r="V5" s="1037"/>
      <c r="W5" s="1312"/>
    </row>
    <row r="6" spans="1:23" s="1038" customFormat="1" ht="52.5" customHeight="1">
      <c r="A6" s="1310"/>
      <c r="B6" s="1315"/>
      <c r="C6" s="1079" t="s">
        <v>726</v>
      </c>
      <c r="D6" s="1039" t="s">
        <v>1336</v>
      </c>
      <c r="E6" s="1039" t="s">
        <v>1337</v>
      </c>
      <c r="F6" s="1039" t="s">
        <v>1338</v>
      </c>
      <c r="G6" s="1039" t="s">
        <v>1339</v>
      </c>
      <c r="H6" s="1039" t="s">
        <v>1340</v>
      </c>
      <c r="I6" s="1039" t="s">
        <v>1341</v>
      </c>
      <c r="J6" s="1039" t="s">
        <v>1342</v>
      </c>
      <c r="K6" s="1039" t="s">
        <v>1343</v>
      </c>
      <c r="L6" s="1039" t="s">
        <v>727</v>
      </c>
      <c r="M6" s="1039" t="s">
        <v>728</v>
      </c>
      <c r="N6" s="1039" t="s">
        <v>729</v>
      </c>
      <c r="O6" s="1039" t="s">
        <v>730</v>
      </c>
      <c r="P6" s="1039" t="s">
        <v>731</v>
      </c>
      <c r="Q6" s="1039" t="s">
        <v>732</v>
      </c>
      <c r="R6" s="1039" t="s">
        <v>733</v>
      </c>
      <c r="S6" s="1039" t="s">
        <v>734</v>
      </c>
      <c r="T6" s="1039" t="s">
        <v>735</v>
      </c>
      <c r="U6" s="1039" t="s">
        <v>736</v>
      </c>
      <c r="V6" s="1040" t="s">
        <v>737</v>
      </c>
      <c r="W6" s="1313"/>
    </row>
    <row r="7" spans="1:23" s="1045" customFormat="1" ht="9.75" customHeight="1">
      <c r="A7" s="1041" t="s">
        <v>300</v>
      </c>
      <c r="B7" s="1042">
        <v>36612279</v>
      </c>
      <c r="C7" s="1043">
        <v>32831391</v>
      </c>
      <c r="D7" s="1043">
        <v>9238046</v>
      </c>
      <c r="E7" s="1043">
        <v>384649</v>
      </c>
      <c r="F7" s="1043">
        <v>41962</v>
      </c>
      <c r="G7" s="1043">
        <v>25384</v>
      </c>
      <c r="H7" s="1043">
        <v>459206</v>
      </c>
      <c r="I7" s="1043">
        <v>622430</v>
      </c>
      <c r="J7" s="1043">
        <v>3267038</v>
      </c>
      <c r="K7" s="1043" t="s">
        <v>43</v>
      </c>
      <c r="L7" s="1043">
        <v>1619499</v>
      </c>
      <c r="M7" s="1043">
        <v>3535492</v>
      </c>
      <c r="N7" s="1043">
        <v>199135</v>
      </c>
      <c r="O7" s="1043" t="s">
        <v>43</v>
      </c>
      <c r="P7" s="1043" t="s">
        <v>43</v>
      </c>
      <c r="Q7" s="1043">
        <v>47212</v>
      </c>
      <c r="R7" s="1043">
        <v>1143507</v>
      </c>
      <c r="S7" s="1043">
        <v>1828654</v>
      </c>
      <c r="T7" s="1043">
        <v>3568193</v>
      </c>
      <c r="U7" s="1043">
        <v>2935677</v>
      </c>
      <c r="V7" s="1043">
        <v>47482</v>
      </c>
      <c r="W7" s="1044" t="s">
        <v>443</v>
      </c>
    </row>
    <row r="8" spans="1:23" s="1045" customFormat="1" ht="9.75" customHeight="1">
      <c r="A8" s="1046" t="s">
        <v>738</v>
      </c>
      <c r="B8" s="1045">
        <v>38664607</v>
      </c>
      <c r="C8" s="1045">
        <v>34491520</v>
      </c>
      <c r="D8" s="1045">
        <v>11018497</v>
      </c>
      <c r="E8" s="1045">
        <v>217582</v>
      </c>
      <c r="F8" s="1045">
        <v>235299</v>
      </c>
      <c r="G8" s="1045" t="s">
        <v>43</v>
      </c>
      <c r="H8" s="1045">
        <v>519611</v>
      </c>
      <c r="I8" s="1045">
        <v>389100</v>
      </c>
      <c r="J8" s="1045">
        <v>5172301</v>
      </c>
      <c r="K8" s="1045" t="s">
        <v>43</v>
      </c>
      <c r="L8" s="1045">
        <v>1102210</v>
      </c>
      <c r="M8" s="1045">
        <v>3877601</v>
      </c>
      <c r="N8" s="1045">
        <v>69564</v>
      </c>
      <c r="O8" s="1045" t="s">
        <v>43</v>
      </c>
      <c r="P8" s="1045" t="s">
        <v>43</v>
      </c>
      <c r="Q8" s="1047" t="s">
        <v>43</v>
      </c>
      <c r="R8" s="1047">
        <v>583211</v>
      </c>
      <c r="S8" s="1047">
        <v>2605501</v>
      </c>
      <c r="T8" s="1047">
        <v>3188128</v>
      </c>
      <c r="U8" s="1047">
        <v>2662357</v>
      </c>
      <c r="V8" s="1047">
        <v>52573</v>
      </c>
      <c r="W8" s="1048" t="s">
        <v>445</v>
      </c>
    </row>
    <row r="9" spans="1:23" s="1045" customFormat="1" ht="9.75" customHeight="1">
      <c r="A9" s="1046" t="s">
        <v>739</v>
      </c>
      <c r="B9" s="1045">
        <v>36299128</v>
      </c>
      <c r="C9" s="1045">
        <v>29695566</v>
      </c>
      <c r="D9" s="1045">
        <v>10181496</v>
      </c>
      <c r="E9" s="1045">
        <v>286649</v>
      </c>
      <c r="F9" s="1045">
        <v>63472</v>
      </c>
      <c r="G9" s="1045" t="s">
        <v>43</v>
      </c>
      <c r="H9" s="1045">
        <v>334600</v>
      </c>
      <c r="I9" s="1045">
        <v>74175</v>
      </c>
      <c r="J9" s="1045">
        <v>4305221</v>
      </c>
      <c r="K9" s="1045" t="s">
        <v>43</v>
      </c>
      <c r="L9" s="1045">
        <v>546073</v>
      </c>
      <c r="M9" s="1045">
        <v>4123350</v>
      </c>
      <c r="N9" s="1045">
        <v>244054</v>
      </c>
      <c r="O9" s="1045">
        <v>34552</v>
      </c>
      <c r="P9" s="1045">
        <v>26582</v>
      </c>
      <c r="Q9" s="1045" t="s">
        <v>43</v>
      </c>
      <c r="R9" s="1045">
        <v>508947</v>
      </c>
      <c r="S9" s="1045">
        <v>1878322</v>
      </c>
      <c r="T9" s="1045">
        <v>2551045</v>
      </c>
      <c r="U9" s="1045">
        <v>2266024</v>
      </c>
      <c r="V9" s="1045">
        <v>286088</v>
      </c>
      <c r="W9" s="1048" t="s">
        <v>447</v>
      </c>
    </row>
    <row r="10" spans="1:23" s="1045" customFormat="1" ht="9.75" customHeight="1">
      <c r="A10" s="1046" t="s">
        <v>740</v>
      </c>
      <c r="B10" s="1045">
        <v>35600047</v>
      </c>
      <c r="C10" s="1045">
        <v>29031413</v>
      </c>
      <c r="D10" s="1045">
        <v>8524438</v>
      </c>
      <c r="E10" s="1045">
        <v>94838</v>
      </c>
      <c r="F10" s="1045" t="s">
        <v>43</v>
      </c>
      <c r="G10" s="1045" t="s">
        <v>43</v>
      </c>
      <c r="H10" s="1045">
        <v>196595</v>
      </c>
      <c r="I10" s="1045">
        <v>178322</v>
      </c>
      <c r="J10" s="1045">
        <v>3642577</v>
      </c>
      <c r="K10" s="1045" t="s">
        <v>43</v>
      </c>
      <c r="L10" s="1045">
        <v>652489</v>
      </c>
      <c r="M10" s="1045">
        <v>4265452</v>
      </c>
      <c r="N10" s="1045">
        <v>21467</v>
      </c>
      <c r="O10" s="1045" t="s">
        <v>43</v>
      </c>
      <c r="P10" s="1045" t="s">
        <v>43</v>
      </c>
      <c r="Q10" s="1045" t="s">
        <v>43</v>
      </c>
      <c r="R10" s="1045">
        <v>835339</v>
      </c>
      <c r="S10" s="1045">
        <v>2534728</v>
      </c>
      <c r="T10" s="1045">
        <v>2754487</v>
      </c>
      <c r="U10" s="1045">
        <v>2913474</v>
      </c>
      <c r="V10" s="1045" t="s">
        <v>43</v>
      </c>
      <c r="W10" s="1048" t="s">
        <v>449</v>
      </c>
    </row>
    <row r="11" spans="1:23" s="1045" customFormat="1" ht="9.75" customHeight="1">
      <c r="A11" s="1046" t="s">
        <v>741</v>
      </c>
      <c r="B11" s="1045">
        <v>36034801</v>
      </c>
      <c r="C11" s="1045">
        <v>29942018</v>
      </c>
      <c r="D11" s="1045">
        <v>8629689</v>
      </c>
      <c r="E11" s="1045">
        <v>182052</v>
      </c>
      <c r="F11" s="1045">
        <v>25969</v>
      </c>
      <c r="G11" s="1045" t="s">
        <v>43</v>
      </c>
      <c r="H11" s="1045">
        <v>465871</v>
      </c>
      <c r="I11" s="1045">
        <v>843736</v>
      </c>
      <c r="J11" s="1045">
        <v>2356368</v>
      </c>
      <c r="K11" s="1045">
        <v>32700</v>
      </c>
      <c r="L11" s="1045">
        <v>330906</v>
      </c>
      <c r="M11" s="1045">
        <v>3134861</v>
      </c>
      <c r="N11" s="1045">
        <v>25741</v>
      </c>
      <c r="O11" s="1045" t="s">
        <v>43</v>
      </c>
      <c r="P11" s="1045" t="s">
        <v>43</v>
      </c>
      <c r="Q11" s="1045" t="s">
        <v>43</v>
      </c>
      <c r="R11" s="1045">
        <v>715760</v>
      </c>
      <c r="S11" s="1045">
        <v>3796482</v>
      </c>
      <c r="T11" s="1045">
        <v>2097448</v>
      </c>
      <c r="U11" s="1045">
        <v>3962403</v>
      </c>
      <c r="V11" s="1045" t="s">
        <v>43</v>
      </c>
      <c r="W11" s="1048" t="s">
        <v>451</v>
      </c>
    </row>
    <row r="12" spans="1:23" s="1045" customFormat="1" ht="6.75" customHeight="1">
      <c r="A12" s="1046"/>
      <c r="W12" s="1048"/>
    </row>
    <row r="13" spans="1:23" s="1045" customFormat="1" ht="9.75" customHeight="1">
      <c r="A13" s="1046" t="s">
        <v>305</v>
      </c>
      <c r="B13" s="1045">
        <v>35088632</v>
      </c>
      <c r="C13" s="1045">
        <v>29641478</v>
      </c>
      <c r="D13" s="1045">
        <v>8628379</v>
      </c>
      <c r="E13" s="1045">
        <v>65610</v>
      </c>
      <c r="F13" s="1045" t="s">
        <v>43</v>
      </c>
      <c r="G13" s="1045" t="s">
        <v>43</v>
      </c>
      <c r="H13" s="1045">
        <v>295253</v>
      </c>
      <c r="I13" s="1045">
        <v>108058</v>
      </c>
      <c r="J13" s="1045">
        <v>3342441</v>
      </c>
      <c r="K13" s="1045">
        <v>32700</v>
      </c>
      <c r="L13" s="1045">
        <v>546362</v>
      </c>
      <c r="M13" s="1045">
        <v>4183670</v>
      </c>
      <c r="N13" s="1045">
        <v>47208</v>
      </c>
      <c r="O13" s="1045" t="s">
        <v>43</v>
      </c>
      <c r="P13" s="1045" t="s">
        <v>43</v>
      </c>
      <c r="Q13" s="1045" t="s">
        <v>43</v>
      </c>
      <c r="R13" s="1045">
        <v>925100</v>
      </c>
      <c r="S13" s="1045">
        <v>3119841</v>
      </c>
      <c r="T13" s="1045">
        <v>2717294</v>
      </c>
      <c r="U13" s="1045">
        <v>3191421</v>
      </c>
      <c r="V13" s="1045" t="s">
        <v>43</v>
      </c>
      <c r="W13" s="1048" t="s">
        <v>452</v>
      </c>
    </row>
    <row r="14" spans="1:23" s="1045" customFormat="1" ht="9.75" customHeight="1">
      <c r="A14" s="1046" t="s">
        <v>742</v>
      </c>
      <c r="B14" s="1045">
        <v>35097824</v>
      </c>
      <c r="C14" s="1045">
        <v>28934251</v>
      </c>
      <c r="D14" s="1045">
        <v>7706577</v>
      </c>
      <c r="E14" s="1045">
        <v>159888</v>
      </c>
      <c r="F14" s="1045">
        <v>39149</v>
      </c>
      <c r="G14" s="1045" t="s">
        <v>43</v>
      </c>
      <c r="H14" s="1045">
        <v>453543</v>
      </c>
      <c r="I14" s="1045">
        <v>1172970</v>
      </c>
      <c r="J14" s="1045">
        <v>1691324</v>
      </c>
      <c r="K14" s="1045" t="s">
        <v>43</v>
      </c>
      <c r="L14" s="1045">
        <v>206314</v>
      </c>
      <c r="M14" s="1045">
        <v>2862031</v>
      </c>
      <c r="N14" s="1045">
        <v>25706</v>
      </c>
      <c r="O14" s="1045" t="s">
        <v>43</v>
      </c>
      <c r="P14" s="1045" t="s">
        <v>43</v>
      </c>
      <c r="Q14" s="1045" t="s">
        <v>43</v>
      </c>
      <c r="R14" s="1045">
        <v>738460</v>
      </c>
      <c r="S14" s="1045">
        <v>3244452</v>
      </c>
      <c r="T14" s="1045">
        <v>2171419</v>
      </c>
      <c r="U14" s="1045">
        <v>4780323</v>
      </c>
      <c r="V14" s="1045" t="s">
        <v>43</v>
      </c>
      <c r="W14" s="1048" t="s">
        <v>454</v>
      </c>
    </row>
    <row r="15" spans="1:23" s="1045" customFormat="1" ht="6.75" customHeight="1">
      <c r="A15" s="1046"/>
      <c r="W15" s="1048"/>
    </row>
    <row r="16" spans="1:23" s="1045" customFormat="1" ht="9.75" customHeight="1">
      <c r="A16" s="1046" t="s">
        <v>307</v>
      </c>
      <c r="B16" s="1045">
        <v>9277098</v>
      </c>
      <c r="C16" s="1045">
        <v>7803850</v>
      </c>
      <c r="D16" s="1045">
        <v>2459182</v>
      </c>
      <c r="E16" s="1045">
        <v>44797</v>
      </c>
      <c r="F16" s="1045" t="s">
        <v>43</v>
      </c>
      <c r="G16" s="1045" t="s">
        <v>43</v>
      </c>
      <c r="H16" s="1045">
        <v>141020</v>
      </c>
      <c r="I16" s="1045">
        <v>10038</v>
      </c>
      <c r="J16" s="1045">
        <v>1017690</v>
      </c>
      <c r="K16" s="1045">
        <v>32700</v>
      </c>
      <c r="L16" s="1045">
        <v>164238</v>
      </c>
      <c r="M16" s="1045">
        <v>915539</v>
      </c>
      <c r="N16" s="1045">
        <v>25741</v>
      </c>
      <c r="O16" s="1045" t="s">
        <v>43</v>
      </c>
      <c r="P16" s="1045" t="s">
        <v>43</v>
      </c>
      <c r="Q16" s="1045" t="s">
        <v>43</v>
      </c>
      <c r="R16" s="1045">
        <v>296780</v>
      </c>
      <c r="S16" s="1045">
        <v>928401</v>
      </c>
      <c r="T16" s="1045">
        <v>571363</v>
      </c>
      <c r="U16" s="1045">
        <v>812142</v>
      </c>
      <c r="V16" s="1045" t="s">
        <v>43</v>
      </c>
      <c r="W16" s="1048" t="s">
        <v>455</v>
      </c>
    </row>
    <row r="17" spans="1:23" s="1045" customFormat="1" ht="9.75" customHeight="1">
      <c r="A17" s="1046" t="s">
        <v>456</v>
      </c>
      <c r="B17" s="1045">
        <v>8923446</v>
      </c>
      <c r="C17" s="1045">
        <v>7270703</v>
      </c>
      <c r="D17" s="1045">
        <v>1948218</v>
      </c>
      <c r="E17" s="1045">
        <v>78645</v>
      </c>
      <c r="F17" s="1045" t="s">
        <v>43</v>
      </c>
      <c r="G17" s="1045" t="s">
        <v>43</v>
      </c>
      <c r="H17" s="1045">
        <v>182142</v>
      </c>
      <c r="I17" s="1045">
        <v>170888</v>
      </c>
      <c r="J17" s="1045">
        <v>684816</v>
      </c>
      <c r="K17" s="1045" t="s">
        <v>43</v>
      </c>
      <c r="L17" s="1045">
        <v>83920</v>
      </c>
      <c r="M17" s="1045">
        <v>748037</v>
      </c>
      <c r="N17" s="1045" t="s">
        <v>43</v>
      </c>
      <c r="O17" s="1045" t="s">
        <v>43</v>
      </c>
      <c r="P17" s="1045" t="s">
        <v>43</v>
      </c>
      <c r="Q17" s="1045" t="s">
        <v>43</v>
      </c>
      <c r="R17" s="1045">
        <v>191897</v>
      </c>
      <c r="S17" s="1045">
        <v>1172749</v>
      </c>
      <c r="T17" s="1045">
        <v>703229</v>
      </c>
      <c r="U17" s="1045">
        <v>729402</v>
      </c>
      <c r="V17" s="1045" t="s">
        <v>43</v>
      </c>
      <c r="W17" s="1048" t="s">
        <v>457</v>
      </c>
    </row>
    <row r="18" spans="1:23" s="1045" customFormat="1" ht="9.75" customHeight="1">
      <c r="A18" s="1046" t="s">
        <v>458</v>
      </c>
      <c r="B18" s="1045">
        <v>8991934</v>
      </c>
      <c r="C18" s="1045">
        <v>7364537</v>
      </c>
      <c r="D18" s="1045">
        <v>1957156</v>
      </c>
      <c r="E18" s="1045" t="s">
        <v>43</v>
      </c>
      <c r="F18" s="1045">
        <v>13116</v>
      </c>
      <c r="G18" s="1045" t="s">
        <v>43</v>
      </c>
      <c r="H18" s="1045">
        <v>98498</v>
      </c>
      <c r="I18" s="1045">
        <v>382538</v>
      </c>
      <c r="J18" s="1045">
        <v>406575</v>
      </c>
      <c r="K18" s="1045" t="s">
        <v>43</v>
      </c>
      <c r="L18" s="1045">
        <v>41316</v>
      </c>
      <c r="M18" s="1045">
        <v>959111</v>
      </c>
      <c r="N18" s="1045" t="s">
        <v>43</v>
      </c>
      <c r="O18" s="1045" t="s">
        <v>43</v>
      </c>
      <c r="P18" s="1045" t="s">
        <v>43</v>
      </c>
      <c r="Q18" s="1045" t="s">
        <v>43</v>
      </c>
      <c r="R18" s="1045">
        <v>159435</v>
      </c>
      <c r="S18" s="1045">
        <v>783699</v>
      </c>
      <c r="T18" s="1045">
        <v>562249</v>
      </c>
      <c r="U18" s="1045">
        <v>985783</v>
      </c>
      <c r="V18" s="1045" t="s">
        <v>43</v>
      </c>
      <c r="W18" s="1048" t="s">
        <v>459</v>
      </c>
    </row>
    <row r="19" spans="1:23" s="1045" customFormat="1" ht="9.75" customHeight="1">
      <c r="A19" s="1046" t="s">
        <v>460</v>
      </c>
      <c r="B19" s="1045">
        <v>8842323</v>
      </c>
      <c r="C19" s="1045">
        <v>7502928</v>
      </c>
      <c r="D19" s="1045">
        <v>2265133</v>
      </c>
      <c r="E19" s="1045">
        <v>58610</v>
      </c>
      <c r="F19" s="1045">
        <v>12853</v>
      </c>
      <c r="G19" s="1045" t="s">
        <v>43</v>
      </c>
      <c r="H19" s="1045">
        <v>44211</v>
      </c>
      <c r="I19" s="1045">
        <v>280272</v>
      </c>
      <c r="J19" s="1045">
        <v>247287</v>
      </c>
      <c r="K19" s="1045" t="s">
        <v>43</v>
      </c>
      <c r="L19" s="1045">
        <v>41432</v>
      </c>
      <c r="M19" s="1045">
        <v>512174</v>
      </c>
      <c r="N19" s="1045" t="s">
        <v>43</v>
      </c>
      <c r="O19" s="1045" t="s">
        <v>43</v>
      </c>
      <c r="P19" s="1045" t="s">
        <v>43</v>
      </c>
      <c r="Q19" s="1045" t="s">
        <v>43</v>
      </c>
      <c r="R19" s="1045">
        <v>67648</v>
      </c>
      <c r="S19" s="1045">
        <v>911633</v>
      </c>
      <c r="T19" s="1045">
        <v>260607</v>
      </c>
      <c r="U19" s="1045">
        <v>1435076</v>
      </c>
      <c r="V19" s="1045" t="s">
        <v>43</v>
      </c>
      <c r="W19" s="1048" t="s">
        <v>461</v>
      </c>
    </row>
    <row r="20" spans="1:23" s="1045" customFormat="1" ht="9.75" customHeight="1">
      <c r="A20" s="1046" t="s">
        <v>311</v>
      </c>
      <c r="B20" s="1045">
        <v>8340121</v>
      </c>
      <c r="C20" s="1045">
        <v>6796083</v>
      </c>
      <c r="D20" s="1045">
        <v>1536070</v>
      </c>
      <c r="E20" s="1045">
        <v>22633</v>
      </c>
      <c r="F20" s="1045">
        <v>13180</v>
      </c>
      <c r="G20" s="1045" t="s">
        <v>43</v>
      </c>
      <c r="H20" s="1045">
        <v>128692</v>
      </c>
      <c r="I20" s="1045">
        <v>339272</v>
      </c>
      <c r="J20" s="1045">
        <v>352646</v>
      </c>
      <c r="K20" s="1045" t="s">
        <v>43</v>
      </c>
      <c r="L20" s="1045">
        <v>39646</v>
      </c>
      <c r="M20" s="1045">
        <v>642709</v>
      </c>
      <c r="N20" s="1045">
        <v>25706</v>
      </c>
      <c r="O20" s="1045" t="s">
        <v>43</v>
      </c>
      <c r="P20" s="1045" t="s">
        <v>43</v>
      </c>
      <c r="Q20" s="1045" t="s">
        <v>43</v>
      </c>
      <c r="R20" s="1045">
        <v>319480</v>
      </c>
      <c r="S20" s="1045">
        <v>376371</v>
      </c>
      <c r="T20" s="1045">
        <v>645334</v>
      </c>
      <c r="U20" s="1045">
        <v>1630062</v>
      </c>
      <c r="V20" s="1045" t="s">
        <v>43</v>
      </c>
      <c r="W20" s="1048" t="s">
        <v>462</v>
      </c>
    </row>
    <row r="21" spans="1:23" s="1045" customFormat="1" ht="6.75" customHeight="1">
      <c r="A21" s="1046"/>
      <c r="W21" s="1048"/>
    </row>
    <row r="22" spans="1:23" s="1045" customFormat="1" ht="9.75" customHeight="1">
      <c r="A22" s="1046" t="s">
        <v>463</v>
      </c>
      <c r="B22" s="1045">
        <v>3376769</v>
      </c>
      <c r="C22" s="1045">
        <v>2812516</v>
      </c>
      <c r="D22" s="1045">
        <v>924691</v>
      </c>
      <c r="E22" s="1045" t="s">
        <v>43</v>
      </c>
      <c r="F22" s="1045" t="s">
        <v>43</v>
      </c>
      <c r="G22" s="1045" t="s">
        <v>43</v>
      </c>
      <c r="H22" s="1045">
        <v>107960</v>
      </c>
      <c r="I22" s="1045" t="s">
        <v>43</v>
      </c>
      <c r="J22" s="1045">
        <v>327089</v>
      </c>
      <c r="K22" s="1045" t="s">
        <v>43</v>
      </c>
      <c r="L22" s="1045">
        <v>3086</v>
      </c>
      <c r="M22" s="1045">
        <v>291411</v>
      </c>
      <c r="N22" s="1045" t="s">
        <v>43</v>
      </c>
      <c r="O22" s="1045" t="s">
        <v>43</v>
      </c>
      <c r="P22" s="1045" t="s">
        <v>43</v>
      </c>
      <c r="Q22" s="1045" t="s">
        <v>43</v>
      </c>
      <c r="R22" s="1045">
        <v>157462</v>
      </c>
      <c r="S22" s="1045">
        <v>522932</v>
      </c>
      <c r="T22" s="1045">
        <v>201457</v>
      </c>
      <c r="U22" s="1045">
        <v>248502</v>
      </c>
      <c r="V22" s="1045" t="s">
        <v>43</v>
      </c>
      <c r="W22" s="1048" t="s">
        <v>464</v>
      </c>
    </row>
    <row r="23" spans="1:23" s="1045" customFormat="1" ht="9.75" customHeight="1">
      <c r="A23" s="1046" t="s">
        <v>465</v>
      </c>
      <c r="B23" s="1045">
        <v>2810728</v>
      </c>
      <c r="C23" s="1045">
        <v>2425964</v>
      </c>
      <c r="D23" s="1045">
        <v>965330</v>
      </c>
      <c r="E23" s="1045" t="s">
        <v>43</v>
      </c>
      <c r="F23" s="1045" t="s">
        <v>43</v>
      </c>
      <c r="G23" s="1045" t="s">
        <v>43</v>
      </c>
      <c r="H23" s="1045" t="s">
        <v>43</v>
      </c>
      <c r="I23" s="1045" t="s">
        <v>43</v>
      </c>
      <c r="J23" s="1045">
        <v>287067</v>
      </c>
      <c r="K23" s="1045" t="s">
        <v>43</v>
      </c>
      <c r="L23" s="1045">
        <v>36287</v>
      </c>
      <c r="M23" s="1045">
        <v>471769</v>
      </c>
      <c r="N23" s="1045">
        <v>25741</v>
      </c>
      <c r="O23" s="1045" t="s">
        <v>43</v>
      </c>
      <c r="P23" s="1045" t="s">
        <v>43</v>
      </c>
      <c r="Q23" s="1045" t="s">
        <v>43</v>
      </c>
      <c r="R23" s="1045">
        <v>35782</v>
      </c>
      <c r="S23" s="1045">
        <v>228995</v>
      </c>
      <c r="T23" s="1045">
        <v>73029</v>
      </c>
      <c r="U23" s="1045">
        <v>301964</v>
      </c>
      <c r="V23" s="1045" t="s">
        <v>43</v>
      </c>
      <c r="W23" s="1048" t="s">
        <v>410</v>
      </c>
    </row>
    <row r="24" spans="1:23" s="1045" customFormat="1" ht="9.75" customHeight="1">
      <c r="A24" s="1046" t="s">
        <v>466</v>
      </c>
      <c r="B24" s="1045">
        <v>3089601</v>
      </c>
      <c r="C24" s="1045">
        <v>2565370</v>
      </c>
      <c r="D24" s="1045">
        <v>569161</v>
      </c>
      <c r="E24" s="1045">
        <v>44797</v>
      </c>
      <c r="F24" s="1045" t="s">
        <v>43</v>
      </c>
      <c r="G24" s="1045" t="s">
        <v>43</v>
      </c>
      <c r="H24" s="1045">
        <v>33060</v>
      </c>
      <c r="I24" s="1045">
        <v>10038</v>
      </c>
      <c r="J24" s="1045">
        <v>403534</v>
      </c>
      <c r="K24" s="1045">
        <v>32700</v>
      </c>
      <c r="L24" s="1045">
        <v>124865</v>
      </c>
      <c r="M24" s="1045">
        <v>152359</v>
      </c>
      <c r="N24" s="1045" t="s">
        <v>43</v>
      </c>
      <c r="O24" s="1045" t="s">
        <v>43</v>
      </c>
      <c r="P24" s="1045" t="s">
        <v>43</v>
      </c>
      <c r="Q24" s="1045" t="s">
        <v>43</v>
      </c>
      <c r="R24" s="1045">
        <v>103536</v>
      </c>
      <c r="S24" s="1045">
        <v>176474</v>
      </c>
      <c r="T24" s="1045">
        <v>296877</v>
      </c>
      <c r="U24" s="1045">
        <v>261676</v>
      </c>
      <c r="V24" s="1045" t="s">
        <v>43</v>
      </c>
      <c r="W24" s="1048" t="s">
        <v>411</v>
      </c>
    </row>
    <row r="25" spans="1:23" s="1045" customFormat="1" ht="9.75" customHeight="1">
      <c r="A25" s="1046" t="s">
        <v>467</v>
      </c>
      <c r="B25" s="1045">
        <v>2911099</v>
      </c>
      <c r="C25" s="1045">
        <v>2264519</v>
      </c>
      <c r="D25" s="1045">
        <v>524426</v>
      </c>
      <c r="E25" s="1045">
        <v>30543</v>
      </c>
      <c r="F25" s="1045" t="s">
        <v>43</v>
      </c>
      <c r="G25" s="1045" t="s">
        <v>43</v>
      </c>
      <c r="H25" s="1045">
        <v>65238</v>
      </c>
      <c r="I25" s="1045" t="s">
        <v>43</v>
      </c>
      <c r="J25" s="1045">
        <v>246119</v>
      </c>
      <c r="K25" s="1045" t="s">
        <v>43</v>
      </c>
      <c r="L25" s="1045">
        <v>73243</v>
      </c>
      <c r="M25" s="1045">
        <v>296927</v>
      </c>
      <c r="N25" s="1045" t="s">
        <v>43</v>
      </c>
      <c r="O25" s="1045" t="s">
        <v>43</v>
      </c>
      <c r="P25" s="1045" t="s">
        <v>43</v>
      </c>
      <c r="Q25" s="1045" t="s">
        <v>43</v>
      </c>
      <c r="R25" s="1045">
        <v>46936</v>
      </c>
      <c r="S25" s="1045">
        <v>492116</v>
      </c>
      <c r="T25" s="1045">
        <v>308259</v>
      </c>
      <c r="U25" s="1045">
        <v>140361</v>
      </c>
      <c r="V25" s="1045" t="s">
        <v>43</v>
      </c>
      <c r="W25" s="1048" t="s">
        <v>412</v>
      </c>
    </row>
    <row r="26" spans="1:23" s="1045" customFormat="1" ht="9.75" customHeight="1">
      <c r="A26" s="1046" t="s">
        <v>468</v>
      </c>
      <c r="B26" s="1045">
        <v>3370085</v>
      </c>
      <c r="C26" s="1045">
        <v>2704478</v>
      </c>
      <c r="D26" s="1045">
        <v>911193</v>
      </c>
      <c r="E26" s="1045">
        <v>48102</v>
      </c>
      <c r="F26" s="1045" t="s">
        <v>43</v>
      </c>
      <c r="G26" s="1045" t="s">
        <v>43</v>
      </c>
      <c r="H26" s="1045">
        <v>56257</v>
      </c>
      <c r="I26" s="1045">
        <v>35388</v>
      </c>
      <c r="J26" s="1045">
        <v>288048</v>
      </c>
      <c r="K26" s="1045" t="s">
        <v>43</v>
      </c>
      <c r="L26" s="1045">
        <v>10677</v>
      </c>
      <c r="M26" s="1045">
        <v>278163</v>
      </c>
      <c r="N26" s="1045" t="s">
        <v>43</v>
      </c>
      <c r="O26" s="1045" t="s">
        <v>43</v>
      </c>
      <c r="P26" s="1045" t="s">
        <v>43</v>
      </c>
      <c r="Q26" s="1045" t="s">
        <v>43</v>
      </c>
      <c r="R26" s="1045">
        <v>50589</v>
      </c>
      <c r="S26" s="1045">
        <v>249130</v>
      </c>
      <c r="T26" s="1045">
        <v>202570</v>
      </c>
      <c r="U26" s="1045">
        <v>222652</v>
      </c>
      <c r="V26" s="1045" t="s">
        <v>43</v>
      </c>
      <c r="W26" s="1048" t="s">
        <v>469</v>
      </c>
    </row>
    <row r="27" spans="1:23" s="1045" customFormat="1" ht="9.75" customHeight="1">
      <c r="A27" s="1046" t="s">
        <v>470</v>
      </c>
      <c r="B27" s="1045">
        <v>2642262</v>
      </c>
      <c r="C27" s="1045">
        <v>2301706</v>
      </c>
      <c r="D27" s="1045">
        <v>512599</v>
      </c>
      <c r="E27" s="1045" t="s">
        <v>43</v>
      </c>
      <c r="F27" s="1045" t="s">
        <v>43</v>
      </c>
      <c r="G27" s="1045" t="s">
        <v>43</v>
      </c>
      <c r="H27" s="1045">
        <v>60647</v>
      </c>
      <c r="I27" s="1045">
        <v>135500</v>
      </c>
      <c r="J27" s="1045">
        <v>150649</v>
      </c>
      <c r="K27" s="1045" t="s">
        <v>43</v>
      </c>
      <c r="L27" s="1045" t="s">
        <v>43</v>
      </c>
      <c r="M27" s="1045">
        <v>172947</v>
      </c>
      <c r="N27" s="1045" t="s">
        <v>43</v>
      </c>
      <c r="O27" s="1045" t="s">
        <v>43</v>
      </c>
      <c r="P27" s="1045" t="s">
        <v>43</v>
      </c>
      <c r="Q27" s="1045" t="s">
        <v>43</v>
      </c>
      <c r="R27" s="1045">
        <v>94372</v>
      </c>
      <c r="S27" s="1045">
        <v>431503</v>
      </c>
      <c r="T27" s="1045">
        <v>192400</v>
      </c>
      <c r="U27" s="1045">
        <v>366389</v>
      </c>
      <c r="V27" s="1045" t="s">
        <v>43</v>
      </c>
      <c r="W27" s="1048" t="s">
        <v>471</v>
      </c>
    </row>
    <row r="28" spans="1:23" s="1045" customFormat="1" ht="9.75" customHeight="1">
      <c r="A28" s="1046" t="s">
        <v>472</v>
      </c>
      <c r="B28" s="1045">
        <v>2939738</v>
      </c>
      <c r="C28" s="1045">
        <v>2164848</v>
      </c>
      <c r="D28" s="1045">
        <v>515350</v>
      </c>
      <c r="E28" s="1045" t="s">
        <v>43</v>
      </c>
      <c r="F28" s="1045" t="s">
        <v>43</v>
      </c>
      <c r="G28" s="1045" t="s">
        <v>43</v>
      </c>
      <c r="H28" s="1045">
        <v>71963</v>
      </c>
      <c r="I28" s="1045">
        <v>111113</v>
      </c>
      <c r="J28" s="1045">
        <v>103883</v>
      </c>
      <c r="K28" s="1045" t="s">
        <v>43</v>
      </c>
      <c r="L28" s="1045" t="s">
        <v>43</v>
      </c>
      <c r="M28" s="1045">
        <v>417171</v>
      </c>
      <c r="N28" s="1045" t="s">
        <v>43</v>
      </c>
      <c r="O28" s="1045" t="s">
        <v>43</v>
      </c>
      <c r="P28" s="1045" t="s">
        <v>43</v>
      </c>
      <c r="Q28" s="1045" t="s">
        <v>43</v>
      </c>
      <c r="R28" s="1045">
        <v>39646</v>
      </c>
      <c r="S28" s="1045">
        <v>153282</v>
      </c>
      <c r="T28" s="1045">
        <v>60969</v>
      </c>
      <c r="U28" s="1045">
        <v>235958</v>
      </c>
      <c r="V28" s="1045" t="s">
        <v>43</v>
      </c>
      <c r="W28" s="1048" t="s">
        <v>473</v>
      </c>
    </row>
    <row r="29" spans="1:23" s="1045" customFormat="1" ht="9.75" customHeight="1">
      <c r="A29" s="1046" t="s">
        <v>474</v>
      </c>
      <c r="B29" s="1045">
        <v>2883832</v>
      </c>
      <c r="C29" s="1045">
        <v>2421107</v>
      </c>
      <c r="D29" s="1045">
        <v>728021</v>
      </c>
      <c r="E29" s="1045" t="s">
        <v>43</v>
      </c>
      <c r="F29" s="1045" t="s">
        <v>43</v>
      </c>
      <c r="G29" s="1045" t="s">
        <v>43</v>
      </c>
      <c r="H29" s="1045" t="s">
        <v>43</v>
      </c>
      <c r="I29" s="1045">
        <v>137751</v>
      </c>
      <c r="J29" s="1045">
        <v>173222</v>
      </c>
      <c r="K29" s="1045" t="s">
        <v>43</v>
      </c>
      <c r="L29" s="1045">
        <v>41316</v>
      </c>
      <c r="M29" s="1045">
        <v>136447</v>
      </c>
      <c r="N29" s="1045" t="s">
        <v>43</v>
      </c>
      <c r="O29" s="1045" t="s">
        <v>43</v>
      </c>
      <c r="P29" s="1045" t="s">
        <v>43</v>
      </c>
      <c r="Q29" s="1045" t="s">
        <v>43</v>
      </c>
      <c r="R29" s="1045">
        <v>119789</v>
      </c>
      <c r="S29" s="1045">
        <v>181121</v>
      </c>
      <c r="T29" s="1045">
        <v>318995</v>
      </c>
      <c r="U29" s="1045">
        <v>269999</v>
      </c>
      <c r="V29" s="1045" t="s">
        <v>43</v>
      </c>
      <c r="W29" s="1048" t="s">
        <v>475</v>
      </c>
    </row>
    <row r="30" spans="1:23" s="1045" customFormat="1" ht="9.75" customHeight="1">
      <c r="A30" s="1046" t="s">
        <v>476</v>
      </c>
      <c r="B30" s="1045">
        <v>3168364</v>
      </c>
      <c r="C30" s="1045">
        <v>2778582</v>
      </c>
      <c r="D30" s="1045">
        <v>713785</v>
      </c>
      <c r="E30" s="1045" t="s">
        <v>43</v>
      </c>
      <c r="F30" s="1045">
        <v>13116</v>
      </c>
      <c r="G30" s="1045" t="s">
        <v>43</v>
      </c>
      <c r="H30" s="1045">
        <v>26535</v>
      </c>
      <c r="I30" s="1045">
        <v>133674</v>
      </c>
      <c r="J30" s="1045">
        <v>129470</v>
      </c>
      <c r="K30" s="1045" t="s">
        <v>43</v>
      </c>
      <c r="L30" s="1045" t="s">
        <v>43</v>
      </c>
      <c r="M30" s="1045">
        <v>405493</v>
      </c>
      <c r="N30" s="1045" t="s">
        <v>43</v>
      </c>
      <c r="O30" s="1045" t="s">
        <v>43</v>
      </c>
      <c r="P30" s="1045" t="s">
        <v>43</v>
      </c>
      <c r="Q30" s="1045" t="s">
        <v>43</v>
      </c>
      <c r="R30" s="1045" t="s">
        <v>43</v>
      </c>
      <c r="S30" s="1045">
        <v>449296</v>
      </c>
      <c r="T30" s="1045">
        <v>182285</v>
      </c>
      <c r="U30" s="1045">
        <v>479826</v>
      </c>
      <c r="V30" s="1045" t="s">
        <v>43</v>
      </c>
      <c r="W30" s="1048" t="s">
        <v>477</v>
      </c>
    </row>
    <row r="31" spans="1:23" s="1045" customFormat="1" ht="9.75" customHeight="1">
      <c r="A31" s="1046" t="s">
        <v>478</v>
      </c>
      <c r="B31" s="1045">
        <v>2795290</v>
      </c>
      <c r="C31" s="1045">
        <v>2407978</v>
      </c>
      <c r="D31" s="1045">
        <v>658051</v>
      </c>
      <c r="E31" s="1045">
        <v>24940</v>
      </c>
      <c r="F31" s="1045" t="s">
        <v>43</v>
      </c>
      <c r="G31" s="1045" t="s">
        <v>43</v>
      </c>
      <c r="H31" s="1045" t="s">
        <v>43</v>
      </c>
      <c r="I31" s="1045">
        <v>71440</v>
      </c>
      <c r="J31" s="1045">
        <v>75744</v>
      </c>
      <c r="K31" s="1045" t="s">
        <v>43</v>
      </c>
      <c r="L31" s="1045" t="s">
        <v>43</v>
      </c>
      <c r="M31" s="1045">
        <v>140027</v>
      </c>
      <c r="N31" s="1045" t="s">
        <v>43</v>
      </c>
      <c r="O31" s="1045" t="s">
        <v>43</v>
      </c>
      <c r="P31" s="1045" t="s">
        <v>43</v>
      </c>
      <c r="Q31" s="1045" t="s">
        <v>43</v>
      </c>
      <c r="R31" s="1045">
        <v>28720</v>
      </c>
      <c r="S31" s="1045">
        <v>422450</v>
      </c>
      <c r="T31" s="1045">
        <v>187900</v>
      </c>
      <c r="U31" s="1045">
        <v>368622</v>
      </c>
      <c r="V31" s="1045" t="s">
        <v>43</v>
      </c>
      <c r="W31" s="1048" t="s">
        <v>422</v>
      </c>
    </row>
    <row r="32" spans="1:23" s="1045" customFormat="1" ht="9.75" customHeight="1">
      <c r="A32" s="1046" t="s">
        <v>479</v>
      </c>
      <c r="B32" s="1045">
        <v>2738236</v>
      </c>
      <c r="C32" s="1045">
        <v>2182573</v>
      </c>
      <c r="D32" s="1045">
        <v>595481</v>
      </c>
      <c r="E32" s="1045" t="s">
        <v>43</v>
      </c>
      <c r="F32" s="1045">
        <v>12853</v>
      </c>
      <c r="G32" s="1045" t="s">
        <v>43</v>
      </c>
      <c r="H32" s="1045">
        <v>44211</v>
      </c>
      <c r="I32" s="1045">
        <v>114745</v>
      </c>
      <c r="J32" s="1045">
        <v>64666</v>
      </c>
      <c r="K32" s="1045" t="s">
        <v>43</v>
      </c>
      <c r="L32" s="1045">
        <v>41432</v>
      </c>
      <c r="M32" s="1045">
        <v>198951</v>
      </c>
      <c r="N32" s="1045" t="s">
        <v>43</v>
      </c>
      <c r="O32" s="1045" t="s">
        <v>43</v>
      </c>
      <c r="P32" s="1045" t="s">
        <v>43</v>
      </c>
      <c r="Q32" s="1045" t="s">
        <v>43</v>
      </c>
      <c r="R32" s="1045">
        <v>38928</v>
      </c>
      <c r="S32" s="1045">
        <v>218406</v>
      </c>
      <c r="T32" s="1045" t="s">
        <v>43</v>
      </c>
      <c r="U32" s="1045">
        <v>442361</v>
      </c>
      <c r="V32" s="1045" t="s">
        <v>43</v>
      </c>
      <c r="W32" s="1048" t="s">
        <v>423</v>
      </c>
    </row>
    <row r="33" spans="1:23" s="1045" customFormat="1" ht="9.75" customHeight="1">
      <c r="A33" s="1046" t="s">
        <v>480</v>
      </c>
      <c r="B33" s="1045">
        <v>3308797</v>
      </c>
      <c r="C33" s="1045">
        <v>2912377</v>
      </c>
      <c r="D33" s="1045">
        <v>1011601</v>
      </c>
      <c r="E33" s="1045">
        <v>33670</v>
      </c>
      <c r="F33" s="1045" t="s">
        <v>43</v>
      </c>
      <c r="G33" s="1045" t="s">
        <v>43</v>
      </c>
      <c r="H33" s="1045" t="s">
        <v>43</v>
      </c>
      <c r="I33" s="1045">
        <v>94087</v>
      </c>
      <c r="J33" s="1045">
        <v>106877</v>
      </c>
      <c r="K33" s="1045" t="s">
        <v>43</v>
      </c>
      <c r="L33" s="1045" t="s">
        <v>43</v>
      </c>
      <c r="M33" s="1045">
        <v>173196</v>
      </c>
      <c r="N33" s="1045" t="s">
        <v>43</v>
      </c>
      <c r="O33" s="1045" t="s">
        <v>43</v>
      </c>
      <c r="P33" s="1045" t="s">
        <v>43</v>
      </c>
      <c r="Q33" s="1045" t="s">
        <v>43</v>
      </c>
      <c r="R33" s="1045" t="s">
        <v>43</v>
      </c>
      <c r="S33" s="1045">
        <v>270777</v>
      </c>
      <c r="T33" s="1045">
        <v>72707</v>
      </c>
      <c r="U33" s="1045">
        <v>624093</v>
      </c>
      <c r="V33" s="1045" t="s">
        <v>43</v>
      </c>
      <c r="W33" s="1048" t="s">
        <v>424</v>
      </c>
    </row>
    <row r="34" spans="1:23" s="1045" customFormat="1" ht="9.75" customHeight="1">
      <c r="A34" s="1046" t="s">
        <v>481</v>
      </c>
      <c r="B34" s="1045">
        <v>3419728</v>
      </c>
      <c r="C34" s="1045">
        <v>2713148</v>
      </c>
      <c r="D34" s="1045">
        <v>774088</v>
      </c>
      <c r="E34" s="1045" t="s">
        <v>43</v>
      </c>
      <c r="F34" s="1045" t="s">
        <v>43</v>
      </c>
      <c r="G34" s="1045" t="s">
        <v>43</v>
      </c>
      <c r="H34" s="1045">
        <v>52677</v>
      </c>
      <c r="I34" s="1045">
        <v>107020</v>
      </c>
      <c r="J34" s="1045">
        <v>74265</v>
      </c>
      <c r="K34" s="1045" t="s">
        <v>43</v>
      </c>
      <c r="L34" s="1045" t="s">
        <v>43</v>
      </c>
      <c r="M34" s="1045">
        <v>298336</v>
      </c>
      <c r="N34" s="1045" t="s">
        <v>43</v>
      </c>
      <c r="O34" s="1045" t="s">
        <v>43</v>
      </c>
      <c r="P34" s="1045" t="s">
        <v>43</v>
      </c>
      <c r="Q34" s="1045" t="s">
        <v>43</v>
      </c>
      <c r="R34" s="1045">
        <v>35424</v>
      </c>
      <c r="S34" s="1045">
        <v>158331</v>
      </c>
      <c r="T34" s="1045">
        <v>285082</v>
      </c>
      <c r="U34" s="1045">
        <v>648367</v>
      </c>
      <c r="V34" s="1045" t="s">
        <v>43</v>
      </c>
      <c r="W34" s="1048" t="s">
        <v>482</v>
      </c>
    </row>
    <row r="35" spans="1:23" s="1045" customFormat="1" ht="9.75" customHeight="1">
      <c r="A35" s="1046" t="s">
        <v>465</v>
      </c>
      <c r="B35" s="1045">
        <v>2595435</v>
      </c>
      <c r="C35" s="1045">
        <v>2161820</v>
      </c>
      <c r="D35" s="1045">
        <v>537074</v>
      </c>
      <c r="E35" s="1045" t="s">
        <v>43</v>
      </c>
      <c r="F35" s="1045" t="s">
        <v>43</v>
      </c>
      <c r="G35" s="1045" t="s">
        <v>43</v>
      </c>
      <c r="H35" s="1045" t="s">
        <v>43</v>
      </c>
      <c r="I35" s="1045">
        <v>74155</v>
      </c>
      <c r="J35" s="1045">
        <v>91451</v>
      </c>
      <c r="K35" s="1045" t="s">
        <v>43</v>
      </c>
      <c r="L35" s="1045">
        <v>24695</v>
      </c>
      <c r="M35" s="1045">
        <v>123748</v>
      </c>
      <c r="N35" s="1045" t="s">
        <v>43</v>
      </c>
      <c r="O35" s="1045" t="s">
        <v>43</v>
      </c>
      <c r="P35" s="1045" t="s">
        <v>43</v>
      </c>
      <c r="Q35" s="1045" t="s">
        <v>43</v>
      </c>
      <c r="R35" s="1045">
        <v>147007</v>
      </c>
      <c r="S35" s="1045">
        <v>62401</v>
      </c>
      <c r="T35" s="1045">
        <v>278954</v>
      </c>
      <c r="U35" s="1045">
        <v>554286</v>
      </c>
      <c r="V35" s="1045" t="s">
        <v>43</v>
      </c>
      <c r="W35" s="1048" t="s">
        <v>410</v>
      </c>
    </row>
    <row r="36" spans="1:23" s="1045" customFormat="1" ht="9.75" customHeight="1">
      <c r="A36" s="1049" t="s">
        <v>466</v>
      </c>
      <c r="B36" s="1050">
        <v>2324958</v>
      </c>
      <c r="C36" s="1051">
        <v>1921115</v>
      </c>
      <c r="D36" s="1051">
        <v>224908</v>
      </c>
      <c r="E36" s="1051">
        <v>22633</v>
      </c>
      <c r="F36" s="1051">
        <v>13180</v>
      </c>
      <c r="G36" s="1051" t="s">
        <v>43</v>
      </c>
      <c r="H36" s="1051">
        <v>76015</v>
      </c>
      <c r="I36" s="1051">
        <v>158097</v>
      </c>
      <c r="J36" s="1051">
        <v>186930</v>
      </c>
      <c r="K36" s="1051" t="s">
        <v>43</v>
      </c>
      <c r="L36" s="1051">
        <v>14951</v>
      </c>
      <c r="M36" s="1051">
        <v>220625</v>
      </c>
      <c r="N36" s="1051">
        <v>25706</v>
      </c>
      <c r="O36" s="1051" t="s">
        <v>43</v>
      </c>
      <c r="P36" s="1051" t="s">
        <v>43</v>
      </c>
      <c r="Q36" s="1051" t="s">
        <v>43</v>
      </c>
      <c r="R36" s="1051">
        <v>137049</v>
      </c>
      <c r="S36" s="1051">
        <v>155639</v>
      </c>
      <c r="T36" s="1051">
        <v>81298</v>
      </c>
      <c r="U36" s="1051">
        <v>427409</v>
      </c>
      <c r="V36" s="1051" t="s">
        <v>43</v>
      </c>
      <c r="W36" s="1052" t="s">
        <v>411</v>
      </c>
    </row>
    <row r="37" spans="1:23" ht="12" customHeight="1"/>
    <row r="38" spans="1:23" ht="12" customHeight="1"/>
    <row r="39" spans="1:23" ht="12" customHeight="1">
      <c r="K39" s="1053" t="s">
        <v>483</v>
      </c>
    </row>
    <row r="40" spans="1:23" s="1038" customFormat="1" ht="21" customHeight="1">
      <c r="A40" s="1308" t="s">
        <v>723</v>
      </c>
      <c r="B40" s="1054" t="s">
        <v>164</v>
      </c>
      <c r="C40" s="1037"/>
      <c r="D40" s="1037"/>
      <c r="E40" s="1037"/>
      <c r="F40" s="1037"/>
      <c r="G40" s="1037"/>
      <c r="H40" s="1037"/>
      <c r="I40" s="1037"/>
      <c r="J40" s="1037"/>
      <c r="K40" s="1037"/>
      <c r="L40" s="1037"/>
      <c r="M40" s="1037"/>
      <c r="N40" s="1037"/>
      <c r="O40" s="1037"/>
      <c r="P40" s="1037"/>
      <c r="Q40" s="1037"/>
      <c r="R40" s="1037"/>
      <c r="S40" s="1037"/>
      <c r="T40" s="1037"/>
      <c r="U40" s="1037"/>
      <c r="V40" s="1037"/>
      <c r="W40" s="1311" t="s">
        <v>429</v>
      </c>
    </row>
    <row r="41" spans="1:23" s="1038" customFormat="1" ht="21" customHeight="1">
      <c r="A41" s="1309"/>
      <c r="B41" s="1054" t="s">
        <v>165</v>
      </c>
      <c r="C41" s="1037"/>
      <c r="D41" s="1076"/>
      <c r="E41" s="1077" t="s">
        <v>743</v>
      </c>
      <c r="F41" s="1037"/>
      <c r="G41" s="1037"/>
      <c r="H41" s="1037"/>
      <c r="I41" s="1037"/>
      <c r="J41" s="1037"/>
      <c r="K41" s="1037"/>
      <c r="L41" s="1037"/>
      <c r="M41" s="1037"/>
      <c r="N41" s="1037"/>
      <c r="O41" s="1037"/>
      <c r="P41" s="1037"/>
      <c r="Q41" s="1037"/>
      <c r="R41" s="1037"/>
      <c r="S41" s="1037"/>
      <c r="T41" s="1037"/>
      <c r="U41" s="1037"/>
      <c r="V41" s="1037"/>
      <c r="W41" s="1312"/>
    </row>
    <row r="42" spans="1:23" s="1038" customFormat="1" ht="52.5" customHeight="1">
      <c r="A42" s="1310"/>
      <c r="B42" s="1039" t="s">
        <v>744</v>
      </c>
      <c r="C42" s="1055" t="s">
        <v>745</v>
      </c>
      <c r="D42" s="1039" t="s">
        <v>746</v>
      </c>
      <c r="E42" s="1079" t="s">
        <v>1344</v>
      </c>
      <c r="F42" s="1039" t="s">
        <v>747</v>
      </c>
      <c r="G42" s="1039" t="s">
        <v>748</v>
      </c>
      <c r="H42" s="1039" t="s">
        <v>593</v>
      </c>
      <c r="I42" s="1055" t="s">
        <v>749</v>
      </c>
      <c r="J42" s="1039" t="s">
        <v>750</v>
      </c>
      <c r="K42" s="1039" t="s">
        <v>751</v>
      </c>
      <c r="L42" s="1039" t="s">
        <v>752</v>
      </c>
      <c r="M42" s="1039" t="s">
        <v>753</v>
      </c>
      <c r="N42" s="1039" t="s">
        <v>1345</v>
      </c>
      <c r="O42" s="1039" t="s">
        <v>754</v>
      </c>
      <c r="P42" s="1039" t="s">
        <v>755</v>
      </c>
      <c r="Q42" s="1039" t="s">
        <v>756</v>
      </c>
      <c r="R42" s="1039" t="s">
        <v>757</v>
      </c>
      <c r="S42" s="1039" t="s">
        <v>758</v>
      </c>
      <c r="T42" s="1039" t="s">
        <v>759</v>
      </c>
      <c r="U42" s="1039" t="s">
        <v>760</v>
      </c>
      <c r="V42" s="1040" t="s">
        <v>761</v>
      </c>
      <c r="W42" s="1313"/>
    </row>
    <row r="43" spans="1:23" s="1045" customFormat="1" ht="9.75" customHeight="1">
      <c r="A43" s="1041" t="s">
        <v>300</v>
      </c>
      <c r="B43" s="1042">
        <v>315875</v>
      </c>
      <c r="C43" s="1043">
        <v>3216426</v>
      </c>
      <c r="D43" s="1043">
        <v>335524</v>
      </c>
      <c r="E43" s="1043">
        <v>2526852</v>
      </c>
      <c r="F43" s="1043">
        <v>256639</v>
      </c>
      <c r="G43" s="1043">
        <v>45</v>
      </c>
      <c r="H43" s="1043" t="s">
        <v>43</v>
      </c>
      <c r="I43" s="1043">
        <v>78647</v>
      </c>
      <c r="J43" s="1043" t="s">
        <v>43</v>
      </c>
      <c r="K43" s="1043">
        <v>70510</v>
      </c>
      <c r="L43" s="1043" t="s">
        <v>43</v>
      </c>
      <c r="M43" s="1043" t="s">
        <v>43</v>
      </c>
      <c r="N43" s="1043" t="s">
        <v>43</v>
      </c>
      <c r="O43" s="1043">
        <v>75914</v>
      </c>
      <c r="P43" s="1043" t="s">
        <v>43</v>
      </c>
      <c r="Q43" s="1043">
        <v>1782842</v>
      </c>
      <c r="R43" s="1043">
        <v>164268</v>
      </c>
      <c r="S43" s="1043">
        <v>97987</v>
      </c>
      <c r="T43" s="1043" t="s">
        <v>43</v>
      </c>
      <c r="U43" s="1043" t="s">
        <v>43</v>
      </c>
      <c r="V43" s="1043" t="s">
        <v>43</v>
      </c>
      <c r="W43" s="1044" t="s">
        <v>443</v>
      </c>
    </row>
    <row r="44" spans="1:23" s="1045" customFormat="1" ht="9.75" customHeight="1">
      <c r="A44" s="1046" t="s">
        <v>738</v>
      </c>
      <c r="B44" s="1045" t="s">
        <v>43</v>
      </c>
      <c r="C44" s="1045">
        <v>2759020</v>
      </c>
      <c r="D44" s="1045">
        <v>38965</v>
      </c>
      <c r="E44" s="1045">
        <v>2055028</v>
      </c>
      <c r="F44" s="1045">
        <v>121065</v>
      </c>
      <c r="G44" s="1045">
        <v>23</v>
      </c>
      <c r="H44" s="1045" t="s">
        <v>43</v>
      </c>
      <c r="I44" s="1045" t="s">
        <v>43</v>
      </c>
      <c r="J44" s="1045">
        <v>177922</v>
      </c>
      <c r="K44" s="1045">
        <v>33306</v>
      </c>
      <c r="L44" s="1045" t="s">
        <v>43</v>
      </c>
      <c r="M44" s="1045">
        <v>63723</v>
      </c>
      <c r="N44" s="1045">
        <v>76807</v>
      </c>
      <c r="O44" s="1045">
        <v>188191</v>
      </c>
      <c r="P44" s="1045">
        <v>79673</v>
      </c>
      <c r="Q44" s="1045">
        <v>1079714</v>
      </c>
      <c r="R44" s="1045">
        <v>112348</v>
      </c>
      <c r="S44" s="1045">
        <v>20415</v>
      </c>
      <c r="T44" s="1045" t="s">
        <v>43</v>
      </c>
      <c r="U44" s="1045" t="s">
        <v>43</v>
      </c>
      <c r="V44" s="1045">
        <v>101841</v>
      </c>
      <c r="W44" s="1048" t="s">
        <v>445</v>
      </c>
    </row>
    <row r="45" spans="1:23" s="1045" customFormat="1" ht="9.75" customHeight="1">
      <c r="A45" s="1046" t="s">
        <v>739</v>
      </c>
      <c r="B45" s="1045" t="s">
        <v>43</v>
      </c>
      <c r="C45" s="1045">
        <v>1789684</v>
      </c>
      <c r="D45" s="1045">
        <v>195232</v>
      </c>
      <c r="E45" s="1045">
        <v>3602387</v>
      </c>
      <c r="F45" s="1045">
        <v>205139</v>
      </c>
      <c r="G45" s="1045">
        <v>69</v>
      </c>
      <c r="H45" s="1045">
        <v>28097</v>
      </c>
      <c r="I45" s="1045">
        <v>192436</v>
      </c>
      <c r="J45" s="1045" t="s">
        <v>43</v>
      </c>
      <c r="K45" s="1045">
        <v>38296</v>
      </c>
      <c r="L45" s="1045">
        <v>15796</v>
      </c>
      <c r="M45" s="1045">
        <v>328728</v>
      </c>
      <c r="N45" s="1045">
        <v>33429</v>
      </c>
      <c r="O45" s="1045">
        <v>35897</v>
      </c>
      <c r="P45" s="1045">
        <v>204755</v>
      </c>
      <c r="Q45" s="1045">
        <v>2223715</v>
      </c>
      <c r="R45" s="1045">
        <v>159950</v>
      </c>
      <c r="S45" s="1045">
        <v>62386</v>
      </c>
      <c r="T45" s="1045">
        <v>22826</v>
      </c>
      <c r="U45" s="1045">
        <v>43234</v>
      </c>
      <c r="V45" s="1045" t="s">
        <v>43</v>
      </c>
      <c r="W45" s="1048" t="s">
        <v>447</v>
      </c>
    </row>
    <row r="46" spans="1:23" s="1045" customFormat="1" ht="9.75" customHeight="1">
      <c r="A46" s="1046" t="s">
        <v>740</v>
      </c>
      <c r="B46" s="1045" t="s">
        <v>43</v>
      </c>
      <c r="C46" s="1045">
        <v>2397084</v>
      </c>
      <c r="D46" s="1045">
        <v>20123</v>
      </c>
      <c r="E46" s="1045">
        <v>3379781</v>
      </c>
      <c r="F46" s="1045">
        <v>730573</v>
      </c>
      <c r="G46" s="1045">
        <v>23</v>
      </c>
      <c r="H46" s="1045" t="s">
        <v>43</v>
      </c>
      <c r="I46" s="1045" t="s">
        <v>43</v>
      </c>
      <c r="J46" s="1045" t="s">
        <v>43</v>
      </c>
      <c r="K46" s="1045" t="s">
        <v>43</v>
      </c>
      <c r="L46" s="1045" t="s">
        <v>43</v>
      </c>
      <c r="M46" s="1045">
        <v>176477</v>
      </c>
      <c r="N46" s="1045" t="s">
        <v>43</v>
      </c>
      <c r="O46" s="1045">
        <v>83559</v>
      </c>
      <c r="P46" s="1045">
        <v>58785</v>
      </c>
      <c r="Q46" s="1045">
        <v>2227915</v>
      </c>
      <c r="R46" s="1045">
        <v>62562</v>
      </c>
      <c r="S46" s="1045">
        <v>39887</v>
      </c>
      <c r="T46" s="1045" t="s">
        <v>43</v>
      </c>
      <c r="U46" s="1045" t="s">
        <v>43</v>
      </c>
      <c r="V46" s="1045" t="s">
        <v>43</v>
      </c>
      <c r="W46" s="1048" t="s">
        <v>449</v>
      </c>
    </row>
    <row r="47" spans="1:23" s="1045" customFormat="1" ht="9.75" customHeight="1">
      <c r="A47" s="1046" t="s">
        <v>741</v>
      </c>
      <c r="B47" s="1045" t="s">
        <v>43</v>
      </c>
      <c r="C47" s="1045">
        <v>3301681</v>
      </c>
      <c r="D47" s="1045">
        <v>40351</v>
      </c>
      <c r="E47" s="1045">
        <v>3487387</v>
      </c>
      <c r="F47" s="1045">
        <v>431592</v>
      </c>
      <c r="G47" s="1045">
        <v>23</v>
      </c>
      <c r="H47" s="1045" t="s">
        <v>43</v>
      </c>
      <c r="I47" s="1045">
        <v>40537</v>
      </c>
      <c r="J47" s="1045" t="s">
        <v>43</v>
      </c>
      <c r="K47" s="1045">
        <v>37088</v>
      </c>
      <c r="L47" s="1045" t="s">
        <v>43</v>
      </c>
      <c r="M47" s="1045">
        <v>272082</v>
      </c>
      <c r="N47" s="1045" t="s">
        <v>43</v>
      </c>
      <c r="O47" s="1045">
        <v>24447</v>
      </c>
      <c r="P47" s="1045" t="s">
        <v>43</v>
      </c>
      <c r="Q47" s="1045">
        <v>2581681</v>
      </c>
      <c r="R47" s="1045">
        <v>99937</v>
      </c>
      <c r="S47" s="1045" t="s">
        <v>43</v>
      </c>
      <c r="T47" s="1045" t="s">
        <v>43</v>
      </c>
      <c r="U47" s="1045" t="s">
        <v>43</v>
      </c>
      <c r="V47" s="1045" t="s">
        <v>43</v>
      </c>
      <c r="W47" s="1048" t="s">
        <v>451</v>
      </c>
    </row>
    <row r="48" spans="1:23" s="1045" customFormat="1" ht="6.75" customHeight="1">
      <c r="A48" s="1046"/>
      <c r="W48" s="1048"/>
    </row>
    <row r="49" spans="1:23" s="1045" customFormat="1" ht="9.75" customHeight="1">
      <c r="A49" s="1046" t="s">
        <v>305</v>
      </c>
      <c r="B49" s="1045" t="s">
        <v>43</v>
      </c>
      <c r="C49" s="1045">
        <v>2418018</v>
      </c>
      <c r="D49" s="1045">
        <v>20123</v>
      </c>
      <c r="E49" s="1045">
        <v>2783251</v>
      </c>
      <c r="F49" s="1045">
        <v>508452</v>
      </c>
      <c r="G49" s="1045">
        <v>23</v>
      </c>
      <c r="H49" s="1045" t="s">
        <v>43</v>
      </c>
      <c r="I49" s="1045" t="s">
        <v>43</v>
      </c>
      <c r="J49" s="1045" t="s">
        <v>43</v>
      </c>
      <c r="K49" s="1045" t="s">
        <v>43</v>
      </c>
      <c r="L49" s="1045" t="s">
        <v>43</v>
      </c>
      <c r="M49" s="1045" t="s">
        <v>43</v>
      </c>
      <c r="N49" s="1045" t="s">
        <v>43</v>
      </c>
      <c r="O49" s="1045">
        <v>108006</v>
      </c>
      <c r="P49" s="1045" t="s">
        <v>43</v>
      </c>
      <c r="Q49" s="1045">
        <v>2064321</v>
      </c>
      <c r="R49" s="1045">
        <v>62562</v>
      </c>
      <c r="S49" s="1045">
        <v>39887</v>
      </c>
      <c r="T49" s="1045" t="s">
        <v>43</v>
      </c>
      <c r="U49" s="1045" t="s">
        <v>43</v>
      </c>
      <c r="V49" s="1045" t="s">
        <v>43</v>
      </c>
      <c r="W49" s="1048" t="s">
        <v>452</v>
      </c>
    </row>
    <row r="50" spans="1:23" s="1045" customFormat="1" ht="9.75" customHeight="1">
      <c r="A50" s="1046" t="s">
        <v>742</v>
      </c>
      <c r="B50" s="1045" t="s">
        <v>43</v>
      </c>
      <c r="C50" s="1045">
        <v>3641744</v>
      </c>
      <c r="D50" s="1045">
        <v>40351</v>
      </c>
      <c r="E50" s="1045">
        <v>3787744</v>
      </c>
      <c r="F50" s="1045">
        <v>489194</v>
      </c>
      <c r="G50" s="1045">
        <v>23</v>
      </c>
      <c r="H50" s="1045" t="s">
        <v>43</v>
      </c>
      <c r="I50" s="1045">
        <v>81190</v>
      </c>
      <c r="J50" s="1045" t="s">
        <v>43</v>
      </c>
      <c r="K50" s="1045">
        <v>37088</v>
      </c>
      <c r="L50" s="1045" t="s">
        <v>43</v>
      </c>
      <c r="M50" s="1045">
        <v>422836</v>
      </c>
      <c r="N50" s="1045" t="s">
        <v>43</v>
      </c>
      <c r="O50" s="1045">
        <v>33534</v>
      </c>
      <c r="P50" s="1045" t="s">
        <v>43</v>
      </c>
      <c r="Q50" s="1045">
        <v>2588923</v>
      </c>
      <c r="R50" s="1045">
        <v>99937</v>
      </c>
      <c r="S50" s="1045">
        <v>35019</v>
      </c>
      <c r="T50" s="1045" t="s">
        <v>43</v>
      </c>
      <c r="U50" s="1045" t="s">
        <v>43</v>
      </c>
      <c r="V50" s="1045" t="s">
        <v>43</v>
      </c>
      <c r="W50" s="1048" t="s">
        <v>454</v>
      </c>
    </row>
    <row r="51" spans="1:23" s="1045" customFormat="1" ht="6.75" customHeight="1">
      <c r="A51" s="1046"/>
      <c r="W51" s="1048"/>
    </row>
    <row r="52" spans="1:23" s="1045" customFormat="1" ht="9.75" customHeight="1">
      <c r="A52" s="1046" t="s">
        <v>307</v>
      </c>
      <c r="B52" s="1045" t="s">
        <v>43</v>
      </c>
      <c r="C52" s="1045">
        <v>384219</v>
      </c>
      <c r="D52" s="1045" t="s">
        <v>43</v>
      </c>
      <c r="E52" s="1045">
        <v>674241</v>
      </c>
      <c r="F52" s="1045">
        <v>142175</v>
      </c>
      <c r="G52" s="1045" t="s">
        <v>43</v>
      </c>
      <c r="H52" s="1045" t="s">
        <v>43</v>
      </c>
      <c r="I52" s="1045" t="s">
        <v>43</v>
      </c>
      <c r="J52" s="1045" t="s">
        <v>43</v>
      </c>
      <c r="K52" s="1045" t="s">
        <v>43</v>
      </c>
      <c r="L52" s="1045" t="s">
        <v>43</v>
      </c>
      <c r="M52" s="1045" t="s">
        <v>43</v>
      </c>
      <c r="N52" s="1045" t="s">
        <v>43</v>
      </c>
      <c r="O52" s="1045">
        <v>24447</v>
      </c>
      <c r="P52" s="1045" t="s">
        <v>43</v>
      </c>
      <c r="Q52" s="1045">
        <v>507619</v>
      </c>
      <c r="R52" s="1045" t="s">
        <v>43</v>
      </c>
      <c r="S52" s="1045" t="s">
        <v>43</v>
      </c>
      <c r="T52" s="1045" t="s">
        <v>43</v>
      </c>
      <c r="U52" s="1045" t="s">
        <v>43</v>
      </c>
      <c r="V52" s="1045" t="s">
        <v>43</v>
      </c>
      <c r="W52" s="1048" t="s">
        <v>455</v>
      </c>
    </row>
    <row r="53" spans="1:23" s="1045" customFormat="1" ht="9.75" customHeight="1">
      <c r="A53" s="1046" t="s">
        <v>456</v>
      </c>
      <c r="B53" s="1045" t="s">
        <v>43</v>
      </c>
      <c r="C53" s="1045">
        <v>536409</v>
      </c>
      <c r="D53" s="1045">
        <v>40351</v>
      </c>
      <c r="E53" s="1045">
        <v>857786</v>
      </c>
      <c r="F53" s="1045">
        <v>72999</v>
      </c>
      <c r="G53" s="1045" t="s">
        <v>43</v>
      </c>
      <c r="H53" s="1045" t="s">
        <v>43</v>
      </c>
      <c r="I53" s="1045" t="s">
        <v>43</v>
      </c>
      <c r="J53" s="1045" t="s">
        <v>43</v>
      </c>
      <c r="K53" s="1045" t="s">
        <v>43</v>
      </c>
      <c r="L53" s="1045" t="s">
        <v>43</v>
      </c>
      <c r="M53" s="1045">
        <v>65774</v>
      </c>
      <c r="N53" s="1045" t="s">
        <v>43</v>
      </c>
      <c r="O53" s="1045" t="s">
        <v>43</v>
      </c>
      <c r="P53" s="1045" t="s">
        <v>43</v>
      </c>
      <c r="Q53" s="1045">
        <v>665058</v>
      </c>
      <c r="R53" s="1045">
        <v>53955</v>
      </c>
      <c r="S53" s="1045" t="s">
        <v>43</v>
      </c>
      <c r="T53" s="1045" t="s">
        <v>43</v>
      </c>
      <c r="U53" s="1045" t="s">
        <v>43</v>
      </c>
      <c r="V53" s="1045" t="s">
        <v>43</v>
      </c>
      <c r="W53" s="1048" t="s">
        <v>457</v>
      </c>
    </row>
    <row r="54" spans="1:23" s="1045" customFormat="1" ht="9.75" customHeight="1">
      <c r="A54" s="1046" t="s">
        <v>458</v>
      </c>
      <c r="B54" s="1045" t="s">
        <v>43</v>
      </c>
      <c r="C54" s="1045">
        <v>1015061</v>
      </c>
      <c r="D54" s="1045" t="s">
        <v>43</v>
      </c>
      <c r="E54" s="1045">
        <v>1086132</v>
      </c>
      <c r="F54" s="1045">
        <v>136306</v>
      </c>
      <c r="G54" s="1045">
        <v>23</v>
      </c>
      <c r="H54" s="1045" t="s">
        <v>43</v>
      </c>
      <c r="I54" s="1045" t="s">
        <v>43</v>
      </c>
      <c r="J54" s="1045" t="s">
        <v>43</v>
      </c>
      <c r="K54" s="1045">
        <v>37088</v>
      </c>
      <c r="L54" s="1045" t="s">
        <v>43</v>
      </c>
      <c r="M54" s="1045">
        <v>167053</v>
      </c>
      <c r="N54" s="1045" t="s">
        <v>43</v>
      </c>
      <c r="O54" s="1045" t="s">
        <v>43</v>
      </c>
      <c r="P54" s="1045" t="s">
        <v>43</v>
      </c>
      <c r="Q54" s="1045">
        <v>699680</v>
      </c>
      <c r="R54" s="1045">
        <v>45982</v>
      </c>
      <c r="S54" s="1045" t="s">
        <v>43</v>
      </c>
      <c r="T54" s="1045" t="s">
        <v>43</v>
      </c>
      <c r="U54" s="1045" t="s">
        <v>43</v>
      </c>
      <c r="V54" s="1045" t="s">
        <v>43</v>
      </c>
      <c r="W54" s="1048" t="s">
        <v>459</v>
      </c>
    </row>
    <row r="55" spans="1:23" s="1045" customFormat="1" ht="9.75" customHeight="1">
      <c r="A55" s="1046" t="s">
        <v>460</v>
      </c>
      <c r="B55" s="1045" t="s">
        <v>43</v>
      </c>
      <c r="C55" s="1045">
        <v>1365992</v>
      </c>
      <c r="D55" s="1045" t="s">
        <v>43</v>
      </c>
      <c r="E55" s="1045">
        <v>869228</v>
      </c>
      <c r="F55" s="1045">
        <v>80112</v>
      </c>
      <c r="G55" s="1045" t="s">
        <v>43</v>
      </c>
      <c r="H55" s="1045" t="s">
        <v>43</v>
      </c>
      <c r="I55" s="1045">
        <v>40537</v>
      </c>
      <c r="J55" s="1045" t="s">
        <v>43</v>
      </c>
      <c r="K55" s="1045" t="s">
        <v>43</v>
      </c>
      <c r="L55" s="1045" t="s">
        <v>43</v>
      </c>
      <c r="M55" s="1045">
        <v>39255</v>
      </c>
      <c r="N55" s="1045" t="s">
        <v>43</v>
      </c>
      <c r="O55" s="1045" t="s">
        <v>43</v>
      </c>
      <c r="P55" s="1045" t="s">
        <v>43</v>
      </c>
      <c r="Q55" s="1045">
        <v>709324</v>
      </c>
      <c r="R55" s="1045" t="s">
        <v>43</v>
      </c>
      <c r="S55" s="1045" t="s">
        <v>43</v>
      </c>
      <c r="T55" s="1045" t="s">
        <v>43</v>
      </c>
      <c r="U55" s="1045" t="s">
        <v>43</v>
      </c>
      <c r="V55" s="1045" t="s">
        <v>43</v>
      </c>
      <c r="W55" s="1048" t="s">
        <v>461</v>
      </c>
    </row>
    <row r="56" spans="1:23" s="1045" customFormat="1" ht="9.75" customHeight="1">
      <c r="A56" s="1046" t="s">
        <v>311</v>
      </c>
      <c r="B56" s="1045" t="s">
        <v>43</v>
      </c>
      <c r="C56" s="1045">
        <v>724282</v>
      </c>
      <c r="D56" s="1045" t="s">
        <v>43</v>
      </c>
      <c r="E56" s="1045">
        <v>974598</v>
      </c>
      <c r="F56" s="1045">
        <v>199777</v>
      </c>
      <c r="G56" s="1045" t="s">
        <v>43</v>
      </c>
      <c r="H56" s="1045" t="s">
        <v>43</v>
      </c>
      <c r="I56" s="1045">
        <v>40653</v>
      </c>
      <c r="J56" s="1045" t="s">
        <v>43</v>
      </c>
      <c r="K56" s="1045" t="s">
        <v>43</v>
      </c>
      <c r="L56" s="1045" t="s">
        <v>43</v>
      </c>
      <c r="M56" s="1045">
        <v>150754</v>
      </c>
      <c r="N56" s="1045" t="s">
        <v>43</v>
      </c>
      <c r="O56" s="1045">
        <v>33534</v>
      </c>
      <c r="P56" s="1045" t="s">
        <v>43</v>
      </c>
      <c r="Q56" s="1045">
        <v>514861</v>
      </c>
      <c r="R56" s="1045" t="s">
        <v>43</v>
      </c>
      <c r="S56" s="1045">
        <v>35019</v>
      </c>
      <c r="T56" s="1045" t="s">
        <v>43</v>
      </c>
      <c r="U56" s="1045" t="s">
        <v>43</v>
      </c>
      <c r="V56" s="1045" t="s">
        <v>43</v>
      </c>
      <c r="W56" s="1048" t="s">
        <v>462</v>
      </c>
    </row>
    <row r="57" spans="1:23" s="1045" customFormat="1" ht="6.75" customHeight="1">
      <c r="A57" s="1046"/>
      <c r="W57" s="1048"/>
    </row>
    <row r="58" spans="1:23" s="1045" customFormat="1" ht="9.75" customHeight="1">
      <c r="A58" s="1046" t="s">
        <v>463</v>
      </c>
      <c r="B58" s="1045" t="s">
        <v>43</v>
      </c>
      <c r="C58" s="1045">
        <v>27926</v>
      </c>
      <c r="D58" s="1045" t="s">
        <v>43</v>
      </c>
      <c r="E58" s="1045">
        <v>258306</v>
      </c>
      <c r="F58" s="1045">
        <v>102252</v>
      </c>
      <c r="G58" s="1045" t="s">
        <v>43</v>
      </c>
      <c r="H58" s="1045" t="s">
        <v>43</v>
      </c>
      <c r="I58" s="1045" t="s">
        <v>43</v>
      </c>
      <c r="J58" s="1045" t="s">
        <v>43</v>
      </c>
      <c r="K58" s="1045" t="s">
        <v>43</v>
      </c>
      <c r="L58" s="1045" t="s">
        <v>43</v>
      </c>
      <c r="M58" s="1045" t="s">
        <v>43</v>
      </c>
      <c r="N58" s="1045" t="s">
        <v>43</v>
      </c>
      <c r="O58" s="1045">
        <v>24447</v>
      </c>
      <c r="P58" s="1045" t="s">
        <v>43</v>
      </c>
      <c r="Q58" s="1045">
        <v>131607</v>
      </c>
      <c r="R58" s="1045" t="s">
        <v>43</v>
      </c>
      <c r="S58" s="1045" t="s">
        <v>43</v>
      </c>
      <c r="T58" s="1045" t="s">
        <v>43</v>
      </c>
      <c r="U58" s="1045" t="s">
        <v>43</v>
      </c>
      <c r="V58" s="1045" t="s">
        <v>43</v>
      </c>
      <c r="W58" s="1048" t="s">
        <v>464</v>
      </c>
    </row>
    <row r="59" spans="1:23" s="1045" customFormat="1" ht="9.75" customHeight="1">
      <c r="A59" s="1046" t="s">
        <v>465</v>
      </c>
      <c r="B59" s="1045" t="s">
        <v>43</v>
      </c>
      <c r="C59" s="1045" t="s">
        <v>43</v>
      </c>
      <c r="D59" s="1045" t="s">
        <v>43</v>
      </c>
      <c r="E59" s="1045">
        <v>182145</v>
      </c>
      <c r="F59" s="1045" t="s">
        <v>43</v>
      </c>
      <c r="G59" s="1045" t="s">
        <v>43</v>
      </c>
      <c r="H59" s="1045" t="s">
        <v>43</v>
      </c>
      <c r="I59" s="1045" t="s">
        <v>43</v>
      </c>
      <c r="J59" s="1045" t="s">
        <v>43</v>
      </c>
      <c r="K59" s="1045" t="s">
        <v>43</v>
      </c>
      <c r="L59" s="1045" t="s">
        <v>43</v>
      </c>
      <c r="M59" s="1045" t="s">
        <v>43</v>
      </c>
      <c r="N59" s="1045" t="s">
        <v>43</v>
      </c>
      <c r="O59" s="1045" t="s">
        <v>43</v>
      </c>
      <c r="P59" s="1045" t="s">
        <v>43</v>
      </c>
      <c r="Q59" s="1045">
        <v>182145</v>
      </c>
      <c r="R59" s="1045" t="s">
        <v>43</v>
      </c>
      <c r="S59" s="1045" t="s">
        <v>43</v>
      </c>
      <c r="T59" s="1045" t="s">
        <v>43</v>
      </c>
      <c r="U59" s="1045" t="s">
        <v>43</v>
      </c>
      <c r="V59" s="1045" t="s">
        <v>43</v>
      </c>
      <c r="W59" s="1048" t="s">
        <v>410</v>
      </c>
    </row>
    <row r="60" spans="1:23" s="1045" customFormat="1" ht="9.75" customHeight="1">
      <c r="A60" s="1046" t="s">
        <v>466</v>
      </c>
      <c r="B60" s="1045" t="s">
        <v>43</v>
      </c>
      <c r="C60" s="1045">
        <v>356293</v>
      </c>
      <c r="D60" s="1045" t="s">
        <v>43</v>
      </c>
      <c r="E60" s="1045">
        <v>233790</v>
      </c>
      <c r="F60" s="1045">
        <v>39923</v>
      </c>
      <c r="G60" s="1045" t="s">
        <v>43</v>
      </c>
      <c r="H60" s="1045" t="s">
        <v>43</v>
      </c>
      <c r="I60" s="1045" t="s">
        <v>43</v>
      </c>
      <c r="J60" s="1045" t="s">
        <v>43</v>
      </c>
      <c r="K60" s="1045" t="s">
        <v>43</v>
      </c>
      <c r="L60" s="1045" t="s">
        <v>43</v>
      </c>
      <c r="M60" s="1045" t="s">
        <v>43</v>
      </c>
      <c r="N60" s="1045" t="s">
        <v>43</v>
      </c>
      <c r="O60" s="1045" t="s">
        <v>43</v>
      </c>
      <c r="P60" s="1045" t="s">
        <v>43</v>
      </c>
      <c r="Q60" s="1045">
        <v>193867</v>
      </c>
      <c r="R60" s="1045" t="s">
        <v>43</v>
      </c>
      <c r="S60" s="1045" t="s">
        <v>43</v>
      </c>
      <c r="T60" s="1045" t="s">
        <v>43</v>
      </c>
      <c r="U60" s="1045" t="s">
        <v>43</v>
      </c>
      <c r="V60" s="1045" t="s">
        <v>43</v>
      </c>
      <c r="W60" s="1048" t="s">
        <v>411</v>
      </c>
    </row>
    <row r="61" spans="1:23" s="1045" customFormat="1" ht="9.75" customHeight="1">
      <c r="A61" s="1046" t="s">
        <v>467</v>
      </c>
      <c r="B61" s="1045" t="s">
        <v>43</v>
      </c>
      <c r="C61" s="1045" t="s">
        <v>43</v>
      </c>
      <c r="D61" s="1045">
        <v>40351</v>
      </c>
      <c r="E61" s="1045">
        <v>480739</v>
      </c>
      <c r="F61" s="1045">
        <v>72999</v>
      </c>
      <c r="G61" s="1045" t="s">
        <v>43</v>
      </c>
      <c r="H61" s="1045" t="s">
        <v>43</v>
      </c>
      <c r="I61" s="1045" t="s">
        <v>43</v>
      </c>
      <c r="J61" s="1045" t="s">
        <v>43</v>
      </c>
      <c r="K61" s="1045" t="s">
        <v>43</v>
      </c>
      <c r="L61" s="1045" t="s">
        <v>43</v>
      </c>
      <c r="M61" s="1045">
        <v>65774</v>
      </c>
      <c r="N61" s="1045" t="s">
        <v>43</v>
      </c>
      <c r="O61" s="1045" t="s">
        <v>43</v>
      </c>
      <c r="P61" s="1045" t="s">
        <v>43</v>
      </c>
      <c r="Q61" s="1045">
        <v>341966</v>
      </c>
      <c r="R61" s="1045" t="s">
        <v>43</v>
      </c>
      <c r="S61" s="1045" t="s">
        <v>43</v>
      </c>
      <c r="T61" s="1045" t="s">
        <v>43</v>
      </c>
      <c r="U61" s="1045" t="s">
        <v>43</v>
      </c>
      <c r="V61" s="1045" t="s">
        <v>43</v>
      </c>
      <c r="W61" s="1048" t="s">
        <v>412</v>
      </c>
    </row>
    <row r="62" spans="1:23" s="1045" customFormat="1" ht="9.75" customHeight="1">
      <c r="A62" s="1046" t="s">
        <v>468</v>
      </c>
      <c r="B62" s="1045" t="s">
        <v>43</v>
      </c>
      <c r="C62" s="1045">
        <v>351709</v>
      </c>
      <c r="D62" s="1045" t="s">
        <v>43</v>
      </c>
      <c r="E62" s="1045">
        <v>132593</v>
      </c>
      <c r="F62" s="1045" t="s">
        <v>43</v>
      </c>
      <c r="G62" s="1045" t="s">
        <v>43</v>
      </c>
      <c r="H62" s="1045" t="s">
        <v>43</v>
      </c>
      <c r="I62" s="1045" t="s">
        <v>43</v>
      </c>
      <c r="J62" s="1045" t="s">
        <v>43</v>
      </c>
      <c r="K62" s="1045" t="s">
        <v>43</v>
      </c>
      <c r="L62" s="1045" t="s">
        <v>43</v>
      </c>
      <c r="M62" s="1045" t="s">
        <v>43</v>
      </c>
      <c r="N62" s="1045" t="s">
        <v>43</v>
      </c>
      <c r="O62" s="1045" t="s">
        <v>43</v>
      </c>
      <c r="P62" s="1045" t="s">
        <v>43</v>
      </c>
      <c r="Q62" s="1045">
        <v>78638</v>
      </c>
      <c r="R62" s="1045">
        <v>53955</v>
      </c>
      <c r="S62" s="1045" t="s">
        <v>43</v>
      </c>
      <c r="T62" s="1045" t="s">
        <v>43</v>
      </c>
      <c r="U62" s="1045" t="s">
        <v>43</v>
      </c>
      <c r="V62" s="1045" t="s">
        <v>43</v>
      </c>
      <c r="W62" s="1048" t="s">
        <v>469</v>
      </c>
    </row>
    <row r="63" spans="1:23" s="1045" customFormat="1" ht="9.75" customHeight="1">
      <c r="A63" s="1046" t="s">
        <v>470</v>
      </c>
      <c r="B63" s="1045" t="s">
        <v>43</v>
      </c>
      <c r="C63" s="1045">
        <v>184700</v>
      </c>
      <c r="D63" s="1045" t="s">
        <v>43</v>
      </c>
      <c r="E63" s="1045">
        <v>244454</v>
      </c>
      <c r="F63" s="1045" t="s">
        <v>43</v>
      </c>
      <c r="G63" s="1045" t="s">
        <v>43</v>
      </c>
      <c r="H63" s="1045" t="s">
        <v>43</v>
      </c>
      <c r="I63" s="1045" t="s">
        <v>43</v>
      </c>
      <c r="J63" s="1045" t="s">
        <v>43</v>
      </c>
      <c r="K63" s="1045" t="s">
        <v>43</v>
      </c>
      <c r="L63" s="1045" t="s">
        <v>43</v>
      </c>
      <c r="M63" s="1045" t="s">
        <v>43</v>
      </c>
      <c r="N63" s="1045" t="s">
        <v>43</v>
      </c>
      <c r="O63" s="1045" t="s">
        <v>43</v>
      </c>
      <c r="P63" s="1045" t="s">
        <v>43</v>
      </c>
      <c r="Q63" s="1045">
        <v>244454</v>
      </c>
      <c r="R63" s="1045" t="s">
        <v>43</v>
      </c>
      <c r="S63" s="1045" t="s">
        <v>43</v>
      </c>
      <c r="T63" s="1045" t="s">
        <v>43</v>
      </c>
      <c r="U63" s="1045" t="s">
        <v>43</v>
      </c>
      <c r="V63" s="1045" t="s">
        <v>43</v>
      </c>
      <c r="W63" s="1048" t="s">
        <v>471</v>
      </c>
    </row>
    <row r="64" spans="1:23" s="1045" customFormat="1" ht="9.75" customHeight="1">
      <c r="A64" s="1046" t="s">
        <v>472</v>
      </c>
      <c r="B64" s="1045" t="s">
        <v>43</v>
      </c>
      <c r="C64" s="1045">
        <v>455513</v>
      </c>
      <c r="D64" s="1045" t="s">
        <v>43</v>
      </c>
      <c r="E64" s="1045">
        <v>556389</v>
      </c>
      <c r="F64" s="1045">
        <v>64390</v>
      </c>
      <c r="G64" s="1045" t="s">
        <v>43</v>
      </c>
      <c r="H64" s="1045" t="s">
        <v>43</v>
      </c>
      <c r="I64" s="1045" t="s">
        <v>43</v>
      </c>
      <c r="J64" s="1045" t="s">
        <v>43</v>
      </c>
      <c r="K64" s="1045" t="s">
        <v>43</v>
      </c>
      <c r="L64" s="1045" t="s">
        <v>43</v>
      </c>
      <c r="M64" s="1045">
        <v>167053</v>
      </c>
      <c r="N64" s="1045" t="s">
        <v>43</v>
      </c>
      <c r="O64" s="1045" t="s">
        <v>43</v>
      </c>
      <c r="P64" s="1045" t="s">
        <v>43</v>
      </c>
      <c r="Q64" s="1045">
        <v>286953</v>
      </c>
      <c r="R64" s="1045">
        <v>37993</v>
      </c>
      <c r="S64" s="1045" t="s">
        <v>43</v>
      </c>
      <c r="T64" s="1045" t="s">
        <v>43</v>
      </c>
      <c r="U64" s="1045" t="s">
        <v>43</v>
      </c>
      <c r="V64" s="1045" t="s">
        <v>43</v>
      </c>
      <c r="W64" s="1048" t="s">
        <v>473</v>
      </c>
    </row>
    <row r="65" spans="1:23" s="1045" customFormat="1" ht="9.75" customHeight="1">
      <c r="A65" s="1046" t="s">
        <v>474</v>
      </c>
      <c r="B65" s="1045" t="s">
        <v>43</v>
      </c>
      <c r="C65" s="1045">
        <v>314446</v>
      </c>
      <c r="D65" s="1045" t="s">
        <v>43</v>
      </c>
      <c r="E65" s="1045">
        <v>328061</v>
      </c>
      <c r="F65" s="1045">
        <v>71916</v>
      </c>
      <c r="G65" s="1045" t="s">
        <v>43</v>
      </c>
      <c r="H65" s="1045" t="s">
        <v>43</v>
      </c>
      <c r="I65" s="1045" t="s">
        <v>43</v>
      </c>
      <c r="J65" s="1045" t="s">
        <v>43</v>
      </c>
      <c r="K65" s="1045">
        <v>37088</v>
      </c>
      <c r="L65" s="1045" t="s">
        <v>43</v>
      </c>
      <c r="M65" s="1045" t="s">
        <v>43</v>
      </c>
      <c r="N65" s="1045" t="s">
        <v>43</v>
      </c>
      <c r="O65" s="1045" t="s">
        <v>43</v>
      </c>
      <c r="P65" s="1045" t="s">
        <v>43</v>
      </c>
      <c r="Q65" s="1045">
        <v>211068</v>
      </c>
      <c r="R65" s="1045">
        <v>7989</v>
      </c>
      <c r="S65" s="1045" t="s">
        <v>43</v>
      </c>
      <c r="T65" s="1045" t="s">
        <v>43</v>
      </c>
      <c r="U65" s="1045" t="s">
        <v>43</v>
      </c>
      <c r="V65" s="1045" t="s">
        <v>43</v>
      </c>
      <c r="W65" s="1048" t="s">
        <v>475</v>
      </c>
    </row>
    <row r="66" spans="1:23" s="1045" customFormat="1" ht="9.75" customHeight="1">
      <c r="A66" s="1046" t="s">
        <v>476</v>
      </c>
      <c r="B66" s="1045" t="s">
        <v>43</v>
      </c>
      <c r="C66" s="1045">
        <v>245102</v>
      </c>
      <c r="D66" s="1045" t="s">
        <v>43</v>
      </c>
      <c r="E66" s="1045">
        <v>201682</v>
      </c>
      <c r="F66" s="1045" t="s">
        <v>43</v>
      </c>
      <c r="G66" s="1045">
        <v>23</v>
      </c>
      <c r="H66" s="1045" t="s">
        <v>43</v>
      </c>
      <c r="I66" s="1045" t="s">
        <v>43</v>
      </c>
      <c r="J66" s="1045" t="s">
        <v>43</v>
      </c>
      <c r="K66" s="1045" t="s">
        <v>43</v>
      </c>
      <c r="L66" s="1045" t="s">
        <v>43</v>
      </c>
      <c r="M66" s="1045" t="s">
        <v>43</v>
      </c>
      <c r="N66" s="1045" t="s">
        <v>43</v>
      </c>
      <c r="O66" s="1045" t="s">
        <v>43</v>
      </c>
      <c r="P66" s="1045" t="s">
        <v>43</v>
      </c>
      <c r="Q66" s="1045">
        <v>201659</v>
      </c>
      <c r="R66" s="1045" t="s">
        <v>43</v>
      </c>
      <c r="S66" s="1045" t="s">
        <v>43</v>
      </c>
      <c r="T66" s="1045" t="s">
        <v>43</v>
      </c>
      <c r="U66" s="1045" t="s">
        <v>43</v>
      </c>
      <c r="V66" s="1045" t="s">
        <v>43</v>
      </c>
      <c r="W66" s="1048" t="s">
        <v>477</v>
      </c>
    </row>
    <row r="67" spans="1:23" s="1045" customFormat="1" ht="9.75" customHeight="1">
      <c r="A67" s="1046" t="s">
        <v>478</v>
      </c>
      <c r="B67" s="1045" t="s">
        <v>43</v>
      </c>
      <c r="C67" s="1045">
        <v>430084</v>
      </c>
      <c r="D67" s="1045" t="s">
        <v>43</v>
      </c>
      <c r="E67" s="1045">
        <v>296560</v>
      </c>
      <c r="F67" s="1045" t="s">
        <v>43</v>
      </c>
      <c r="G67" s="1045" t="s">
        <v>43</v>
      </c>
      <c r="H67" s="1045" t="s">
        <v>43</v>
      </c>
      <c r="I67" s="1045" t="s">
        <v>43</v>
      </c>
      <c r="J67" s="1045" t="s">
        <v>43</v>
      </c>
      <c r="K67" s="1045" t="s">
        <v>43</v>
      </c>
      <c r="L67" s="1045" t="s">
        <v>43</v>
      </c>
      <c r="M67" s="1045">
        <v>39255</v>
      </c>
      <c r="N67" s="1045" t="s">
        <v>43</v>
      </c>
      <c r="O67" s="1045" t="s">
        <v>43</v>
      </c>
      <c r="P67" s="1045" t="s">
        <v>43</v>
      </c>
      <c r="Q67" s="1045">
        <v>257305</v>
      </c>
      <c r="R67" s="1045" t="s">
        <v>43</v>
      </c>
      <c r="S67" s="1045" t="s">
        <v>43</v>
      </c>
      <c r="T67" s="1045" t="s">
        <v>43</v>
      </c>
      <c r="U67" s="1045" t="s">
        <v>43</v>
      </c>
      <c r="V67" s="1045" t="s">
        <v>43</v>
      </c>
      <c r="W67" s="1048" t="s">
        <v>422</v>
      </c>
    </row>
    <row r="68" spans="1:23" s="1045" customFormat="1" ht="9.75" customHeight="1">
      <c r="A68" s="1046" t="s">
        <v>479</v>
      </c>
      <c r="B68" s="1045" t="s">
        <v>43</v>
      </c>
      <c r="C68" s="1045">
        <v>410539</v>
      </c>
      <c r="D68" s="1045" t="s">
        <v>43</v>
      </c>
      <c r="E68" s="1045">
        <v>216443</v>
      </c>
      <c r="F68" s="1045" t="s">
        <v>43</v>
      </c>
      <c r="G68" s="1045" t="s">
        <v>43</v>
      </c>
      <c r="H68" s="1045" t="s">
        <v>43</v>
      </c>
      <c r="I68" s="1045">
        <v>44</v>
      </c>
      <c r="J68" s="1045" t="s">
        <v>43</v>
      </c>
      <c r="K68" s="1045" t="s">
        <v>43</v>
      </c>
      <c r="L68" s="1045" t="s">
        <v>43</v>
      </c>
      <c r="M68" s="1045" t="s">
        <v>43</v>
      </c>
      <c r="N68" s="1045" t="s">
        <v>43</v>
      </c>
      <c r="O68" s="1045" t="s">
        <v>43</v>
      </c>
      <c r="P68" s="1045" t="s">
        <v>43</v>
      </c>
      <c r="Q68" s="1045">
        <v>216399</v>
      </c>
      <c r="R68" s="1045" t="s">
        <v>43</v>
      </c>
      <c r="S68" s="1045" t="s">
        <v>43</v>
      </c>
      <c r="T68" s="1045" t="s">
        <v>43</v>
      </c>
      <c r="U68" s="1045" t="s">
        <v>43</v>
      </c>
      <c r="V68" s="1045" t="s">
        <v>43</v>
      </c>
      <c r="W68" s="1048" t="s">
        <v>423</v>
      </c>
    </row>
    <row r="69" spans="1:23" s="1045" customFormat="1" ht="9.75" customHeight="1">
      <c r="A69" s="1046" t="s">
        <v>480</v>
      </c>
      <c r="B69" s="1045" t="s">
        <v>43</v>
      </c>
      <c r="C69" s="1045">
        <v>525369</v>
      </c>
      <c r="D69" s="1045" t="s">
        <v>43</v>
      </c>
      <c r="E69" s="1045">
        <v>356225</v>
      </c>
      <c r="F69" s="1045">
        <v>80112</v>
      </c>
      <c r="G69" s="1045" t="s">
        <v>43</v>
      </c>
      <c r="H69" s="1045" t="s">
        <v>43</v>
      </c>
      <c r="I69" s="1045">
        <v>40493</v>
      </c>
      <c r="J69" s="1045" t="s">
        <v>43</v>
      </c>
      <c r="K69" s="1045" t="s">
        <v>43</v>
      </c>
      <c r="L69" s="1045" t="s">
        <v>43</v>
      </c>
      <c r="M69" s="1045" t="s">
        <v>43</v>
      </c>
      <c r="N69" s="1045" t="s">
        <v>43</v>
      </c>
      <c r="O69" s="1045" t="s">
        <v>43</v>
      </c>
      <c r="P69" s="1045" t="s">
        <v>43</v>
      </c>
      <c r="Q69" s="1045">
        <v>235620</v>
      </c>
      <c r="R69" s="1045" t="s">
        <v>43</v>
      </c>
      <c r="S69" s="1045" t="s">
        <v>43</v>
      </c>
      <c r="T69" s="1045" t="s">
        <v>43</v>
      </c>
      <c r="U69" s="1045" t="s">
        <v>43</v>
      </c>
      <c r="V69" s="1045" t="s">
        <v>43</v>
      </c>
      <c r="W69" s="1048" t="s">
        <v>424</v>
      </c>
    </row>
    <row r="70" spans="1:23" s="1045" customFormat="1" ht="9.75" customHeight="1">
      <c r="A70" s="1046" t="s">
        <v>481</v>
      </c>
      <c r="B70" s="1045" t="s">
        <v>43</v>
      </c>
      <c r="C70" s="1045">
        <v>279558</v>
      </c>
      <c r="D70" s="1045" t="s">
        <v>43</v>
      </c>
      <c r="E70" s="1045">
        <v>430885</v>
      </c>
      <c r="F70" s="1045">
        <v>75699</v>
      </c>
      <c r="G70" s="1045" t="s">
        <v>43</v>
      </c>
      <c r="H70" s="1045" t="s">
        <v>43</v>
      </c>
      <c r="I70" s="1045">
        <v>40653</v>
      </c>
      <c r="J70" s="1045" t="s">
        <v>43</v>
      </c>
      <c r="K70" s="1045" t="s">
        <v>43</v>
      </c>
      <c r="L70" s="1045" t="s">
        <v>43</v>
      </c>
      <c r="M70" s="1045">
        <v>78605</v>
      </c>
      <c r="N70" s="1045" t="s">
        <v>43</v>
      </c>
      <c r="O70" s="1045">
        <v>33534</v>
      </c>
      <c r="P70" s="1045" t="s">
        <v>43</v>
      </c>
      <c r="Q70" s="1045">
        <v>202394</v>
      </c>
      <c r="R70" s="1045" t="s">
        <v>43</v>
      </c>
      <c r="S70" s="1045" t="s">
        <v>43</v>
      </c>
      <c r="T70" s="1045" t="s">
        <v>43</v>
      </c>
      <c r="U70" s="1045" t="s">
        <v>43</v>
      </c>
      <c r="V70" s="1045" t="s">
        <v>43</v>
      </c>
      <c r="W70" s="1048" t="s">
        <v>482</v>
      </c>
    </row>
    <row r="71" spans="1:23" s="1045" customFormat="1" ht="9.75" customHeight="1">
      <c r="A71" s="1046" t="s">
        <v>465</v>
      </c>
      <c r="B71" s="1045" t="s">
        <v>43</v>
      </c>
      <c r="C71" s="1045">
        <v>268049</v>
      </c>
      <c r="D71" s="1045" t="s">
        <v>43</v>
      </c>
      <c r="E71" s="1045">
        <v>262929</v>
      </c>
      <c r="F71" s="1045">
        <v>124078</v>
      </c>
      <c r="G71" s="1045" t="s">
        <v>43</v>
      </c>
      <c r="H71" s="1045" t="s">
        <v>43</v>
      </c>
      <c r="I71" s="1045" t="s">
        <v>43</v>
      </c>
      <c r="J71" s="1045" t="s">
        <v>43</v>
      </c>
      <c r="K71" s="1045" t="s">
        <v>43</v>
      </c>
      <c r="L71" s="1045" t="s">
        <v>43</v>
      </c>
      <c r="M71" s="1045">
        <v>72149</v>
      </c>
      <c r="N71" s="1045" t="s">
        <v>43</v>
      </c>
      <c r="O71" s="1045" t="s">
        <v>43</v>
      </c>
      <c r="P71" s="1045" t="s">
        <v>43</v>
      </c>
      <c r="Q71" s="1045">
        <v>66702</v>
      </c>
      <c r="R71" s="1045" t="s">
        <v>43</v>
      </c>
      <c r="S71" s="1045" t="s">
        <v>43</v>
      </c>
      <c r="T71" s="1045" t="s">
        <v>43</v>
      </c>
      <c r="U71" s="1045" t="s">
        <v>43</v>
      </c>
      <c r="V71" s="1045" t="s">
        <v>43</v>
      </c>
      <c r="W71" s="1048" t="s">
        <v>410</v>
      </c>
    </row>
    <row r="72" spans="1:23" s="1045" customFormat="1" ht="9.75" customHeight="1">
      <c r="A72" s="1049" t="s">
        <v>466</v>
      </c>
      <c r="B72" s="1050" t="s">
        <v>43</v>
      </c>
      <c r="C72" s="1051">
        <v>176675</v>
      </c>
      <c r="D72" s="1051" t="s">
        <v>43</v>
      </c>
      <c r="E72" s="1051">
        <v>280784</v>
      </c>
      <c r="F72" s="1051" t="s">
        <v>43</v>
      </c>
      <c r="G72" s="1051" t="s">
        <v>43</v>
      </c>
      <c r="H72" s="1051" t="s">
        <v>43</v>
      </c>
      <c r="I72" s="1051" t="s">
        <v>43</v>
      </c>
      <c r="J72" s="1051" t="s">
        <v>43</v>
      </c>
      <c r="K72" s="1051" t="s">
        <v>43</v>
      </c>
      <c r="L72" s="1051" t="s">
        <v>43</v>
      </c>
      <c r="M72" s="1051" t="s">
        <v>43</v>
      </c>
      <c r="N72" s="1051" t="s">
        <v>43</v>
      </c>
      <c r="O72" s="1051" t="s">
        <v>43</v>
      </c>
      <c r="P72" s="1051" t="s">
        <v>43</v>
      </c>
      <c r="Q72" s="1051">
        <v>245765</v>
      </c>
      <c r="R72" s="1051" t="s">
        <v>43</v>
      </c>
      <c r="S72" s="1051">
        <v>35019</v>
      </c>
      <c r="T72" s="1051" t="s">
        <v>43</v>
      </c>
      <c r="U72" s="1051" t="s">
        <v>43</v>
      </c>
      <c r="V72" s="1051" t="s">
        <v>43</v>
      </c>
      <c r="W72" s="1052" t="s">
        <v>411</v>
      </c>
    </row>
    <row r="73" spans="1:23" ht="12" customHeight="1"/>
    <row r="74" spans="1:23" ht="12" customHeight="1"/>
    <row r="75" spans="1:23" ht="12" customHeight="1">
      <c r="K75" s="1053" t="s">
        <v>483</v>
      </c>
      <c r="V75" s="880" t="s">
        <v>1334</v>
      </c>
    </row>
    <row r="76" spans="1:23" s="1038" customFormat="1" ht="21" customHeight="1">
      <c r="A76" s="1308" t="s">
        <v>723</v>
      </c>
      <c r="B76" s="1054" t="s">
        <v>164</v>
      </c>
      <c r="C76" s="1037"/>
      <c r="D76" s="1037"/>
      <c r="E76" s="1037"/>
      <c r="F76" s="1037"/>
      <c r="G76" s="1037"/>
      <c r="H76" s="1037"/>
      <c r="I76" s="1037"/>
      <c r="J76" s="1037"/>
      <c r="K76" s="1037"/>
      <c r="L76" s="1037"/>
      <c r="M76" s="1037"/>
      <c r="N76" s="1037"/>
      <c r="O76" s="1037"/>
      <c r="P76" s="1037"/>
      <c r="Q76" s="1037"/>
      <c r="R76" s="1037"/>
      <c r="S76" s="1037"/>
      <c r="T76" s="1037"/>
      <c r="U76" s="1037"/>
      <c r="V76" s="1037"/>
      <c r="W76" s="1311" t="s">
        <v>429</v>
      </c>
    </row>
    <row r="77" spans="1:23" s="1038" customFormat="1" ht="21" customHeight="1">
      <c r="A77" s="1309"/>
      <c r="B77" s="1056" t="s">
        <v>1346</v>
      </c>
      <c r="C77" s="1077" t="s">
        <v>762</v>
      </c>
      <c r="D77" s="1037"/>
      <c r="E77" s="1037"/>
      <c r="F77" s="1076"/>
      <c r="G77" s="1077" t="s">
        <v>763</v>
      </c>
      <c r="H77" s="1076"/>
      <c r="I77" s="1077" t="s">
        <v>764</v>
      </c>
      <c r="J77" s="1037"/>
      <c r="K77" s="1037"/>
      <c r="L77" s="1037"/>
      <c r="M77" s="1037"/>
      <c r="N77" s="1037"/>
      <c r="O77" s="1037"/>
      <c r="P77" s="1037"/>
      <c r="Q77" s="1076"/>
      <c r="R77" s="1077" t="s">
        <v>765</v>
      </c>
      <c r="S77" s="1037"/>
      <c r="T77" s="1037"/>
      <c r="U77" s="1076"/>
      <c r="V77" s="1077" t="s">
        <v>766</v>
      </c>
      <c r="W77" s="1312"/>
    </row>
    <row r="78" spans="1:23" s="1038" customFormat="1" ht="52.5" customHeight="1">
      <c r="A78" s="1310"/>
      <c r="B78" s="1039" t="s">
        <v>767</v>
      </c>
      <c r="C78" s="1079" t="s">
        <v>768</v>
      </c>
      <c r="D78" s="1039" t="s">
        <v>769</v>
      </c>
      <c r="E78" s="1039" t="s">
        <v>770</v>
      </c>
      <c r="F78" s="1055" t="s">
        <v>771</v>
      </c>
      <c r="G78" s="1079" t="s">
        <v>772</v>
      </c>
      <c r="H78" s="1039" t="s">
        <v>773</v>
      </c>
      <c r="I78" s="1079" t="s">
        <v>774</v>
      </c>
      <c r="J78" s="1039" t="s">
        <v>775</v>
      </c>
      <c r="K78" s="1039" t="s">
        <v>776</v>
      </c>
      <c r="L78" s="1039" t="s">
        <v>777</v>
      </c>
      <c r="M78" s="1039" t="s">
        <v>778</v>
      </c>
      <c r="N78" s="1039" t="s">
        <v>779</v>
      </c>
      <c r="O78" s="1039" t="s">
        <v>780</v>
      </c>
      <c r="P78" s="1039" t="s">
        <v>781</v>
      </c>
      <c r="Q78" s="1039" t="s">
        <v>782</v>
      </c>
      <c r="R78" s="1079" t="s">
        <v>783</v>
      </c>
      <c r="S78" s="1039" t="s">
        <v>784</v>
      </c>
      <c r="T78" s="1039" t="s">
        <v>785</v>
      </c>
      <c r="U78" s="1039" t="s">
        <v>786</v>
      </c>
      <c r="V78" s="1078" t="s">
        <v>787</v>
      </c>
      <c r="W78" s="1313"/>
    </row>
    <row r="79" spans="1:23" s="1045" customFormat="1" ht="9.75" customHeight="1">
      <c r="A79" s="1041" t="s">
        <v>300</v>
      </c>
      <c r="B79" s="1042" t="s">
        <v>43</v>
      </c>
      <c r="C79" s="1043">
        <v>177893</v>
      </c>
      <c r="D79" s="1043">
        <v>177893</v>
      </c>
      <c r="E79" s="1043" t="s">
        <v>43</v>
      </c>
      <c r="F79" s="1043" t="s">
        <v>43</v>
      </c>
      <c r="G79" s="1043">
        <v>135384</v>
      </c>
      <c r="H79" s="1043">
        <v>135384</v>
      </c>
      <c r="I79" s="1043">
        <v>576437</v>
      </c>
      <c r="J79" s="1043">
        <v>152148</v>
      </c>
      <c r="K79" s="1043">
        <v>125498</v>
      </c>
      <c r="L79" s="1043" t="s">
        <v>43</v>
      </c>
      <c r="M79" s="1043" t="s">
        <v>43</v>
      </c>
      <c r="N79" s="1043">
        <v>298791</v>
      </c>
      <c r="O79" s="1043" t="s">
        <v>43</v>
      </c>
      <c r="P79" s="1043" t="s">
        <v>43</v>
      </c>
      <c r="Q79" s="1043" t="s">
        <v>43</v>
      </c>
      <c r="R79" s="1043">
        <v>364322</v>
      </c>
      <c r="S79" s="1043">
        <v>301640</v>
      </c>
      <c r="T79" s="1043">
        <v>17810</v>
      </c>
      <c r="U79" s="1043">
        <v>44872</v>
      </c>
      <c r="V79" s="1043" t="s">
        <v>43</v>
      </c>
      <c r="W79" s="1044" t="s">
        <v>443</v>
      </c>
    </row>
    <row r="80" spans="1:23" s="1045" customFormat="1" ht="9.75" customHeight="1">
      <c r="A80" s="1046" t="s">
        <v>738</v>
      </c>
      <c r="B80" s="1045" t="s">
        <v>43</v>
      </c>
      <c r="C80" s="1045">
        <v>754447</v>
      </c>
      <c r="D80" s="1045">
        <v>740504</v>
      </c>
      <c r="E80" s="1045">
        <v>13943</v>
      </c>
      <c r="F80" s="1045" t="s">
        <v>43</v>
      </c>
      <c r="G80" s="1045">
        <v>169802</v>
      </c>
      <c r="H80" s="1045">
        <v>169802</v>
      </c>
      <c r="I80" s="1045">
        <v>637311</v>
      </c>
      <c r="J80" s="1045" t="s">
        <v>43</v>
      </c>
      <c r="K80" s="1045">
        <v>277646</v>
      </c>
      <c r="L80" s="1045" t="s">
        <v>43</v>
      </c>
      <c r="M80" s="1045">
        <v>24018</v>
      </c>
      <c r="N80" s="1045">
        <v>293661</v>
      </c>
      <c r="O80" s="1045">
        <v>12476</v>
      </c>
      <c r="P80" s="1045">
        <v>29510</v>
      </c>
      <c r="Q80" s="1045" t="s">
        <v>43</v>
      </c>
      <c r="R80" s="1045">
        <v>556499</v>
      </c>
      <c r="S80" s="1045">
        <v>277497</v>
      </c>
      <c r="T80" s="1045">
        <v>225756</v>
      </c>
      <c r="U80" s="1045">
        <v>53246</v>
      </c>
      <c r="V80" s="1045" t="s">
        <v>43</v>
      </c>
      <c r="W80" s="1048" t="s">
        <v>445</v>
      </c>
    </row>
    <row r="81" spans="1:23" s="1045" customFormat="1" ht="9.75" customHeight="1">
      <c r="A81" s="1046" t="s">
        <v>739</v>
      </c>
      <c r="B81" s="1045">
        <v>7634</v>
      </c>
      <c r="C81" s="1045">
        <v>1299099</v>
      </c>
      <c r="D81" s="1045">
        <v>1180759</v>
      </c>
      <c r="E81" s="1045" t="s">
        <v>43</v>
      </c>
      <c r="F81" s="1045">
        <v>118340</v>
      </c>
      <c r="G81" s="1045">
        <v>155229</v>
      </c>
      <c r="H81" s="1045">
        <v>155229</v>
      </c>
      <c r="I81" s="1045">
        <v>854449</v>
      </c>
      <c r="J81" s="1045">
        <v>32883</v>
      </c>
      <c r="K81" s="1045">
        <v>517253</v>
      </c>
      <c r="L81" s="1045" t="s">
        <v>43</v>
      </c>
      <c r="M81" s="1045">
        <v>97981</v>
      </c>
      <c r="N81" s="1045">
        <v>206332</v>
      </c>
      <c r="O81" s="1045" t="s">
        <v>43</v>
      </c>
      <c r="P81" s="1045" t="s">
        <v>43</v>
      </c>
      <c r="Q81" s="1045" t="s">
        <v>43</v>
      </c>
      <c r="R81" s="1045">
        <v>675092</v>
      </c>
      <c r="S81" s="1045">
        <v>119564</v>
      </c>
      <c r="T81" s="1045">
        <v>555528</v>
      </c>
      <c r="U81" s="1045" t="s">
        <v>43</v>
      </c>
      <c r="V81" s="1045">
        <v>17306</v>
      </c>
      <c r="W81" s="1048" t="s">
        <v>447</v>
      </c>
    </row>
    <row r="82" spans="1:23" s="1045" customFormat="1" ht="9.75" customHeight="1">
      <c r="A82" s="1046" t="s">
        <v>740</v>
      </c>
      <c r="B82" s="1045" t="s">
        <v>43</v>
      </c>
      <c r="C82" s="1045">
        <v>907753</v>
      </c>
      <c r="D82" s="1045">
        <v>807152</v>
      </c>
      <c r="E82" s="1045">
        <v>100601</v>
      </c>
      <c r="F82" s="1045" t="s">
        <v>43</v>
      </c>
      <c r="G82" s="1045">
        <v>358905</v>
      </c>
      <c r="H82" s="1045">
        <v>358905</v>
      </c>
      <c r="I82" s="1045">
        <v>1384802</v>
      </c>
      <c r="J82" s="1045" t="s">
        <v>43</v>
      </c>
      <c r="K82" s="1045">
        <v>1090026</v>
      </c>
      <c r="L82" s="1045">
        <v>29214</v>
      </c>
      <c r="M82" s="1045" t="s">
        <v>43</v>
      </c>
      <c r="N82" s="1045">
        <v>265562</v>
      </c>
      <c r="O82" s="1045" t="s">
        <v>43</v>
      </c>
      <c r="P82" s="1045" t="s">
        <v>43</v>
      </c>
      <c r="Q82" s="1045" t="s">
        <v>43</v>
      </c>
      <c r="R82" s="1045">
        <v>537393</v>
      </c>
      <c r="S82" s="1045">
        <v>27592</v>
      </c>
      <c r="T82" s="1045">
        <v>476492</v>
      </c>
      <c r="U82" s="1045">
        <v>33309</v>
      </c>
      <c r="V82" s="1045" t="s">
        <v>43</v>
      </c>
      <c r="W82" s="1048" t="s">
        <v>449</v>
      </c>
    </row>
    <row r="83" spans="1:23" s="1045" customFormat="1" ht="9.75" customHeight="1">
      <c r="A83" s="1046" t="s">
        <v>741</v>
      </c>
      <c r="B83" s="1045" t="s">
        <v>43</v>
      </c>
      <c r="C83" s="1045">
        <v>833963</v>
      </c>
      <c r="D83" s="1045">
        <v>764314</v>
      </c>
      <c r="E83" s="1045">
        <v>69649</v>
      </c>
      <c r="F83" s="1045" t="s">
        <v>43</v>
      </c>
      <c r="G83" s="1045">
        <v>50457</v>
      </c>
      <c r="H83" s="1045">
        <v>50457</v>
      </c>
      <c r="I83" s="1045">
        <v>1382741</v>
      </c>
      <c r="J83" s="1045" t="s">
        <v>43</v>
      </c>
      <c r="K83" s="1045">
        <v>1061152</v>
      </c>
      <c r="L83" s="1045">
        <v>56176</v>
      </c>
      <c r="M83" s="1045" t="s">
        <v>43</v>
      </c>
      <c r="N83" s="1045">
        <v>172156</v>
      </c>
      <c r="O83" s="1045" t="s">
        <v>43</v>
      </c>
      <c r="P83" s="1045" t="s">
        <v>43</v>
      </c>
      <c r="Q83" s="1045">
        <v>93257</v>
      </c>
      <c r="R83" s="1045">
        <v>338235</v>
      </c>
      <c r="S83" s="1045">
        <v>28377</v>
      </c>
      <c r="T83" s="1045">
        <v>309858</v>
      </c>
      <c r="U83" s="1045" t="s">
        <v>43</v>
      </c>
      <c r="V83" s="1045" t="s">
        <v>43</v>
      </c>
      <c r="W83" s="1048" t="s">
        <v>451</v>
      </c>
    </row>
    <row r="84" spans="1:23" s="1045" customFormat="1" ht="6.75" customHeight="1">
      <c r="A84" s="1046"/>
      <c r="W84" s="1048"/>
    </row>
    <row r="85" spans="1:23" s="1045" customFormat="1" ht="9.75" customHeight="1">
      <c r="A85" s="1046" t="s">
        <v>305</v>
      </c>
      <c r="B85" s="1045" t="s">
        <v>43</v>
      </c>
      <c r="C85" s="1045">
        <v>610773</v>
      </c>
      <c r="D85" s="1045">
        <v>505070</v>
      </c>
      <c r="E85" s="1045">
        <v>105703</v>
      </c>
      <c r="F85" s="1045" t="s">
        <v>43</v>
      </c>
      <c r="G85" s="1045">
        <v>254895</v>
      </c>
      <c r="H85" s="1045">
        <v>254895</v>
      </c>
      <c r="I85" s="1045">
        <v>1259621</v>
      </c>
      <c r="J85" s="1045" t="s">
        <v>43</v>
      </c>
      <c r="K85" s="1045">
        <v>913144</v>
      </c>
      <c r="L85" s="1045">
        <v>29214</v>
      </c>
      <c r="M85" s="1045" t="s">
        <v>43</v>
      </c>
      <c r="N85" s="1045">
        <v>317263</v>
      </c>
      <c r="O85" s="1045" t="s">
        <v>43</v>
      </c>
      <c r="P85" s="1045" t="s">
        <v>43</v>
      </c>
      <c r="Q85" s="1045" t="s">
        <v>43</v>
      </c>
      <c r="R85" s="1045">
        <v>538614</v>
      </c>
      <c r="S85" s="1045">
        <v>28377</v>
      </c>
      <c r="T85" s="1045">
        <v>510237</v>
      </c>
      <c r="U85" s="1045" t="s">
        <v>43</v>
      </c>
      <c r="V85" s="1045" t="s">
        <v>43</v>
      </c>
      <c r="W85" s="1048" t="s">
        <v>452</v>
      </c>
    </row>
    <row r="86" spans="1:23" s="1045" customFormat="1" ht="9.75" customHeight="1">
      <c r="A86" s="1046" t="s">
        <v>742</v>
      </c>
      <c r="B86" s="1045" t="s">
        <v>43</v>
      </c>
      <c r="C86" s="1045">
        <v>742048</v>
      </c>
      <c r="D86" s="1045">
        <v>729658</v>
      </c>
      <c r="E86" s="1045">
        <v>12390</v>
      </c>
      <c r="F86" s="1045" t="s">
        <v>43</v>
      </c>
      <c r="G86" s="1045">
        <v>129511</v>
      </c>
      <c r="H86" s="1045">
        <v>129511</v>
      </c>
      <c r="I86" s="1045">
        <v>1261971</v>
      </c>
      <c r="J86" s="1045" t="s">
        <v>43</v>
      </c>
      <c r="K86" s="1045">
        <v>1001624</v>
      </c>
      <c r="L86" s="1045">
        <v>56176</v>
      </c>
      <c r="M86" s="1045" t="s">
        <v>43</v>
      </c>
      <c r="N86" s="1045">
        <v>110914</v>
      </c>
      <c r="O86" s="1045" t="s">
        <v>43</v>
      </c>
      <c r="P86" s="1045" t="s">
        <v>43</v>
      </c>
      <c r="Q86" s="1045">
        <v>93257</v>
      </c>
      <c r="R86" s="1045">
        <v>242299</v>
      </c>
      <c r="S86" s="1045">
        <v>32128</v>
      </c>
      <c r="T86" s="1045">
        <v>210171</v>
      </c>
      <c r="U86" s="1045" t="s">
        <v>43</v>
      </c>
      <c r="V86" s="1045" t="s">
        <v>43</v>
      </c>
      <c r="W86" s="1048" t="s">
        <v>454</v>
      </c>
    </row>
    <row r="87" spans="1:23" s="1045" customFormat="1" ht="6.75" customHeight="1">
      <c r="A87" s="1046"/>
      <c r="W87" s="1048"/>
    </row>
    <row r="88" spans="1:23" s="1045" customFormat="1" ht="9.75" customHeight="1">
      <c r="A88" s="1046" t="s">
        <v>307</v>
      </c>
      <c r="B88" s="1045" t="s">
        <v>43</v>
      </c>
      <c r="C88" s="1045">
        <v>158632</v>
      </c>
      <c r="D88" s="1045">
        <v>101373</v>
      </c>
      <c r="E88" s="1045">
        <v>57259</v>
      </c>
      <c r="F88" s="1045" t="s">
        <v>43</v>
      </c>
      <c r="G88" s="1045" t="s">
        <v>43</v>
      </c>
      <c r="H88" s="1045" t="s">
        <v>43</v>
      </c>
      <c r="I88" s="1045">
        <v>442164</v>
      </c>
      <c r="J88" s="1045" t="s">
        <v>43</v>
      </c>
      <c r="K88" s="1045">
        <v>306340</v>
      </c>
      <c r="L88" s="1045" t="s">
        <v>43</v>
      </c>
      <c r="M88" s="1045" t="s">
        <v>43</v>
      </c>
      <c r="N88" s="1045">
        <v>135824</v>
      </c>
      <c r="O88" s="1045" t="s">
        <v>43</v>
      </c>
      <c r="P88" s="1045" t="s">
        <v>43</v>
      </c>
      <c r="Q88" s="1045" t="s">
        <v>43</v>
      </c>
      <c r="R88" s="1045">
        <v>198211</v>
      </c>
      <c r="S88" s="1045">
        <v>28377</v>
      </c>
      <c r="T88" s="1045">
        <v>169834</v>
      </c>
      <c r="U88" s="1045" t="s">
        <v>43</v>
      </c>
      <c r="V88" s="1045" t="s">
        <v>43</v>
      </c>
      <c r="W88" s="1048" t="s">
        <v>455</v>
      </c>
    </row>
    <row r="89" spans="1:23" s="1045" customFormat="1" ht="9.75" customHeight="1">
      <c r="A89" s="1046" t="s">
        <v>456</v>
      </c>
      <c r="B89" s="1045" t="s">
        <v>43</v>
      </c>
      <c r="C89" s="1045">
        <v>450020</v>
      </c>
      <c r="D89" s="1045">
        <v>437630</v>
      </c>
      <c r="E89" s="1045">
        <v>12390</v>
      </c>
      <c r="F89" s="1045" t="s">
        <v>43</v>
      </c>
      <c r="G89" s="1045" t="s">
        <v>43</v>
      </c>
      <c r="H89" s="1045" t="s">
        <v>43</v>
      </c>
      <c r="I89" s="1045">
        <v>285345</v>
      </c>
      <c r="J89" s="1045" t="s">
        <v>43</v>
      </c>
      <c r="K89" s="1045">
        <v>258022</v>
      </c>
      <c r="L89" s="1045">
        <v>27323</v>
      </c>
      <c r="M89" s="1045" t="s">
        <v>43</v>
      </c>
      <c r="N89" s="1045" t="s">
        <v>43</v>
      </c>
      <c r="O89" s="1045" t="s">
        <v>43</v>
      </c>
      <c r="P89" s="1045" t="s">
        <v>43</v>
      </c>
      <c r="Q89" s="1045" t="s">
        <v>43</v>
      </c>
      <c r="R89" s="1045">
        <v>59592</v>
      </c>
      <c r="S89" s="1045" t="s">
        <v>43</v>
      </c>
      <c r="T89" s="1045">
        <v>59592</v>
      </c>
      <c r="U89" s="1045" t="s">
        <v>43</v>
      </c>
      <c r="V89" s="1045" t="s">
        <v>43</v>
      </c>
      <c r="W89" s="1048" t="s">
        <v>457</v>
      </c>
    </row>
    <row r="90" spans="1:23" s="1045" customFormat="1" ht="9.75" customHeight="1">
      <c r="A90" s="1046" t="s">
        <v>458</v>
      </c>
      <c r="B90" s="1045" t="s">
        <v>43</v>
      </c>
      <c r="C90" s="1045">
        <v>225219</v>
      </c>
      <c r="D90" s="1045">
        <v>225219</v>
      </c>
      <c r="E90" s="1045" t="s">
        <v>43</v>
      </c>
      <c r="F90" s="1045" t="s">
        <v>43</v>
      </c>
      <c r="G90" s="1045" t="s">
        <v>43</v>
      </c>
      <c r="H90" s="1045" t="s">
        <v>43</v>
      </c>
      <c r="I90" s="1045">
        <v>299224</v>
      </c>
      <c r="J90" s="1045" t="s">
        <v>43</v>
      </c>
      <c r="K90" s="1045">
        <v>140782</v>
      </c>
      <c r="L90" s="1045">
        <v>28853</v>
      </c>
      <c r="M90" s="1045" t="s">
        <v>43</v>
      </c>
      <c r="N90" s="1045">
        <v>36332</v>
      </c>
      <c r="O90" s="1045" t="s">
        <v>43</v>
      </c>
      <c r="P90" s="1045" t="s">
        <v>43</v>
      </c>
      <c r="Q90" s="1045">
        <v>93257</v>
      </c>
      <c r="R90" s="1045">
        <v>16822</v>
      </c>
      <c r="S90" s="1045" t="s">
        <v>43</v>
      </c>
      <c r="T90" s="1045">
        <v>16822</v>
      </c>
      <c r="U90" s="1045" t="s">
        <v>43</v>
      </c>
      <c r="V90" s="1045" t="s">
        <v>43</v>
      </c>
      <c r="W90" s="1048" t="s">
        <v>459</v>
      </c>
    </row>
    <row r="91" spans="1:23" s="1045" customFormat="1" ht="9.75" customHeight="1">
      <c r="A91" s="1046" t="s">
        <v>460</v>
      </c>
      <c r="B91" s="1045" t="s">
        <v>43</v>
      </c>
      <c r="C91" s="1045">
        <v>92</v>
      </c>
      <c r="D91" s="1045">
        <v>92</v>
      </c>
      <c r="E91" s="1045" t="s">
        <v>43</v>
      </c>
      <c r="F91" s="1045" t="s">
        <v>43</v>
      </c>
      <c r="G91" s="1045">
        <v>50457</v>
      </c>
      <c r="H91" s="1045">
        <v>50457</v>
      </c>
      <c r="I91" s="1045">
        <v>356008</v>
      </c>
      <c r="J91" s="1045" t="s">
        <v>43</v>
      </c>
      <c r="K91" s="1045">
        <v>356008</v>
      </c>
      <c r="L91" s="1045" t="s">
        <v>43</v>
      </c>
      <c r="M91" s="1045" t="s">
        <v>43</v>
      </c>
      <c r="N91" s="1045" t="s">
        <v>43</v>
      </c>
      <c r="O91" s="1045" t="s">
        <v>43</v>
      </c>
      <c r="P91" s="1045" t="s">
        <v>43</v>
      </c>
      <c r="Q91" s="1045" t="s">
        <v>43</v>
      </c>
      <c r="R91" s="1045">
        <v>63610</v>
      </c>
      <c r="S91" s="1045" t="s">
        <v>43</v>
      </c>
      <c r="T91" s="1045">
        <v>63610</v>
      </c>
      <c r="U91" s="1045" t="s">
        <v>43</v>
      </c>
      <c r="V91" s="1045" t="s">
        <v>43</v>
      </c>
      <c r="W91" s="1048" t="s">
        <v>461</v>
      </c>
    </row>
    <row r="92" spans="1:23" s="1045" customFormat="1" ht="9.75" customHeight="1">
      <c r="A92" s="1046" t="s">
        <v>311</v>
      </c>
      <c r="B92" s="1045" t="s">
        <v>43</v>
      </c>
      <c r="C92" s="1045">
        <v>66717</v>
      </c>
      <c r="D92" s="1045">
        <v>66717</v>
      </c>
      <c r="E92" s="1045" t="s">
        <v>43</v>
      </c>
      <c r="F92" s="1045" t="s">
        <v>43</v>
      </c>
      <c r="G92" s="1045">
        <v>79054</v>
      </c>
      <c r="H92" s="1045">
        <v>79054</v>
      </c>
      <c r="I92" s="1045">
        <v>321394</v>
      </c>
      <c r="J92" s="1045" t="s">
        <v>43</v>
      </c>
      <c r="K92" s="1045">
        <v>246812</v>
      </c>
      <c r="L92" s="1045" t="s">
        <v>43</v>
      </c>
      <c r="M92" s="1045" t="s">
        <v>43</v>
      </c>
      <c r="N92" s="1045">
        <v>74582</v>
      </c>
      <c r="O92" s="1045" t="s">
        <v>43</v>
      </c>
      <c r="P92" s="1045" t="s">
        <v>43</v>
      </c>
      <c r="Q92" s="1045" t="s">
        <v>43</v>
      </c>
      <c r="R92" s="1045">
        <v>102275</v>
      </c>
      <c r="S92" s="1045">
        <v>32128</v>
      </c>
      <c r="T92" s="1045">
        <v>70147</v>
      </c>
      <c r="U92" s="1045" t="s">
        <v>43</v>
      </c>
      <c r="V92" s="1045" t="s">
        <v>43</v>
      </c>
      <c r="W92" s="1048" t="s">
        <v>462</v>
      </c>
    </row>
    <row r="93" spans="1:23" s="1045" customFormat="1" ht="6.75" customHeight="1">
      <c r="A93" s="1046"/>
      <c r="W93" s="1048"/>
    </row>
    <row r="94" spans="1:23" s="1045" customFormat="1" ht="9.75" customHeight="1">
      <c r="A94" s="1046" t="s">
        <v>463</v>
      </c>
      <c r="B94" s="1045" t="s">
        <v>43</v>
      </c>
      <c r="C94" s="1045">
        <v>50709</v>
      </c>
      <c r="D94" s="1045">
        <v>50709</v>
      </c>
      <c r="E94" s="1045" t="s">
        <v>43</v>
      </c>
      <c r="F94" s="1045" t="s">
        <v>43</v>
      </c>
      <c r="G94" s="1045" t="s">
        <v>43</v>
      </c>
      <c r="H94" s="1045" t="s">
        <v>43</v>
      </c>
      <c r="I94" s="1045">
        <v>185841</v>
      </c>
      <c r="J94" s="1045" t="s">
        <v>43</v>
      </c>
      <c r="K94" s="1045">
        <v>50017</v>
      </c>
      <c r="L94" s="1045" t="s">
        <v>43</v>
      </c>
      <c r="M94" s="1045" t="s">
        <v>43</v>
      </c>
      <c r="N94" s="1045">
        <v>135824</v>
      </c>
      <c r="O94" s="1045" t="s">
        <v>43</v>
      </c>
      <c r="P94" s="1045" t="s">
        <v>43</v>
      </c>
      <c r="Q94" s="1045" t="s">
        <v>43</v>
      </c>
      <c r="R94" s="1045">
        <v>69397</v>
      </c>
      <c r="S94" s="1045" t="s">
        <v>43</v>
      </c>
      <c r="T94" s="1045">
        <v>69397</v>
      </c>
      <c r="U94" s="1045" t="s">
        <v>43</v>
      </c>
      <c r="V94" s="1045" t="s">
        <v>43</v>
      </c>
      <c r="W94" s="1048" t="s">
        <v>464</v>
      </c>
    </row>
    <row r="95" spans="1:23" s="1045" customFormat="1" ht="9.75" customHeight="1">
      <c r="A95" s="1046" t="s">
        <v>465</v>
      </c>
      <c r="B95" s="1045" t="s">
        <v>43</v>
      </c>
      <c r="C95" s="1045" t="s">
        <v>43</v>
      </c>
      <c r="D95" s="1045" t="s">
        <v>43</v>
      </c>
      <c r="E95" s="1045" t="s">
        <v>43</v>
      </c>
      <c r="F95" s="1045" t="s">
        <v>43</v>
      </c>
      <c r="G95" s="1045" t="s">
        <v>43</v>
      </c>
      <c r="H95" s="1045" t="s">
        <v>43</v>
      </c>
      <c r="I95" s="1045">
        <v>161088</v>
      </c>
      <c r="J95" s="1045" t="s">
        <v>43</v>
      </c>
      <c r="K95" s="1045">
        <v>161088</v>
      </c>
      <c r="L95" s="1045" t="s">
        <v>43</v>
      </c>
      <c r="M95" s="1045" t="s">
        <v>43</v>
      </c>
      <c r="N95" s="1045" t="s">
        <v>43</v>
      </c>
      <c r="O95" s="1045" t="s">
        <v>43</v>
      </c>
      <c r="P95" s="1045" t="s">
        <v>43</v>
      </c>
      <c r="Q95" s="1045" t="s">
        <v>43</v>
      </c>
      <c r="R95" s="1045">
        <v>41531</v>
      </c>
      <c r="S95" s="1045" t="s">
        <v>43</v>
      </c>
      <c r="T95" s="1045">
        <v>41531</v>
      </c>
      <c r="U95" s="1045" t="s">
        <v>43</v>
      </c>
      <c r="V95" s="1045" t="s">
        <v>43</v>
      </c>
      <c r="W95" s="1048" t="s">
        <v>410</v>
      </c>
    </row>
    <row r="96" spans="1:23" s="1045" customFormat="1" ht="9.75" customHeight="1">
      <c r="A96" s="1046" t="s">
        <v>466</v>
      </c>
      <c r="B96" s="1045" t="s">
        <v>43</v>
      </c>
      <c r="C96" s="1045">
        <v>107923</v>
      </c>
      <c r="D96" s="1045">
        <v>50664</v>
      </c>
      <c r="E96" s="1045">
        <v>57259</v>
      </c>
      <c r="F96" s="1045" t="s">
        <v>43</v>
      </c>
      <c r="G96" s="1045" t="s">
        <v>43</v>
      </c>
      <c r="H96" s="1045" t="s">
        <v>43</v>
      </c>
      <c r="I96" s="1045">
        <v>95235</v>
      </c>
      <c r="J96" s="1045" t="s">
        <v>43</v>
      </c>
      <c r="K96" s="1045">
        <v>95235</v>
      </c>
      <c r="L96" s="1045" t="s">
        <v>43</v>
      </c>
      <c r="M96" s="1045" t="s">
        <v>43</v>
      </c>
      <c r="N96" s="1045" t="s">
        <v>43</v>
      </c>
      <c r="O96" s="1045" t="s">
        <v>43</v>
      </c>
      <c r="P96" s="1045" t="s">
        <v>43</v>
      </c>
      <c r="Q96" s="1045" t="s">
        <v>43</v>
      </c>
      <c r="R96" s="1045">
        <v>87283</v>
      </c>
      <c r="S96" s="1045">
        <v>28377</v>
      </c>
      <c r="T96" s="1045">
        <v>58906</v>
      </c>
      <c r="U96" s="1045" t="s">
        <v>43</v>
      </c>
      <c r="V96" s="1045" t="s">
        <v>43</v>
      </c>
      <c r="W96" s="1048" t="s">
        <v>411</v>
      </c>
    </row>
    <row r="97" spans="1:23" s="1045" customFormat="1" ht="9.75" customHeight="1">
      <c r="A97" s="1046" t="s">
        <v>467</v>
      </c>
      <c r="B97" s="1045" t="s">
        <v>43</v>
      </c>
      <c r="C97" s="1045">
        <v>115381</v>
      </c>
      <c r="D97" s="1045">
        <v>102991</v>
      </c>
      <c r="E97" s="1045">
        <v>12390</v>
      </c>
      <c r="F97" s="1045" t="s">
        <v>43</v>
      </c>
      <c r="G97" s="1045" t="s">
        <v>43</v>
      </c>
      <c r="H97" s="1045" t="s">
        <v>43</v>
      </c>
      <c r="I97" s="1045" t="s">
        <v>43</v>
      </c>
      <c r="J97" s="1045" t="s">
        <v>43</v>
      </c>
      <c r="K97" s="1045" t="s">
        <v>43</v>
      </c>
      <c r="L97" s="1045" t="s">
        <v>43</v>
      </c>
      <c r="M97" s="1045" t="s">
        <v>43</v>
      </c>
      <c r="N97" s="1045" t="s">
        <v>43</v>
      </c>
      <c r="O97" s="1045" t="s">
        <v>43</v>
      </c>
      <c r="P97" s="1045" t="s">
        <v>43</v>
      </c>
      <c r="Q97" s="1045" t="s">
        <v>43</v>
      </c>
      <c r="R97" s="1045">
        <v>50460</v>
      </c>
      <c r="S97" s="1045" t="s">
        <v>43</v>
      </c>
      <c r="T97" s="1045">
        <v>50460</v>
      </c>
      <c r="U97" s="1045" t="s">
        <v>43</v>
      </c>
      <c r="V97" s="1045" t="s">
        <v>43</v>
      </c>
      <c r="W97" s="1048" t="s">
        <v>412</v>
      </c>
    </row>
    <row r="98" spans="1:23" s="1045" customFormat="1" ht="9.75" customHeight="1">
      <c r="A98" s="1046" t="s">
        <v>468</v>
      </c>
      <c r="B98" s="1045" t="s">
        <v>43</v>
      </c>
      <c r="C98" s="1045">
        <v>283353</v>
      </c>
      <c r="D98" s="1045">
        <v>283353</v>
      </c>
      <c r="E98" s="1045" t="s">
        <v>43</v>
      </c>
      <c r="F98" s="1045" t="s">
        <v>43</v>
      </c>
      <c r="G98" s="1045" t="s">
        <v>43</v>
      </c>
      <c r="H98" s="1045" t="s">
        <v>43</v>
      </c>
      <c r="I98" s="1045">
        <v>240529</v>
      </c>
      <c r="J98" s="1045" t="s">
        <v>43</v>
      </c>
      <c r="K98" s="1045">
        <v>213206</v>
      </c>
      <c r="L98" s="1045">
        <v>27323</v>
      </c>
      <c r="M98" s="1045" t="s">
        <v>43</v>
      </c>
      <c r="N98" s="1045" t="s">
        <v>43</v>
      </c>
      <c r="O98" s="1045" t="s">
        <v>43</v>
      </c>
      <c r="P98" s="1045" t="s">
        <v>43</v>
      </c>
      <c r="Q98" s="1045" t="s">
        <v>43</v>
      </c>
      <c r="R98" s="1045">
        <v>9132</v>
      </c>
      <c r="S98" s="1045" t="s">
        <v>43</v>
      </c>
      <c r="T98" s="1045">
        <v>9132</v>
      </c>
      <c r="U98" s="1045" t="s">
        <v>43</v>
      </c>
      <c r="V98" s="1045" t="s">
        <v>43</v>
      </c>
      <c r="W98" s="1048" t="s">
        <v>469</v>
      </c>
    </row>
    <row r="99" spans="1:23" s="1045" customFormat="1" ht="9.75" customHeight="1">
      <c r="A99" s="1046" t="s">
        <v>470</v>
      </c>
      <c r="B99" s="1045" t="s">
        <v>43</v>
      </c>
      <c r="C99" s="1045">
        <v>51286</v>
      </c>
      <c r="D99" s="1045">
        <v>51286</v>
      </c>
      <c r="E99" s="1045" t="s">
        <v>43</v>
      </c>
      <c r="F99" s="1045" t="s">
        <v>43</v>
      </c>
      <c r="G99" s="1045" t="s">
        <v>43</v>
      </c>
      <c r="H99" s="1045" t="s">
        <v>43</v>
      </c>
      <c r="I99" s="1045">
        <v>44816</v>
      </c>
      <c r="J99" s="1045" t="s">
        <v>43</v>
      </c>
      <c r="K99" s="1045">
        <v>44816</v>
      </c>
      <c r="L99" s="1045" t="s">
        <v>43</v>
      </c>
      <c r="M99" s="1045" t="s">
        <v>43</v>
      </c>
      <c r="N99" s="1045" t="s">
        <v>43</v>
      </c>
      <c r="O99" s="1045" t="s">
        <v>43</v>
      </c>
      <c r="P99" s="1045" t="s">
        <v>43</v>
      </c>
      <c r="Q99" s="1045" t="s">
        <v>43</v>
      </c>
      <c r="R99" s="1045" t="s">
        <v>43</v>
      </c>
      <c r="S99" s="1045" t="s">
        <v>43</v>
      </c>
      <c r="T99" s="1045" t="s">
        <v>43</v>
      </c>
      <c r="U99" s="1045" t="s">
        <v>43</v>
      </c>
      <c r="V99" s="1045" t="s">
        <v>43</v>
      </c>
      <c r="W99" s="1048" t="s">
        <v>471</v>
      </c>
    </row>
    <row r="100" spans="1:23" s="1045" customFormat="1" ht="9.75" customHeight="1">
      <c r="A100" s="1046" t="s">
        <v>472</v>
      </c>
      <c r="B100" s="1045" t="s">
        <v>43</v>
      </c>
      <c r="C100" s="1045">
        <v>62761</v>
      </c>
      <c r="D100" s="1045">
        <v>62761</v>
      </c>
      <c r="E100" s="1045" t="s">
        <v>43</v>
      </c>
      <c r="F100" s="1045" t="s">
        <v>43</v>
      </c>
      <c r="G100" s="1045" t="s">
        <v>43</v>
      </c>
      <c r="H100" s="1045" t="s">
        <v>43</v>
      </c>
      <c r="I100" s="1045">
        <v>155740</v>
      </c>
      <c r="J100" s="1045" t="s">
        <v>43</v>
      </c>
      <c r="K100" s="1045">
        <v>140782</v>
      </c>
      <c r="L100" s="1045" t="s">
        <v>43</v>
      </c>
      <c r="M100" s="1045" t="s">
        <v>43</v>
      </c>
      <c r="N100" s="1045">
        <v>14958</v>
      </c>
      <c r="O100" s="1045" t="s">
        <v>43</v>
      </c>
      <c r="P100" s="1045" t="s">
        <v>43</v>
      </c>
      <c r="Q100" s="1045" t="s">
        <v>43</v>
      </c>
      <c r="R100" s="1045" t="s">
        <v>43</v>
      </c>
      <c r="S100" s="1045" t="s">
        <v>43</v>
      </c>
      <c r="T100" s="1045" t="s">
        <v>43</v>
      </c>
      <c r="U100" s="1045" t="s">
        <v>43</v>
      </c>
      <c r="V100" s="1045" t="s">
        <v>43</v>
      </c>
      <c r="W100" s="1048" t="s">
        <v>473</v>
      </c>
    </row>
    <row r="101" spans="1:23" s="1045" customFormat="1" ht="9.75" customHeight="1">
      <c r="A101" s="1046" t="s">
        <v>474</v>
      </c>
      <c r="B101" s="1045" t="s">
        <v>43</v>
      </c>
      <c r="C101" s="1045">
        <v>36608</v>
      </c>
      <c r="D101" s="1045">
        <v>36608</v>
      </c>
      <c r="E101" s="1045" t="s">
        <v>43</v>
      </c>
      <c r="F101" s="1045" t="s">
        <v>43</v>
      </c>
      <c r="G101" s="1045" t="s">
        <v>43</v>
      </c>
      <c r="H101" s="1045" t="s">
        <v>43</v>
      </c>
      <c r="I101" s="1045">
        <v>98056</v>
      </c>
      <c r="J101" s="1045" t="s">
        <v>43</v>
      </c>
      <c r="K101" s="1045" t="s">
        <v>43</v>
      </c>
      <c r="L101" s="1045">
        <v>28853</v>
      </c>
      <c r="M101" s="1045" t="s">
        <v>43</v>
      </c>
      <c r="N101" s="1045">
        <v>21374</v>
      </c>
      <c r="O101" s="1045" t="s">
        <v>43</v>
      </c>
      <c r="P101" s="1045" t="s">
        <v>43</v>
      </c>
      <c r="Q101" s="1045">
        <v>47829</v>
      </c>
      <c r="R101" s="1045" t="s">
        <v>43</v>
      </c>
      <c r="S101" s="1045" t="s">
        <v>43</v>
      </c>
      <c r="T101" s="1045" t="s">
        <v>43</v>
      </c>
      <c r="U101" s="1045" t="s">
        <v>43</v>
      </c>
      <c r="V101" s="1045" t="s">
        <v>43</v>
      </c>
      <c r="W101" s="1048" t="s">
        <v>475</v>
      </c>
    </row>
    <row r="102" spans="1:23" s="1045" customFormat="1" ht="9.75" customHeight="1">
      <c r="A102" s="1046" t="s">
        <v>476</v>
      </c>
      <c r="B102" s="1045" t="s">
        <v>43</v>
      </c>
      <c r="C102" s="1045">
        <v>125850</v>
      </c>
      <c r="D102" s="1045">
        <v>125850</v>
      </c>
      <c r="E102" s="1045" t="s">
        <v>43</v>
      </c>
      <c r="F102" s="1045" t="s">
        <v>43</v>
      </c>
      <c r="G102" s="1045" t="s">
        <v>43</v>
      </c>
      <c r="H102" s="1045" t="s">
        <v>43</v>
      </c>
      <c r="I102" s="1045">
        <v>45428</v>
      </c>
      <c r="J102" s="1045" t="s">
        <v>43</v>
      </c>
      <c r="K102" s="1045" t="s">
        <v>43</v>
      </c>
      <c r="L102" s="1045" t="s">
        <v>43</v>
      </c>
      <c r="M102" s="1045" t="s">
        <v>43</v>
      </c>
      <c r="N102" s="1045" t="s">
        <v>43</v>
      </c>
      <c r="O102" s="1045" t="s">
        <v>43</v>
      </c>
      <c r="P102" s="1045" t="s">
        <v>43</v>
      </c>
      <c r="Q102" s="1045">
        <v>45428</v>
      </c>
      <c r="R102" s="1045">
        <v>16822</v>
      </c>
      <c r="S102" s="1045" t="s">
        <v>43</v>
      </c>
      <c r="T102" s="1045">
        <v>16822</v>
      </c>
      <c r="U102" s="1045" t="s">
        <v>43</v>
      </c>
      <c r="V102" s="1045" t="s">
        <v>43</v>
      </c>
      <c r="W102" s="1048" t="s">
        <v>477</v>
      </c>
    </row>
    <row r="103" spans="1:23" s="1045" customFormat="1" ht="9.75" customHeight="1">
      <c r="A103" s="1046" t="s">
        <v>478</v>
      </c>
      <c r="B103" s="1045" t="s">
        <v>43</v>
      </c>
      <c r="C103" s="1045" t="s">
        <v>43</v>
      </c>
      <c r="D103" s="1045" t="s">
        <v>43</v>
      </c>
      <c r="E103" s="1045" t="s">
        <v>43</v>
      </c>
      <c r="F103" s="1045" t="s">
        <v>43</v>
      </c>
      <c r="G103" s="1045" t="s">
        <v>43</v>
      </c>
      <c r="H103" s="1045" t="s">
        <v>43</v>
      </c>
      <c r="I103" s="1045">
        <v>90752</v>
      </c>
      <c r="J103" s="1045" t="s">
        <v>43</v>
      </c>
      <c r="K103" s="1045">
        <v>90752</v>
      </c>
      <c r="L103" s="1045" t="s">
        <v>43</v>
      </c>
      <c r="M103" s="1045" t="s">
        <v>43</v>
      </c>
      <c r="N103" s="1045" t="s">
        <v>43</v>
      </c>
      <c r="O103" s="1045" t="s">
        <v>43</v>
      </c>
      <c r="P103" s="1045" t="s">
        <v>43</v>
      </c>
      <c r="Q103" s="1045" t="s">
        <v>43</v>
      </c>
      <c r="R103" s="1045" t="s">
        <v>43</v>
      </c>
      <c r="S103" s="1045" t="s">
        <v>43</v>
      </c>
      <c r="T103" s="1045" t="s">
        <v>43</v>
      </c>
      <c r="U103" s="1045" t="s">
        <v>43</v>
      </c>
      <c r="V103" s="1045" t="s">
        <v>43</v>
      </c>
      <c r="W103" s="1048" t="s">
        <v>422</v>
      </c>
    </row>
    <row r="104" spans="1:23" s="1045" customFormat="1" ht="9.75" customHeight="1">
      <c r="A104" s="1046" t="s">
        <v>479</v>
      </c>
      <c r="B104" s="1045" t="s">
        <v>43</v>
      </c>
      <c r="C104" s="1045" t="s">
        <v>43</v>
      </c>
      <c r="D104" s="1045" t="s">
        <v>43</v>
      </c>
      <c r="E104" s="1045" t="s">
        <v>43</v>
      </c>
      <c r="F104" s="1045" t="s">
        <v>43</v>
      </c>
      <c r="G104" s="1045">
        <v>50457</v>
      </c>
      <c r="H104" s="1045">
        <v>50457</v>
      </c>
      <c r="I104" s="1045">
        <v>265256</v>
      </c>
      <c r="J104" s="1045" t="s">
        <v>43</v>
      </c>
      <c r="K104" s="1045">
        <v>265256</v>
      </c>
      <c r="L104" s="1045" t="s">
        <v>43</v>
      </c>
      <c r="M104" s="1045" t="s">
        <v>43</v>
      </c>
      <c r="N104" s="1045" t="s">
        <v>43</v>
      </c>
      <c r="O104" s="1045" t="s">
        <v>43</v>
      </c>
      <c r="P104" s="1045" t="s">
        <v>43</v>
      </c>
      <c r="Q104" s="1045" t="s">
        <v>43</v>
      </c>
      <c r="R104" s="1045">
        <v>23507</v>
      </c>
      <c r="S104" s="1045" t="s">
        <v>43</v>
      </c>
      <c r="T104" s="1045">
        <v>23507</v>
      </c>
      <c r="U104" s="1045" t="s">
        <v>43</v>
      </c>
      <c r="V104" s="1045" t="s">
        <v>43</v>
      </c>
      <c r="W104" s="1048" t="s">
        <v>423</v>
      </c>
    </row>
    <row r="105" spans="1:23" s="1045" customFormat="1" ht="9.75" customHeight="1">
      <c r="A105" s="1046" t="s">
        <v>480</v>
      </c>
      <c r="B105" s="1045" t="s">
        <v>43</v>
      </c>
      <c r="C105" s="1045">
        <v>92</v>
      </c>
      <c r="D105" s="1045">
        <v>92</v>
      </c>
      <c r="E105" s="1045" t="s">
        <v>43</v>
      </c>
      <c r="F105" s="1045" t="s">
        <v>43</v>
      </c>
      <c r="G105" s="1045" t="s">
        <v>43</v>
      </c>
      <c r="H105" s="1045" t="s">
        <v>43</v>
      </c>
      <c r="I105" s="1045" t="s">
        <v>43</v>
      </c>
      <c r="J105" s="1045" t="s">
        <v>43</v>
      </c>
      <c r="K105" s="1045" t="s">
        <v>43</v>
      </c>
      <c r="L105" s="1045" t="s">
        <v>43</v>
      </c>
      <c r="M105" s="1045" t="s">
        <v>43</v>
      </c>
      <c r="N105" s="1045" t="s">
        <v>43</v>
      </c>
      <c r="O105" s="1045" t="s">
        <v>43</v>
      </c>
      <c r="P105" s="1045" t="s">
        <v>43</v>
      </c>
      <c r="Q105" s="1045" t="s">
        <v>43</v>
      </c>
      <c r="R105" s="1045">
        <v>40103</v>
      </c>
      <c r="S105" s="1045" t="s">
        <v>43</v>
      </c>
      <c r="T105" s="1045">
        <v>40103</v>
      </c>
      <c r="U105" s="1045" t="s">
        <v>43</v>
      </c>
      <c r="V105" s="1045" t="s">
        <v>43</v>
      </c>
      <c r="W105" s="1048" t="s">
        <v>424</v>
      </c>
    </row>
    <row r="106" spans="1:23" s="1045" customFormat="1" ht="9.75" customHeight="1">
      <c r="A106" s="1046" t="s">
        <v>481</v>
      </c>
      <c r="B106" s="1045" t="s">
        <v>43</v>
      </c>
      <c r="C106" s="1045">
        <v>40080</v>
      </c>
      <c r="D106" s="1045">
        <v>40080</v>
      </c>
      <c r="E106" s="1045" t="s">
        <v>43</v>
      </c>
      <c r="F106" s="1045" t="s">
        <v>43</v>
      </c>
      <c r="G106" s="1045">
        <v>49301</v>
      </c>
      <c r="H106" s="1045">
        <v>49301</v>
      </c>
      <c r="I106" s="1045">
        <v>158606</v>
      </c>
      <c r="J106" s="1045" t="s">
        <v>43</v>
      </c>
      <c r="K106" s="1045">
        <v>84024</v>
      </c>
      <c r="L106" s="1045" t="s">
        <v>43</v>
      </c>
      <c r="M106" s="1045" t="s">
        <v>43</v>
      </c>
      <c r="N106" s="1045">
        <v>74582</v>
      </c>
      <c r="O106" s="1045" t="s">
        <v>43</v>
      </c>
      <c r="P106" s="1045" t="s">
        <v>43</v>
      </c>
      <c r="Q106" s="1045" t="s">
        <v>43</v>
      </c>
      <c r="R106" s="1045">
        <v>27708</v>
      </c>
      <c r="S106" s="1045" t="s">
        <v>43</v>
      </c>
      <c r="T106" s="1045">
        <v>27708</v>
      </c>
      <c r="U106" s="1045" t="s">
        <v>43</v>
      </c>
      <c r="V106" s="1045" t="s">
        <v>43</v>
      </c>
      <c r="W106" s="1048" t="s">
        <v>482</v>
      </c>
    </row>
    <row r="107" spans="1:23" s="1045" customFormat="1" ht="9.75" customHeight="1">
      <c r="A107" s="1046" t="s">
        <v>465</v>
      </c>
      <c r="B107" s="1045" t="s">
        <v>43</v>
      </c>
      <c r="C107" s="1045">
        <v>26523</v>
      </c>
      <c r="D107" s="1045">
        <v>26523</v>
      </c>
      <c r="E107" s="1045" t="s">
        <v>43</v>
      </c>
      <c r="F107" s="1045" t="s">
        <v>43</v>
      </c>
      <c r="G107" s="1045" t="s">
        <v>43</v>
      </c>
      <c r="H107" s="1045" t="s">
        <v>43</v>
      </c>
      <c r="I107" s="1045">
        <v>122832</v>
      </c>
      <c r="J107" s="1045" t="s">
        <v>43</v>
      </c>
      <c r="K107" s="1045">
        <v>122832</v>
      </c>
      <c r="L107" s="1045" t="s">
        <v>43</v>
      </c>
      <c r="M107" s="1045" t="s">
        <v>43</v>
      </c>
      <c r="N107" s="1045" t="s">
        <v>43</v>
      </c>
      <c r="O107" s="1045" t="s">
        <v>43</v>
      </c>
      <c r="P107" s="1045" t="s">
        <v>43</v>
      </c>
      <c r="Q107" s="1045" t="s">
        <v>43</v>
      </c>
      <c r="R107" s="1045">
        <v>21331</v>
      </c>
      <c r="S107" s="1045" t="s">
        <v>43</v>
      </c>
      <c r="T107" s="1045">
        <v>21331</v>
      </c>
      <c r="U107" s="1045" t="s">
        <v>43</v>
      </c>
      <c r="V107" s="1045" t="s">
        <v>43</v>
      </c>
      <c r="W107" s="1048" t="s">
        <v>410</v>
      </c>
    </row>
    <row r="108" spans="1:23" s="1045" customFormat="1" ht="9.75" customHeight="1">
      <c r="A108" s="1049" t="s">
        <v>466</v>
      </c>
      <c r="B108" s="1050" t="s">
        <v>43</v>
      </c>
      <c r="C108" s="1051">
        <v>114</v>
      </c>
      <c r="D108" s="1051">
        <v>114</v>
      </c>
      <c r="E108" s="1051" t="s">
        <v>43</v>
      </c>
      <c r="F108" s="1051" t="s">
        <v>43</v>
      </c>
      <c r="G108" s="1051">
        <v>29753</v>
      </c>
      <c r="H108" s="1051">
        <v>29753</v>
      </c>
      <c r="I108" s="1051">
        <v>39956</v>
      </c>
      <c r="J108" s="1051" t="s">
        <v>43</v>
      </c>
      <c r="K108" s="1051">
        <v>39956</v>
      </c>
      <c r="L108" s="1051" t="s">
        <v>43</v>
      </c>
      <c r="M108" s="1051" t="s">
        <v>43</v>
      </c>
      <c r="N108" s="1051" t="s">
        <v>43</v>
      </c>
      <c r="O108" s="1051" t="s">
        <v>43</v>
      </c>
      <c r="P108" s="1051" t="s">
        <v>43</v>
      </c>
      <c r="Q108" s="1051" t="s">
        <v>43</v>
      </c>
      <c r="R108" s="1051">
        <v>53236</v>
      </c>
      <c r="S108" s="1051">
        <v>32128</v>
      </c>
      <c r="T108" s="1051">
        <v>21108</v>
      </c>
      <c r="U108" s="1051" t="s">
        <v>43</v>
      </c>
      <c r="V108" s="1051" t="s">
        <v>43</v>
      </c>
      <c r="W108" s="1052" t="s">
        <v>411</v>
      </c>
    </row>
    <row r="109" spans="1:23" ht="12" customHeight="1"/>
    <row r="110" spans="1:23" ht="12" customHeight="1"/>
    <row r="111" spans="1:23" ht="12" customHeight="1">
      <c r="K111" s="1053" t="s">
        <v>483</v>
      </c>
    </row>
    <row r="112" spans="1:23" s="1038" customFormat="1" ht="21" customHeight="1">
      <c r="A112" s="1308" t="s">
        <v>723</v>
      </c>
      <c r="B112" s="1077" t="s">
        <v>788</v>
      </c>
      <c r="C112" s="1037"/>
      <c r="D112" s="1037"/>
      <c r="E112" s="1037"/>
      <c r="F112" s="1037"/>
      <c r="G112" s="1037"/>
      <c r="H112" s="1037"/>
      <c r="I112" s="1037"/>
      <c r="J112" s="1037"/>
      <c r="K112" s="1076"/>
      <c r="L112" s="1077" t="s">
        <v>789</v>
      </c>
      <c r="M112" s="1037"/>
      <c r="N112" s="1037"/>
      <c r="O112" s="1037"/>
      <c r="P112" s="1037"/>
      <c r="Q112" s="1037"/>
      <c r="R112" s="1037"/>
      <c r="S112" s="1037"/>
      <c r="T112" s="1037"/>
      <c r="U112" s="1037"/>
      <c r="V112" s="1037"/>
      <c r="W112" s="1311" t="s">
        <v>429</v>
      </c>
    </row>
    <row r="113" spans="1:23" s="1038" customFormat="1" ht="21" customHeight="1">
      <c r="A113" s="1309"/>
      <c r="B113" s="1314" t="s">
        <v>1347</v>
      </c>
      <c r="C113" s="1077" t="s">
        <v>725</v>
      </c>
      <c r="D113" s="1037"/>
      <c r="E113" s="1037"/>
      <c r="F113" s="1037"/>
      <c r="G113" s="1076"/>
      <c r="H113" s="1077" t="s">
        <v>743</v>
      </c>
      <c r="I113" s="1076"/>
      <c r="J113" s="1077" t="s">
        <v>762</v>
      </c>
      <c r="K113" s="1076"/>
      <c r="L113" s="1314" t="s">
        <v>790</v>
      </c>
      <c r="M113" s="1077" t="s">
        <v>725</v>
      </c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312"/>
    </row>
    <row r="114" spans="1:23" s="1038" customFormat="1" ht="52.5" customHeight="1">
      <c r="A114" s="1310"/>
      <c r="B114" s="1315"/>
      <c r="C114" s="1079" t="s">
        <v>726</v>
      </c>
      <c r="D114" s="1039" t="s">
        <v>519</v>
      </c>
      <c r="E114" s="1039" t="s">
        <v>1337</v>
      </c>
      <c r="F114" s="1039" t="s">
        <v>791</v>
      </c>
      <c r="G114" s="1039" t="s">
        <v>792</v>
      </c>
      <c r="H114" s="1079" t="s">
        <v>1344</v>
      </c>
      <c r="I114" s="1039" t="s">
        <v>748</v>
      </c>
      <c r="J114" s="1079" t="s">
        <v>768</v>
      </c>
      <c r="K114" s="1039" t="s">
        <v>769</v>
      </c>
      <c r="L114" s="1315"/>
      <c r="M114" s="1079" t="s">
        <v>726</v>
      </c>
      <c r="N114" s="1039" t="s">
        <v>519</v>
      </c>
      <c r="O114" s="1039" t="s">
        <v>1337</v>
      </c>
      <c r="P114" s="1039" t="s">
        <v>793</v>
      </c>
      <c r="Q114" s="1039" t="s">
        <v>792</v>
      </c>
      <c r="R114" s="1039" t="s">
        <v>794</v>
      </c>
      <c r="S114" s="1039" t="s">
        <v>795</v>
      </c>
      <c r="T114" s="1039" t="s">
        <v>727</v>
      </c>
      <c r="U114" s="1039" t="s">
        <v>728</v>
      </c>
      <c r="V114" s="1040" t="s">
        <v>729</v>
      </c>
      <c r="W114" s="1313"/>
    </row>
    <row r="115" spans="1:23" s="1045" customFormat="1" ht="9.75" customHeight="1">
      <c r="A115" s="1041" t="s">
        <v>300</v>
      </c>
      <c r="B115" s="1042">
        <v>2558699</v>
      </c>
      <c r="C115" s="1043">
        <v>2558333</v>
      </c>
      <c r="D115" s="1043">
        <v>2283987</v>
      </c>
      <c r="E115" s="1043" t="s">
        <v>43</v>
      </c>
      <c r="F115" s="1043">
        <v>41962</v>
      </c>
      <c r="G115" s="1043">
        <v>232384</v>
      </c>
      <c r="H115" s="1043">
        <v>45</v>
      </c>
      <c r="I115" s="1043">
        <v>45</v>
      </c>
      <c r="J115" s="1043">
        <v>321</v>
      </c>
      <c r="K115" s="1043">
        <v>321</v>
      </c>
      <c r="L115" s="1043">
        <v>26219524</v>
      </c>
      <c r="M115" s="1043">
        <v>22763674</v>
      </c>
      <c r="N115" s="1043">
        <v>3874508</v>
      </c>
      <c r="O115" s="1043">
        <v>287702</v>
      </c>
      <c r="P115" s="1043">
        <v>458944</v>
      </c>
      <c r="Q115" s="1043">
        <v>272193</v>
      </c>
      <c r="R115" s="1043">
        <v>475752</v>
      </c>
      <c r="S115" s="1043" t="s">
        <v>43</v>
      </c>
      <c r="T115" s="1043">
        <v>221398</v>
      </c>
      <c r="U115" s="1043">
        <v>3535492</v>
      </c>
      <c r="V115" s="1043">
        <v>199135</v>
      </c>
      <c r="W115" s="1044" t="s">
        <v>443</v>
      </c>
    </row>
    <row r="116" spans="1:23" s="1045" customFormat="1" ht="9.75" customHeight="1">
      <c r="A116" s="1046" t="s">
        <v>738</v>
      </c>
      <c r="B116" s="1045">
        <v>2807191</v>
      </c>
      <c r="C116" s="1045">
        <v>2807168</v>
      </c>
      <c r="D116" s="1045">
        <v>2706709</v>
      </c>
      <c r="E116" s="1045" t="s">
        <v>43</v>
      </c>
      <c r="F116" s="1045">
        <v>6603</v>
      </c>
      <c r="G116" s="1045">
        <v>93856</v>
      </c>
      <c r="H116" s="1045">
        <v>23</v>
      </c>
      <c r="I116" s="1045">
        <v>23</v>
      </c>
      <c r="J116" s="1045" t="s">
        <v>43</v>
      </c>
      <c r="K116" s="1045" t="s">
        <v>43</v>
      </c>
      <c r="L116" s="1045">
        <v>24489807</v>
      </c>
      <c r="M116" s="1045">
        <v>20865660</v>
      </c>
      <c r="N116" s="1045">
        <v>3819451</v>
      </c>
      <c r="O116" s="1045">
        <v>115077</v>
      </c>
      <c r="P116" s="1045">
        <v>519611</v>
      </c>
      <c r="Q116" s="1045">
        <v>89602</v>
      </c>
      <c r="R116" s="1045">
        <v>314931</v>
      </c>
      <c r="S116" s="1045" t="s">
        <v>43</v>
      </c>
      <c r="T116" s="1045">
        <v>235563</v>
      </c>
      <c r="U116" s="1045">
        <v>3812106</v>
      </c>
      <c r="V116" s="1045">
        <v>69564</v>
      </c>
      <c r="W116" s="1048" t="s">
        <v>445</v>
      </c>
    </row>
    <row r="117" spans="1:23" s="1045" customFormat="1" ht="9.75" customHeight="1">
      <c r="A117" s="1046" t="s">
        <v>739</v>
      </c>
      <c r="B117" s="1045">
        <v>1913425</v>
      </c>
      <c r="C117" s="1045">
        <v>1913130</v>
      </c>
      <c r="D117" s="1045">
        <v>1869758</v>
      </c>
      <c r="E117" s="1045" t="s">
        <v>43</v>
      </c>
      <c r="F117" s="1045">
        <v>43372</v>
      </c>
      <c r="G117" s="1045" t="s">
        <v>43</v>
      </c>
      <c r="H117" s="1045">
        <v>69</v>
      </c>
      <c r="I117" s="1045">
        <v>69</v>
      </c>
      <c r="J117" s="1045">
        <v>226</v>
      </c>
      <c r="K117" s="1045">
        <v>226</v>
      </c>
      <c r="L117" s="1045">
        <v>25304237</v>
      </c>
      <c r="M117" s="1045">
        <v>19327154</v>
      </c>
      <c r="N117" s="1045">
        <v>4538856</v>
      </c>
      <c r="O117" s="1045">
        <v>170026</v>
      </c>
      <c r="P117" s="1045">
        <v>280951</v>
      </c>
      <c r="Q117" s="1045">
        <v>3239</v>
      </c>
      <c r="R117" s="1045">
        <v>286095</v>
      </c>
      <c r="S117" s="1045" t="s">
        <v>43</v>
      </c>
      <c r="T117" s="1045">
        <v>197854</v>
      </c>
      <c r="U117" s="1045">
        <v>4104824</v>
      </c>
      <c r="V117" s="1045">
        <v>244054</v>
      </c>
      <c r="W117" s="1048" t="s">
        <v>447</v>
      </c>
    </row>
    <row r="118" spans="1:23" s="1045" customFormat="1" ht="9.75" customHeight="1">
      <c r="A118" s="1046" t="s">
        <v>740</v>
      </c>
      <c r="B118" s="1045">
        <v>1589830</v>
      </c>
      <c r="C118" s="1045">
        <v>1589313</v>
      </c>
      <c r="D118" s="1045">
        <v>1589313</v>
      </c>
      <c r="E118" s="1045" t="s">
        <v>43</v>
      </c>
      <c r="F118" s="1045" t="s">
        <v>43</v>
      </c>
      <c r="G118" s="1045" t="s">
        <v>43</v>
      </c>
      <c r="H118" s="1045">
        <v>23</v>
      </c>
      <c r="I118" s="1045">
        <v>23</v>
      </c>
      <c r="J118" s="1045">
        <v>494</v>
      </c>
      <c r="K118" s="1045">
        <v>494</v>
      </c>
      <c r="L118" s="1045">
        <v>26919780</v>
      </c>
      <c r="M118" s="1045">
        <v>20582634</v>
      </c>
      <c r="N118" s="1045">
        <v>4118481</v>
      </c>
      <c r="O118" s="1045">
        <v>42002</v>
      </c>
      <c r="P118" s="1045">
        <v>83404</v>
      </c>
      <c r="Q118" s="1045">
        <v>45585</v>
      </c>
      <c r="R118" s="1045">
        <v>285775</v>
      </c>
      <c r="S118" s="1045" t="s">
        <v>43</v>
      </c>
      <c r="T118" s="1045">
        <v>265233</v>
      </c>
      <c r="U118" s="1045">
        <v>4265452</v>
      </c>
      <c r="V118" s="1045">
        <v>21467</v>
      </c>
      <c r="W118" s="1048" t="s">
        <v>449</v>
      </c>
    </row>
    <row r="119" spans="1:23" s="1045" customFormat="1" ht="9.75" customHeight="1">
      <c r="A119" s="1046" t="s">
        <v>741</v>
      </c>
      <c r="B119" s="1045">
        <v>1262984</v>
      </c>
      <c r="C119" s="1045">
        <v>1262500</v>
      </c>
      <c r="D119" s="1045">
        <v>1214398</v>
      </c>
      <c r="E119" s="1045">
        <v>48102</v>
      </c>
      <c r="F119" s="1045" t="s">
        <v>43</v>
      </c>
      <c r="G119" s="1045" t="s">
        <v>43</v>
      </c>
      <c r="H119" s="1045">
        <v>23</v>
      </c>
      <c r="I119" s="1045">
        <v>23</v>
      </c>
      <c r="J119" s="1045">
        <v>461</v>
      </c>
      <c r="K119" s="1045">
        <v>461</v>
      </c>
      <c r="L119" s="1045">
        <v>28580005</v>
      </c>
      <c r="M119" s="1045">
        <v>22769867</v>
      </c>
      <c r="N119" s="1045">
        <v>4701211</v>
      </c>
      <c r="O119" s="1045">
        <v>33670</v>
      </c>
      <c r="P119" s="1045">
        <v>336706</v>
      </c>
      <c r="Q119" s="1045" t="s">
        <v>43</v>
      </c>
      <c r="R119" s="1045">
        <v>301736</v>
      </c>
      <c r="S119" s="1045">
        <v>32700</v>
      </c>
      <c r="T119" s="1045">
        <v>330906</v>
      </c>
      <c r="U119" s="1045">
        <v>3093072</v>
      </c>
      <c r="V119" s="1045">
        <v>25741</v>
      </c>
      <c r="W119" s="1048" t="s">
        <v>451</v>
      </c>
    </row>
    <row r="120" spans="1:23" s="1045" customFormat="1" ht="6.75" customHeight="1">
      <c r="A120" s="1046"/>
      <c r="W120" s="1048"/>
    </row>
    <row r="121" spans="1:23" s="1045" customFormat="1" ht="9.75" customHeight="1">
      <c r="A121" s="1046" t="s">
        <v>305</v>
      </c>
      <c r="B121" s="1045">
        <v>1508178</v>
      </c>
      <c r="C121" s="1045">
        <v>1507681</v>
      </c>
      <c r="D121" s="1045">
        <v>1507681</v>
      </c>
      <c r="E121" s="1045" t="s">
        <v>43</v>
      </c>
      <c r="F121" s="1045" t="s">
        <v>43</v>
      </c>
      <c r="G121" s="1045" t="s">
        <v>43</v>
      </c>
      <c r="H121" s="1045">
        <v>23</v>
      </c>
      <c r="I121" s="1045">
        <v>23</v>
      </c>
      <c r="J121" s="1045">
        <v>474</v>
      </c>
      <c r="K121" s="1045">
        <v>474</v>
      </c>
      <c r="L121" s="1045">
        <v>26820937</v>
      </c>
      <c r="M121" s="1045">
        <v>21578289</v>
      </c>
      <c r="N121" s="1045">
        <v>4136062</v>
      </c>
      <c r="O121" s="1045" t="s">
        <v>43</v>
      </c>
      <c r="P121" s="1045">
        <v>85138</v>
      </c>
      <c r="Q121" s="1045">
        <v>45585</v>
      </c>
      <c r="R121" s="1045">
        <v>267038</v>
      </c>
      <c r="S121" s="1045">
        <v>32700</v>
      </c>
      <c r="T121" s="1045">
        <v>389091</v>
      </c>
      <c r="U121" s="1045">
        <v>4183670</v>
      </c>
      <c r="V121" s="1045">
        <v>47208</v>
      </c>
      <c r="W121" s="1048" t="s">
        <v>452</v>
      </c>
    </row>
    <row r="122" spans="1:23" s="1045" customFormat="1" ht="9.75" customHeight="1">
      <c r="A122" s="1046" t="s">
        <v>742</v>
      </c>
      <c r="B122" s="1045">
        <v>1149493</v>
      </c>
      <c r="C122" s="1045">
        <v>1148940</v>
      </c>
      <c r="D122" s="1045">
        <v>1088070</v>
      </c>
      <c r="E122" s="1045">
        <v>60870</v>
      </c>
      <c r="F122" s="1045" t="s">
        <v>43</v>
      </c>
      <c r="G122" s="1045" t="s">
        <v>43</v>
      </c>
      <c r="H122" s="1045">
        <v>23</v>
      </c>
      <c r="I122" s="1045">
        <v>23</v>
      </c>
      <c r="J122" s="1045">
        <v>530</v>
      </c>
      <c r="K122" s="1045">
        <v>530</v>
      </c>
      <c r="L122" s="1045">
        <v>28709774</v>
      </c>
      <c r="M122" s="1045">
        <v>22800383</v>
      </c>
      <c r="N122" s="1045">
        <v>4292635</v>
      </c>
      <c r="O122" s="1045">
        <v>33670</v>
      </c>
      <c r="P122" s="1045">
        <v>421302</v>
      </c>
      <c r="Q122" s="1045">
        <v>65137</v>
      </c>
      <c r="R122" s="1045">
        <v>318628</v>
      </c>
      <c r="S122" s="1045" t="s">
        <v>43</v>
      </c>
      <c r="T122" s="1045">
        <v>206314</v>
      </c>
      <c r="U122" s="1045">
        <v>2820242</v>
      </c>
      <c r="V122" s="1045">
        <v>25706</v>
      </c>
      <c r="W122" s="1048" t="s">
        <v>454</v>
      </c>
    </row>
    <row r="123" spans="1:23" s="1045" customFormat="1" ht="6.75" customHeight="1">
      <c r="A123" s="1046"/>
      <c r="W123" s="1048"/>
    </row>
    <row r="124" spans="1:23" s="1045" customFormat="1" ht="9.75" customHeight="1">
      <c r="A124" s="1046" t="s">
        <v>307</v>
      </c>
      <c r="B124" s="1045">
        <v>232284</v>
      </c>
      <c r="C124" s="1045">
        <v>232215</v>
      </c>
      <c r="D124" s="1045">
        <v>232215</v>
      </c>
      <c r="E124" s="1045" t="s">
        <v>43</v>
      </c>
      <c r="F124" s="1045" t="s">
        <v>43</v>
      </c>
      <c r="G124" s="1045" t="s">
        <v>43</v>
      </c>
      <c r="H124" s="1045" t="s">
        <v>43</v>
      </c>
      <c r="I124" s="1045" t="s">
        <v>43</v>
      </c>
      <c r="J124" s="1045">
        <v>69</v>
      </c>
      <c r="K124" s="1045">
        <v>69</v>
      </c>
      <c r="L124" s="1045">
        <v>6785900</v>
      </c>
      <c r="M124" s="1045">
        <v>5341319</v>
      </c>
      <c r="N124" s="1045">
        <v>1100572</v>
      </c>
      <c r="O124" s="1045" t="s">
        <v>43</v>
      </c>
      <c r="P124" s="1045">
        <v>44096</v>
      </c>
      <c r="Q124" s="1045" t="s">
        <v>43</v>
      </c>
      <c r="R124" s="1045">
        <v>65528</v>
      </c>
      <c r="S124" s="1045">
        <v>32700</v>
      </c>
      <c r="T124" s="1045">
        <v>164238</v>
      </c>
      <c r="U124" s="1045">
        <v>915539</v>
      </c>
      <c r="V124" s="1045">
        <v>25741</v>
      </c>
      <c r="W124" s="1048" t="s">
        <v>455</v>
      </c>
    </row>
    <row r="125" spans="1:23" s="1045" customFormat="1" ht="9.75" customHeight="1">
      <c r="A125" s="1046" t="s">
        <v>456</v>
      </c>
      <c r="B125" s="1045">
        <v>267259</v>
      </c>
      <c r="C125" s="1045">
        <v>267121</v>
      </c>
      <c r="D125" s="1045">
        <v>219019</v>
      </c>
      <c r="E125" s="1045">
        <v>48102</v>
      </c>
      <c r="F125" s="1045" t="s">
        <v>43</v>
      </c>
      <c r="G125" s="1045" t="s">
        <v>43</v>
      </c>
      <c r="H125" s="1045" t="s">
        <v>43</v>
      </c>
      <c r="I125" s="1045" t="s">
        <v>43</v>
      </c>
      <c r="J125" s="1045">
        <v>138</v>
      </c>
      <c r="K125" s="1045">
        <v>138</v>
      </c>
      <c r="L125" s="1045">
        <v>7426038</v>
      </c>
      <c r="M125" s="1045">
        <v>5773433</v>
      </c>
      <c r="N125" s="1045">
        <v>1315867</v>
      </c>
      <c r="O125" s="1045" t="s">
        <v>43</v>
      </c>
      <c r="P125" s="1045">
        <v>149901</v>
      </c>
      <c r="Q125" s="1045" t="s">
        <v>43</v>
      </c>
      <c r="R125" s="1045">
        <v>101671</v>
      </c>
      <c r="S125" s="1045" t="s">
        <v>43</v>
      </c>
      <c r="T125" s="1045">
        <v>83920</v>
      </c>
      <c r="U125" s="1045">
        <v>748037</v>
      </c>
      <c r="V125" s="1045" t="s">
        <v>43</v>
      </c>
      <c r="W125" s="1048" t="s">
        <v>457</v>
      </c>
    </row>
    <row r="126" spans="1:23" s="1045" customFormat="1" ht="9.75" customHeight="1">
      <c r="A126" s="1046" t="s">
        <v>458</v>
      </c>
      <c r="B126" s="1045">
        <v>465584</v>
      </c>
      <c r="C126" s="1045">
        <v>465399</v>
      </c>
      <c r="D126" s="1045">
        <v>465399</v>
      </c>
      <c r="E126" s="1045" t="s">
        <v>43</v>
      </c>
      <c r="F126" s="1045" t="s">
        <v>43</v>
      </c>
      <c r="G126" s="1045" t="s">
        <v>43</v>
      </c>
      <c r="H126" s="1045">
        <v>23</v>
      </c>
      <c r="I126" s="1045">
        <v>23</v>
      </c>
      <c r="J126" s="1045">
        <v>162</v>
      </c>
      <c r="K126" s="1045">
        <v>162</v>
      </c>
      <c r="L126" s="1045">
        <v>7187309</v>
      </c>
      <c r="M126" s="1045">
        <v>5699642</v>
      </c>
      <c r="N126" s="1045">
        <v>1068368</v>
      </c>
      <c r="O126" s="1045" t="s">
        <v>43</v>
      </c>
      <c r="P126" s="1045">
        <v>98498</v>
      </c>
      <c r="Q126" s="1045" t="s">
        <v>43</v>
      </c>
      <c r="R126" s="1045">
        <v>67911</v>
      </c>
      <c r="S126" s="1045" t="s">
        <v>43</v>
      </c>
      <c r="T126" s="1045">
        <v>41316</v>
      </c>
      <c r="U126" s="1045">
        <v>917322</v>
      </c>
      <c r="V126" s="1045" t="s">
        <v>43</v>
      </c>
      <c r="W126" s="1048" t="s">
        <v>459</v>
      </c>
    </row>
    <row r="127" spans="1:23" s="1045" customFormat="1" ht="9.75" customHeight="1">
      <c r="A127" s="1046" t="s">
        <v>460</v>
      </c>
      <c r="B127" s="1045">
        <v>297857</v>
      </c>
      <c r="C127" s="1045">
        <v>297765</v>
      </c>
      <c r="D127" s="1045">
        <v>297765</v>
      </c>
      <c r="E127" s="1045" t="s">
        <v>43</v>
      </c>
      <c r="F127" s="1045" t="s">
        <v>43</v>
      </c>
      <c r="G127" s="1045" t="s">
        <v>43</v>
      </c>
      <c r="H127" s="1045" t="s">
        <v>43</v>
      </c>
      <c r="I127" s="1045" t="s">
        <v>43</v>
      </c>
      <c r="J127" s="1045">
        <v>92</v>
      </c>
      <c r="K127" s="1045">
        <v>92</v>
      </c>
      <c r="L127" s="1045">
        <v>7180758</v>
      </c>
      <c r="M127" s="1045">
        <v>5955473</v>
      </c>
      <c r="N127" s="1045">
        <v>1216404</v>
      </c>
      <c r="O127" s="1045">
        <v>33670</v>
      </c>
      <c r="P127" s="1045">
        <v>44211</v>
      </c>
      <c r="Q127" s="1045" t="s">
        <v>43</v>
      </c>
      <c r="R127" s="1045">
        <v>66626</v>
      </c>
      <c r="S127" s="1045" t="s">
        <v>43</v>
      </c>
      <c r="T127" s="1045">
        <v>41432</v>
      </c>
      <c r="U127" s="1045">
        <v>512174</v>
      </c>
      <c r="V127" s="1045" t="s">
        <v>43</v>
      </c>
      <c r="W127" s="1048" t="s">
        <v>461</v>
      </c>
    </row>
    <row r="128" spans="1:23" s="1045" customFormat="1" ht="9.75" customHeight="1">
      <c r="A128" s="1046" t="s">
        <v>311</v>
      </c>
      <c r="B128" s="1045">
        <v>118793</v>
      </c>
      <c r="C128" s="1045">
        <v>118655</v>
      </c>
      <c r="D128" s="1045">
        <v>105887</v>
      </c>
      <c r="E128" s="1045">
        <v>12768</v>
      </c>
      <c r="F128" s="1045" t="s">
        <v>43</v>
      </c>
      <c r="G128" s="1045" t="s">
        <v>43</v>
      </c>
      <c r="H128" s="1045" t="s">
        <v>43</v>
      </c>
      <c r="I128" s="1045" t="s">
        <v>43</v>
      </c>
      <c r="J128" s="1045">
        <v>138</v>
      </c>
      <c r="K128" s="1045">
        <v>138</v>
      </c>
      <c r="L128" s="1045">
        <v>6915669</v>
      </c>
      <c r="M128" s="1045">
        <v>5371835</v>
      </c>
      <c r="N128" s="1045">
        <v>691996</v>
      </c>
      <c r="O128" s="1045" t="s">
        <v>43</v>
      </c>
      <c r="P128" s="1045">
        <v>128692</v>
      </c>
      <c r="Q128" s="1045">
        <v>65137</v>
      </c>
      <c r="R128" s="1045">
        <v>82420</v>
      </c>
      <c r="S128" s="1045" t="s">
        <v>43</v>
      </c>
      <c r="T128" s="1045">
        <v>39646</v>
      </c>
      <c r="U128" s="1045">
        <v>642709</v>
      </c>
      <c r="V128" s="1045">
        <v>25706</v>
      </c>
      <c r="W128" s="1048" t="s">
        <v>462</v>
      </c>
    </row>
    <row r="129" spans="1:23" s="1045" customFormat="1" ht="6.75" customHeight="1">
      <c r="A129" s="1046"/>
      <c r="W129" s="1048"/>
    </row>
    <row r="130" spans="1:23" s="1045" customFormat="1" ht="9.75" customHeight="1">
      <c r="A130" s="1046" t="s">
        <v>463</v>
      </c>
      <c r="B130" s="1045">
        <v>99042</v>
      </c>
      <c r="C130" s="1045">
        <v>99018</v>
      </c>
      <c r="D130" s="1045">
        <v>99018</v>
      </c>
      <c r="E130" s="1045" t="s">
        <v>43</v>
      </c>
      <c r="F130" s="1045" t="s">
        <v>43</v>
      </c>
      <c r="G130" s="1045" t="s">
        <v>43</v>
      </c>
      <c r="H130" s="1045" t="s">
        <v>43</v>
      </c>
      <c r="I130" s="1045" t="s">
        <v>43</v>
      </c>
      <c r="J130" s="1045">
        <v>24</v>
      </c>
      <c r="K130" s="1045">
        <v>24</v>
      </c>
      <c r="L130" s="1045">
        <v>2369684</v>
      </c>
      <c r="M130" s="1045">
        <v>1834053</v>
      </c>
      <c r="N130" s="1045">
        <v>337181</v>
      </c>
      <c r="O130" s="1045" t="s">
        <v>43</v>
      </c>
      <c r="P130" s="1045">
        <v>44096</v>
      </c>
      <c r="Q130" s="1045" t="s">
        <v>43</v>
      </c>
      <c r="R130" s="1045" t="s">
        <v>43</v>
      </c>
      <c r="S130" s="1045" t="s">
        <v>43</v>
      </c>
      <c r="T130" s="1045">
        <v>3086</v>
      </c>
      <c r="U130" s="1045">
        <v>291411</v>
      </c>
      <c r="V130" s="1045" t="s">
        <v>43</v>
      </c>
      <c r="W130" s="1048" t="s">
        <v>464</v>
      </c>
    </row>
    <row r="131" spans="1:23" s="1045" customFormat="1" ht="9.75" customHeight="1">
      <c r="A131" s="1046" t="s">
        <v>465</v>
      </c>
      <c r="B131" s="1045">
        <v>91245</v>
      </c>
      <c r="C131" s="1045">
        <v>91245</v>
      </c>
      <c r="D131" s="1045">
        <v>91245</v>
      </c>
      <c r="E131" s="1045" t="s">
        <v>43</v>
      </c>
      <c r="F131" s="1045" t="s">
        <v>43</v>
      </c>
      <c r="G131" s="1045" t="s">
        <v>43</v>
      </c>
      <c r="H131" s="1045" t="s">
        <v>43</v>
      </c>
      <c r="I131" s="1045" t="s">
        <v>43</v>
      </c>
      <c r="J131" s="1045" t="s">
        <v>43</v>
      </c>
      <c r="K131" s="1045" t="s">
        <v>43</v>
      </c>
      <c r="L131" s="1045">
        <v>2000952</v>
      </c>
      <c r="M131" s="1045">
        <v>1616188</v>
      </c>
      <c r="N131" s="1045">
        <v>423115</v>
      </c>
      <c r="O131" s="1045" t="s">
        <v>43</v>
      </c>
      <c r="P131" s="1045" t="s">
        <v>43</v>
      </c>
      <c r="Q131" s="1045" t="s">
        <v>43</v>
      </c>
      <c r="R131" s="1045">
        <v>19506</v>
      </c>
      <c r="S131" s="1045" t="s">
        <v>43</v>
      </c>
      <c r="T131" s="1045">
        <v>36287</v>
      </c>
      <c r="U131" s="1045">
        <v>471769</v>
      </c>
      <c r="V131" s="1045">
        <v>25741</v>
      </c>
      <c r="W131" s="1048" t="s">
        <v>410</v>
      </c>
    </row>
    <row r="132" spans="1:23" s="1045" customFormat="1" ht="9.75" customHeight="1">
      <c r="A132" s="1046" t="s">
        <v>466</v>
      </c>
      <c r="B132" s="1045">
        <v>41997</v>
      </c>
      <c r="C132" s="1045">
        <v>41952</v>
      </c>
      <c r="D132" s="1045">
        <v>41952</v>
      </c>
      <c r="E132" s="1045" t="s">
        <v>43</v>
      </c>
      <c r="F132" s="1045" t="s">
        <v>43</v>
      </c>
      <c r="G132" s="1045" t="s">
        <v>43</v>
      </c>
      <c r="H132" s="1045" t="s">
        <v>43</v>
      </c>
      <c r="I132" s="1045" t="s">
        <v>43</v>
      </c>
      <c r="J132" s="1045">
        <v>45</v>
      </c>
      <c r="K132" s="1045">
        <v>45</v>
      </c>
      <c r="L132" s="1045">
        <v>2415264</v>
      </c>
      <c r="M132" s="1045">
        <v>1891078</v>
      </c>
      <c r="N132" s="1045">
        <v>340276</v>
      </c>
      <c r="O132" s="1045" t="s">
        <v>43</v>
      </c>
      <c r="P132" s="1045" t="s">
        <v>43</v>
      </c>
      <c r="Q132" s="1045" t="s">
        <v>43</v>
      </c>
      <c r="R132" s="1045">
        <v>46022</v>
      </c>
      <c r="S132" s="1045">
        <v>32700</v>
      </c>
      <c r="T132" s="1045">
        <v>124865</v>
      </c>
      <c r="U132" s="1045">
        <v>152359</v>
      </c>
      <c r="V132" s="1045" t="s">
        <v>43</v>
      </c>
      <c r="W132" s="1048" t="s">
        <v>411</v>
      </c>
    </row>
    <row r="133" spans="1:23" s="1045" customFormat="1" ht="9.75" customHeight="1">
      <c r="A133" s="1046" t="s">
        <v>467</v>
      </c>
      <c r="B133" s="1045">
        <v>70132</v>
      </c>
      <c r="C133" s="1045">
        <v>70108</v>
      </c>
      <c r="D133" s="1045">
        <v>70108</v>
      </c>
      <c r="E133" s="1045" t="s">
        <v>43</v>
      </c>
      <c r="F133" s="1045" t="s">
        <v>43</v>
      </c>
      <c r="G133" s="1045" t="s">
        <v>43</v>
      </c>
      <c r="H133" s="1045" t="s">
        <v>43</v>
      </c>
      <c r="I133" s="1045" t="s">
        <v>43</v>
      </c>
      <c r="J133" s="1045">
        <v>24</v>
      </c>
      <c r="K133" s="1045">
        <v>24</v>
      </c>
      <c r="L133" s="1045">
        <v>2498211</v>
      </c>
      <c r="M133" s="1045">
        <v>1851655</v>
      </c>
      <c r="N133" s="1045">
        <v>313134</v>
      </c>
      <c r="O133" s="1045" t="s">
        <v>43</v>
      </c>
      <c r="P133" s="1045">
        <v>65238</v>
      </c>
      <c r="Q133" s="1045" t="s">
        <v>43</v>
      </c>
      <c r="R133" s="1045">
        <v>75090</v>
      </c>
      <c r="S133" s="1045" t="s">
        <v>43</v>
      </c>
      <c r="T133" s="1045">
        <v>73243</v>
      </c>
      <c r="U133" s="1045">
        <v>296927</v>
      </c>
      <c r="V133" s="1045" t="s">
        <v>43</v>
      </c>
      <c r="W133" s="1048" t="s">
        <v>412</v>
      </c>
    </row>
    <row r="134" spans="1:23" s="1045" customFormat="1" ht="9.75" customHeight="1">
      <c r="A134" s="1046" t="s">
        <v>468</v>
      </c>
      <c r="B134" s="1045">
        <v>150753</v>
      </c>
      <c r="C134" s="1045">
        <v>150729</v>
      </c>
      <c r="D134" s="1045">
        <v>102627</v>
      </c>
      <c r="E134" s="1045">
        <v>48102</v>
      </c>
      <c r="F134" s="1045" t="s">
        <v>43</v>
      </c>
      <c r="G134" s="1045" t="s">
        <v>43</v>
      </c>
      <c r="H134" s="1045" t="s">
        <v>43</v>
      </c>
      <c r="I134" s="1045" t="s">
        <v>43</v>
      </c>
      <c r="J134" s="1045">
        <v>24</v>
      </c>
      <c r="K134" s="1045">
        <v>24</v>
      </c>
      <c r="L134" s="1045">
        <v>2742940</v>
      </c>
      <c r="M134" s="1045">
        <v>2077357</v>
      </c>
      <c r="N134" s="1045">
        <v>671042</v>
      </c>
      <c r="O134" s="1045" t="s">
        <v>43</v>
      </c>
      <c r="P134" s="1045">
        <v>40825</v>
      </c>
      <c r="Q134" s="1045" t="s">
        <v>43</v>
      </c>
      <c r="R134" s="1045" t="s">
        <v>43</v>
      </c>
      <c r="S134" s="1045" t="s">
        <v>43</v>
      </c>
      <c r="T134" s="1045">
        <v>10677</v>
      </c>
      <c r="U134" s="1045">
        <v>278163</v>
      </c>
      <c r="V134" s="1045" t="s">
        <v>43</v>
      </c>
      <c r="W134" s="1048" t="s">
        <v>469</v>
      </c>
    </row>
    <row r="135" spans="1:23" s="1045" customFormat="1" ht="9.75" customHeight="1">
      <c r="A135" s="1046" t="s">
        <v>470</v>
      </c>
      <c r="B135" s="1045">
        <v>46374</v>
      </c>
      <c r="C135" s="1045">
        <v>46284</v>
      </c>
      <c r="D135" s="1045">
        <v>46284</v>
      </c>
      <c r="E135" s="1045" t="s">
        <v>43</v>
      </c>
      <c r="F135" s="1045" t="s">
        <v>43</v>
      </c>
      <c r="G135" s="1045" t="s">
        <v>43</v>
      </c>
      <c r="H135" s="1045" t="s">
        <v>43</v>
      </c>
      <c r="I135" s="1045" t="s">
        <v>43</v>
      </c>
      <c r="J135" s="1045">
        <v>90</v>
      </c>
      <c r="K135" s="1045">
        <v>90</v>
      </c>
      <c r="L135" s="1045">
        <v>2184887</v>
      </c>
      <c r="M135" s="1045">
        <v>1844421</v>
      </c>
      <c r="N135" s="1045">
        <v>331691</v>
      </c>
      <c r="O135" s="1045" t="s">
        <v>43</v>
      </c>
      <c r="P135" s="1045">
        <v>43838</v>
      </c>
      <c r="Q135" s="1045" t="s">
        <v>43</v>
      </c>
      <c r="R135" s="1045">
        <v>26581</v>
      </c>
      <c r="S135" s="1045" t="s">
        <v>43</v>
      </c>
      <c r="T135" s="1045" t="s">
        <v>43</v>
      </c>
      <c r="U135" s="1045">
        <v>172947</v>
      </c>
      <c r="V135" s="1045" t="s">
        <v>43</v>
      </c>
      <c r="W135" s="1048" t="s">
        <v>471</v>
      </c>
    </row>
    <row r="136" spans="1:23" s="1045" customFormat="1" ht="9.75" customHeight="1">
      <c r="A136" s="1046" t="s">
        <v>472</v>
      </c>
      <c r="B136" s="1045">
        <v>84909</v>
      </c>
      <c r="C136" s="1045">
        <v>84861</v>
      </c>
      <c r="D136" s="1045">
        <v>84861</v>
      </c>
      <c r="E136" s="1045" t="s">
        <v>43</v>
      </c>
      <c r="F136" s="1045" t="s">
        <v>43</v>
      </c>
      <c r="G136" s="1045" t="s">
        <v>43</v>
      </c>
      <c r="H136" s="1045" t="s">
        <v>43</v>
      </c>
      <c r="I136" s="1045" t="s">
        <v>43</v>
      </c>
      <c r="J136" s="1045">
        <v>48</v>
      </c>
      <c r="K136" s="1045">
        <v>48</v>
      </c>
      <c r="L136" s="1045">
        <v>2353695</v>
      </c>
      <c r="M136" s="1045">
        <v>1718398</v>
      </c>
      <c r="N136" s="1045">
        <v>325685</v>
      </c>
      <c r="O136" s="1045" t="s">
        <v>43</v>
      </c>
      <c r="P136" s="1045">
        <v>71963</v>
      </c>
      <c r="Q136" s="1045" t="s">
        <v>43</v>
      </c>
      <c r="R136" s="1045" t="s">
        <v>43</v>
      </c>
      <c r="S136" s="1045" t="s">
        <v>43</v>
      </c>
      <c r="T136" s="1045" t="s">
        <v>43</v>
      </c>
      <c r="U136" s="1045">
        <v>375382</v>
      </c>
      <c r="V136" s="1045" t="s">
        <v>43</v>
      </c>
      <c r="W136" s="1048" t="s">
        <v>473</v>
      </c>
    </row>
    <row r="137" spans="1:23" s="1045" customFormat="1" ht="9.75" customHeight="1">
      <c r="A137" s="1046" t="s">
        <v>474</v>
      </c>
      <c r="B137" s="1045">
        <v>138706</v>
      </c>
      <c r="C137" s="1045">
        <v>138616</v>
      </c>
      <c r="D137" s="1045">
        <v>138616</v>
      </c>
      <c r="E137" s="1045" t="s">
        <v>43</v>
      </c>
      <c r="F137" s="1045" t="s">
        <v>43</v>
      </c>
      <c r="G137" s="1045" t="s">
        <v>43</v>
      </c>
      <c r="H137" s="1045" t="s">
        <v>43</v>
      </c>
      <c r="I137" s="1045" t="s">
        <v>43</v>
      </c>
      <c r="J137" s="1045">
        <v>90</v>
      </c>
      <c r="K137" s="1045">
        <v>90</v>
      </c>
      <c r="L137" s="1045">
        <v>2307708</v>
      </c>
      <c r="M137" s="1045">
        <v>1845073</v>
      </c>
      <c r="N137" s="1045">
        <v>440654</v>
      </c>
      <c r="O137" s="1045" t="s">
        <v>43</v>
      </c>
      <c r="P137" s="1045" t="s">
        <v>43</v>
      </c>
      <c r="Q137" s="1045" t="s">
        <v>43</v>
      </c>
      <c r="R137" s="1045">
        <v>22306</v>
      </c>
      <c r="S137" s="1045" t="s">
        <v>43</v>
      </c>
      <c r="T137" s="1045">
        <v>41316</v>
      </c>
      <c r="U137" s="1045">
        <v>136447</v>
      </c>
      <c r="V137" s="1045" t="s">
        <v>43</v>
      </c>
      <c r="W137" s="1048" t="s">
        <v>475</v>
      </c>
    </row>
    <row r="138" spans="1:23" s="1045" customFormat="1" ht="9.75" customHeight="1">
      <c r="A138" s="1046" t="s">
        <v>476</v>
      </c>
      <c r="B138" s="1045">
        <v>241969</v>
      </c>
      <c r="C138" s="1045">
        <v>241922</v>
      </c>
      <c r="D138" s="1045">
        <v>241922</v>
      </c>
      <c r="E138" s="1045" t="s">
        <v>43</v>
      </c>
      <c r="F138" s="1045" t="s">
        <v>43</v>
      </c>
      <c r="G138" s="1045" t="s">
        <v>43</v>
      </c>
      <c r="H138" s="1045">
        <v>23</v>
      </c>
      <c r="I138" s="1045">
        <v>23</v>
      </c>
      <c r="J138" s="1045">
        <v>24</v>
      </c>
      <c r="K138" s="1045">
        <v>24</v>
      </c>
      <c r="L138" s="1045">
        <v>2525906</v>
      </c>
      <c r="M138" s="1045">
        <v>2136171</v>
      </c>
      <c r="N138" s="1045">
        <v>302029</v>
      </c>
      <c r="O138" s="1045" t="s">
        <v>43</v>
      </c>
      <c r="P138" s="1045">
        <v>26535</v>
      </c>
      <c r="Q138" s="1045" t="s">
        <v>43</v>
      </c>
      <c r="R138" s="1045">
        <v>45605</v>
      </c>
      <c r="S138" s="1045" t="s">
        <v>43</v>
      </c>
      <c r="T138" s="1045" t="s">
        <v>43</v>
      </c>
      <c r="U138" s="1045">
        <v>405493</v>
      </c>
      <c r="V138" s="1045" t="s">
        <v>43</v>
      </c>
      <c r="W138" s="1048" t="s">
        <v>477</v>
      </c>
    </row>
    <row r="139" spans="1:23" s="1045" customFormat="1" ht="9.75" customHeight="1">
      <c r="A139" s="1046" t="s">
        <v>478</v>
      </c>
      <c r="B139" s="1045">
        <v>143513</v>
      </c>
      <c r="C139" s="1045">
        <v>143513</v>
      </c>
      <c r="D139" s="1045">
        <v>143513</v>
      </c>
      <c r="E139" s="1045" t="s">
        <v>43</v>
      </c>
      <c r="F139" s="1045" t="s">
        <v>43</v>
      </c>
      <c r="G139" s="1045" t="s">
        <v>43</v>
      </c>
      <c r="H139" s="1045" t="s">
        <v>43</v>
      </c>
      <c r="I139" s="1045" t="s">
        <v>43</v>
      </c>
      <c r="J139" s="1045" t="s">
        <v>43</v>
      </c>
      <c r="K139" s="1045" t="s">
        <v>43</v>
      </c>
      <c r="L139" s="1045">
        <v>2300084</v>
      </c>
      <c r="M139" s="1045">
        <v>1966718</v>
      </c>
      <c r="N139" s="1045">
        <v>388915</v>
      </c>
      <c r="O139" s="1045" t="s">
        <v>43</v>
      </c>
      <c r="P139" s="1045" t="s">
        <v>43</v>
      </c>
      <c r="Q139" s="1045" t="s">
        <v>43</v>
      </c>
      <c r="R139" s="1045" t="s">
        <v>43</v>
      </c>
      <c r="S139" s="1045" t="s">
        <v>43</v>
      </c>
      <c r="T139" s="1045" t="s">
        <v>43</v>
      </c>
      <c r="U139" s="1045">
        <v>140027</v>
      </c>
      <c r="V139" s="1045" t="s">
        <v>43</v>
      </c>
      <c r="W139" s="1048" t="s">
        <v>422</v>
      </c>
    </row>
    <row r="140" spans="1:23" s="1045" customFormat="1" ht="9.75" customHeight="1">
      <c r="A140" s="1046" t="s">
        <v>479</v>
      </c>
      <c r="B140" s="1045">
        <v>60287</v>
      </c>
      <c r="C140" s="1045">
        <v>60287</v>
      </c>
      <c r="D140" s="1045">
        <v>60287</v>
      </c>
      <c r="E140" s="1045" t="s">
        <v>43</v>
      </c>
      <c r="F140" s="1045" t="s">
        <v>43</v>
      </c>
      <c r="G140" s="1045" t="s">
        <v>43</v>
      </c>
      <c r="H140" s="1045" t="s">
        <v>43</v>
      </c>
      <c r="I140" s="1045" t="s">
        <v>43</v>
      </c>
      <c r="J140" s="1045" t="s">
        <v>43</v>
      </c>
      <c r="K140" s="1045" t="s">
        <v>43</v>
      </c>
      <c r="L140" s="1045">
        <v>2307779</v>
      </c>
      <c r="M140" s="1045">
        <v>1780637</v>
      </c>
      <c r="N140" s="1045">
        <v>362868</v>
      </c>
      <c r="O140" s="1045" t="s">
        <v>43</v>
      </c>
      <c r="P140" s="1045">
        <v>44211</v>
      </c>
      <c r="Q140" s="1045" t="s">
        <v>43</v>
      </c>
      <c r="R140" s="1045">
        <v>22941</v>
      </c>
      <c r="S140" s="1045" t="s">
        <v>43</v>
      </c>
      <c r="T140" s="1045">
        <v>41432</v>
      </c>
      <c r="U140" s="1045">
        <v>198951</v>
      </c>
      <c r="V140" s="1045" t="s">
        <v>43</v>
      </c>
      <c r="W140" s="1048" t="s">
        <v>423</v>
      </c>
    </row>
    <row r="141" spans="1:23" s="1045" customFormat="1" ht="9.75" customHeight="1">
      <c r="A141" s="1046" t="s">
        <v>480</v>
      </c>
      <c r="B141" s="1045">
        <v>94057</v>
      </c>
      <c r="C141" s="1045">
        <v>93965</v>
      </c>
      <c r="D141" s="1045">
        <v>93965</v>
      </c>
      <c r="E141" s="1045" t="s">
        <v>43</v>
      </c>
      <c r="F141" s="1045" t="s">
        <v>43</v>
      </c>
      <c r="G141" s="1045" t="s">
        <v>43</v>
      </c>
      <c r="H141" s="1045" t="s">
        <v>43</v>
      </c>
      <c r="I141" s="1045" t="s">
        <v>43</v>
      </c>
      <c r="J141" s="1045">
        <v>92</v>
      </c>
      <c r="K141" s="1045">
        <v>92</v>
      </c>
      <c r="L141" s="1045">
        <v>2572895</v>
      </c>
      <c r="M141" s="1045">
        <v>2208118</v>
      </c>
      <c r="N141" s="1045">
        <v>464621</v>
      </c>
      <c r="O141" s="1045">
        <v>33670</v>
      </c>
      <c r="P141" s="1045" t="s">
        <v>43</v>
      </c>
      <c r="Q141" s="1045" t="s">
        <v>43</v>
      </c>
      <c r="R141" s="1045">
        <v>43685</v>
      </c>
      <c r="S141" s="1045" t="s">
        <v>43</v>
      </c>
      <c r="T141" s="1045" t="s">
        <v>43</v>
      </c>
      <c r="U141" s="1045">
        <v>173196</v>
      </c>
      <c r="V141" s="1045" t="s">
        <v>43</v>
      </c>
      <c r="W141" s="1048" t="s">
        <v>424</v>
      </c>
    </row>
    <row r="142" spans="1:23" s="1045" customFormat="1" ht="9.75" customHeight="1">
      <c r="A142" s="1046" t="s">
        <v>481</v>
      </c>
      <c r="B142" s="1045">
        <v>31973</v>
      </c>
      <c r="C142" s="1045">
        <v>31949</v>
      </c>
      <c r="D142" s="1045">
        <v>31949</v>
      </c>
      <c r="E142" s="1045" t="s">
        <v>43</v>
      </c>
      <c r="F142" s="1045" t="s">
        <v>43</v>
      </c>
      <c r="G142" s="1045" t="s">
        <v>43</v>
      </c>
      <c r="H142" s="1045" t="s">
        <v>43</v>
      </c>
      <c r="I142" s="1045" t="s">
        <v>43</v>
      </c>
      <c r="J142" s="1045">
        <v>24</v>
      </c>
      <c r="K142" s="1045">
        <v>24</v>
      </c>
      <c r="L142" s="1045">
        <v>2924657</v>
      </c>
      <c r="M142" s="1045">
        <v>2218167</v>
      </c>
      <c r="N142" s="1045">
        <v>427783</v>
      </c>
      <c r="O142" s="1045" t="s">
        <v>43</v>
      </c>
      <c r="P142" s="1045">
        <v>52677</v>
      </c>
      <c r="Q142" s="1045" t="s">
        <v>43</v>
      </c>
      <c r="R142" s="1045">
        <v>32609</v>
      </c>
      <c r="S142" s="1045" t="s">
        <v>43</v>
      </c>
      <c r="T142" s="1045" t="s">
        <v>43</v>
      </c>
      <c r="U142" s="1045">
        <v>298336</v>
      </c>
      <c r="V142" s="1045" t="s">
        <v>43</v>
      </c>
      <c r="W142" s="1048" t="s">
        <v>482</v>
      </c>
    </row>
    <row r="143" spans="1:23" s="1045" customFormat="1" ht="9.75" customHeight="1">
      <c r="A143" s="1046" t="s">
        <v>465</v>
      </c>
      <c r="B143" s="1045">
        <v>43405</v>
      </c>
      <c r="C143" s="1045">
        <v>43405</v>
      </c>
      <c r="D143" s="1045">
        <v>43405</v>
      </c>
      <c r="E143" s="1045" t="s">
        <v>43</v>
      </c>
      <c r="F143" s="1045" t="s">
        <v>43</v>
      </c>
      <c r="G143" s="1045" t="s">
        <v>43</v>
      </c>
      <c r="H143" s="1045" t="s">
        <v>43</v>
      </c>
      <c r="I143" s="1045" t="s">
        <v>43</v>
      </c>
      <c r="J143" s="1045" t="s">
        <v>43</v>
      </c>
      <c r="K143" s="1045" t="s">
        <v>43</v>
      </c>
      <c r="L143" s="1045">
        <v>2109431</v>
      </c>
      <c r="M143" s="1045">
        <v>1675816</v>
      </c>
      <c r="N143" s="1045">
        <v>196097</v>
      </c>
      <c r="O143" s="1045" t="s">
        <v>43</v>
      </c>
      <c r="P143" s="1045" t="s">
        <v>43</v>
      </c>
      <c r="Q143" s="1045">
        <v>20579</v>
      </c>
      <c r="R143" s="1045" t="s">
        <v>43</v>
      </c>
      <c r="S143" s="1045" t="s">
        <v>43</v>
      </c>
      <c r="T143" s="1045">
        <v>24695</v>
      </c>
      <c r="U143" s="1045">
        <v>123748</v>
      </c>
      <c r="V143" s="1045" t="s">
        <v>43</v>
      </c>
      <c r="W143" s="1048" t="s">
        <v>410</v>
      </c>
    </row>
    <row r="144" spans="1:23" s="1045" customFormat="1" ht="9.75" customHeight="1">
      <c r="A144" s="1049" t="s">
        <v>466</v>
      </c>
      <c r="B144" s="1050">
        <v>43415</v>
      </c>
      <c r="C144" s="1051">
        <v>43301</v>
      </c>
      <c r="D144" s="1051">
        <v>30533</v>
      </c>
      <c r="E144" s="1051">
        <v>12768</v>
      </c>
      <c r="F144" s="1051" t="s">
        <v>43</v>
      </c>
      <c r="G144" s="1051" t="s">
        <v>43</v>
      </c>
      <c r="H144" s="1051" t="s">
        <v>43</v>
      </c>
      <c r="I144" s="1051" t="s">
        <v>43</v>
      </c>
      <c r="J144" s="1051">
        <v>114</v>
      </c>
      <c r="K144" s="1051">
        <v>114</v>
      </c>
      <c r="L144" s="1051">
        <v>1881581</v>
      </c>
      <c r="M144" s="1051">
        <v>1477852</v>
      </c>
      <c r="N144" s="1051">
        <v>68116</v>
      </c>
      <c r="O144" s="1051" t="s">
        <v>43</v>
      </c>
      <c r="P144" s="1051">
        <v>76015</v>
      </c>
      <c r="Q144" s="1051">
        <v>44558</v>
      </c>
      <c r="R144" s="1051">
        <v>49811</v>
      </c>
      <c r="S144" s="1051" t="s">
        <v>43</v>
      </c>
      <c r="T144" s="1051">
        <v>14951</v>
      </c>
      <c r="U144" s="1051">
        <v>220625</v>
      </c>
      <c r="V144" s="1051">
        <v>25706</v>
      </c>
      <c r="W144" s="1052" t="s">
        <v>411</v>
      </c>
    </row>
    <row r="145" spans="1:23" ht="12" customHeight="1"/>
    <row r="146" spans="1:23" ht="12" customHeight="1"/>
    <row r="147" spans="1:23" ht="12" customHeight="1">
      <c r="K147" s="1053" t="s">
        <v>483</v>
      </c>
      <c r="V147" s="880" t="s">
        <v>1334</v>
      </c>
    </row>
    <row r="148" spans="1:23" s="1038" customFormat="1" ht="21" customHeight="1">
      <c r="A148" s="1308" t="s">
        <v>723</v>
      </c>
      <c r="B148" s="1054" t="s">
        <v>796</v>
      </c>
      <c r="C148" s="1037"/>
      <c r="D148" s="1037"/>
      <c r="E148" s="1037"/>
      <c r="F148" s="1037"/>
      <c r="G148" s="1037"/>
      <c r="H148" s="1037"/>
      <c r="I148" s="1037"/>
      <c r="J148" s="1037"/>
      <c r="K148" s="1037"/>
      <c r="L148" s="1037"/>
      <c r="M148" s="1037"/>
      <c r="N148" s="1037"/>
      <c r="O148" s="1037"/>
      <c r="P148" s="1037"/>
      <c r="Q148" s="1037"/>
      <c r="R148" s="1037"/>
      <c r="S148" s="1037"/>
      <c r="T148" s="1037"/>
      <c r="U148" s="1037"/>
      <c r="V148" s="1037"/>
      <c r="W148" s="1311" t="s">
        <v>429</v>
      </c>
    </row>
    <row r="149" spans="1:23" s="1038" customFormat="1" ht="21" customHeight="1">
      <c r="A149" s="1309"/>
      <c r="B149" s="1054" t="s">
        <v>165</v>
      </c>
      <c r="C149" s="1037"/>
      <c r="D149" s="1037"/>
      <c r="E149" s="1037"/>
      <c r="F149" s="1037"/>
      <c r="G149" s="1037"/>
      <c r="H149" s="1037"/>
      <c r="I149" s="1037"/>
      <c r="J149" s="1037"/>
      <c r="K149" s="1037"/>
      <c r="L149" s="1076"/>
      <c r="M149" s="1077" t="s">
        <v>743</v>
      </c>
      <c r="N149" s="1037"/>
      <c r="O149" s="1037"/>
      <c r="P149" s="1037"/>
      <c r="Q149" s="1037"/>
      <c r="R149" s="1037"/>
      <c r="S149" s="1037"/>
      <c r="T149" s="1037"/>
      <c r="U149" s="1037"/>
      <c r="V149" s="1037"/>
      <c r="W149" s="1312"/>
    </row>
    <row r="150" spans="1:23" s="1038" customFormat="1" ht="52.5" customHeight="1">
      <c r="A150" s="1310"/>
      <c r="B150" s="1039" t="s">
        <v>730</v>
      </c>
      <c r="C150" s="1039" t="s">
        <v>731</v>
      </c>
      <c r="D150" s="1039" t="s">
        <v>732</v>
      </c>
      <c r="E150" s="1039" t="s">
        <v>733</v>
      </c>
      <c r="F150" s="1039" t="s">
        <v>734</v>
      </c>
      <c r="G150" s="1039" t="s">
        <v>735</v>
      </c>
      <c r="H150" s="1039" t="s">
        <v>736</v>
      </c>
      <c r="I150" s="1039" t="s">
        <v>737</v>
      </c>
      <c r="J150" s="1039" t="s">
        <v>744</v>
      </c>
      <c r="K150" s="1055" t="s">
        <v>745</v>
      </c>
      <c r="L150" s="1039" t="s">
        <v>746</v>
      </c>
      <c r="M150" s="1079" t="s">
        <v>1344</v>
      </c>
      <c r="N150" s="1039" t="s">
        <v>747</v>
      </c>
      <c r="O150" s="1039" t="s">
        <v>593</v>
      </c>
      <c r="P150" s="1055" t="s">
        <v>749</v>
      </c>
      <c r="Q150" s="1039" t="s">
        <v>750</v>
      </c>
      <c r="R150" s="1039" t="s">
        <v>751</v>
      </c>
      <c r="S150" s="1039" t="s">
        <v>752</v>
      </c>
      <c r="T150" s="1039" t="s">
        <v>753</v>
      </c>
      <c r="U150" s="1039" t="s">
        <v>797</v>
      </c>
      <c r="V150" s="1040" t="s">
        <v>754</v>
      </c>
      <c r="W150" s="1313"/>
    </row>
    <row r="151" spans="1:23" s="1045" customFormat="1" ht="9.75" customHeight="1">
      <c r="A151" s="1041" t="s">
        <v>300</v>
      </c>
      <c r="B151" s="1042" t="s">
        <v>43</v>
      </c>
      <c r="C151" s="1043" t="s">
        <v>43</v>
      </c>
      <c r="D151" s="1043">
        <v>47212</v>
      </c>
      <c r="E151" s="1043">
        <v>1143507</v>
      </c>
      <c r="F151" s="1043">
        <v>1828654</v>
      </c>
      <c r="G151" s="1043">
        <v>3568193</v>
      </c>
      <c r="H151" s="1043">
        <v>2935677</v>
      </c>
      <c r="I151" s="1043">
        <v>47482</v>
      </c>
      <c r="J151" s="1043">
        <v>315875</v>
      </c>
      <c r="K151" s="1043">
        <v>3216426</v>
      </c>
      <c r="L151" s="1043">
        <v>335524</v>
      </c>
      <c r="M151" s="1043">
        <v>2380866</v>
      </c>
      <c r="N151" s="1043">
        <v>256639</v>
      </c>
      <c r="O151" s="1043" t="s">
        <v>43</v>
      </c>
      <c r="P151" s="1043">
        <v>78647</v>
      </c>
      <c r="Q151" s="1043" t="s">
        <v>43</v>
      </c>
      <c r="R151" s="1043">
        <v>70510</v>
      </c>
      <c r="S151" s="1043" t="s">
        <v>43</v>
      </c>
      <c r="T151" s="1043" t="s">
        <v>43</v>
      </c>
      <c r="U151" s="1043" t="s">
        <v>43</v>
      </c>
      <c r="V151" s="1043">
        <v>75914</v>
      </c>
      <c r="W151" s="1044" t="s">
        <v>443</v>
      </c>
    </row>
    <row r="152" spans="1:23" s="1045" customFormat="1" ht="9.75" customHeight="1">
      <c r="A152" s="1046" t="s">
        <v>738</v>
      </c>
      <c r="B152" s="1045" t="s">
        <v>43</v>
      </c>
      <c r="C152" s="1045" t="s">
        <v>43</v>
      </c>
      <c r="D152" s="1045" t="s">
        <v>43</v>
      </c>
      <c r="E152" s="1045">
        <v>583211</v>
      </c>
      <c r="F152" s="1045">
        <v>2605501</v>
      </c>
      <c r="G152" s="1045">
        <v>3188128</v>
      </c>
      <c r="H152" s="1045">
        <v>2662357</v>
      </c>
      <c r="I152" s="1045">
        <v>52573</v>
      </c>
      <c r="J152" s="1045" t="s">
        <v>43</v>
      </c>
      <c r="K152" s="1045">
        <v>2759020</v>
      </c>
      <c r="L152" s="1045">
        <v>38965</v>
      </c>
      <c r="M152" s="1045">
        <v>1733806</v>
      </c>
      <c r="N152" s="1045">
        <v>121065</v>
      </c>
      <c r="O152" s="1045" t="s">
        <v>43</v>
      </c>
      <c r="P152" s="1045" t="s">
        <v>43</v>
      </c>
      <c r="Q152" s="1045">
        <v>81925</v>
      </c>
      <c r="R152" s="1045">
        <v>33306</v>
      </c>
      <c r="S152" s="1045" t="s">
        <v>43</v>
      </c>
      <c r="T152" s="1045">
        <v>63723</v>
      </c>
      <c r="U152" s="1045">
        <v>76807</v>
      </c>
      <c r="V152" s="1045">
        <v>188191</v>
      </c>
      <c r="W152" s="1048" t="s">
        <v>445</v>
      </c>
    </row>
    <row r="153" spans="1:23" s="1045" customFormat="1" ht="9.75" customHeight="1">
      <c r="A153" s="1046" t="s">
        <v>739</v>
      </c>
      <c r="B153" s="1045">
        <v>34552</v>
      </c>
      <c r="C153" s="1045">
        <v>26582</v>
      </c>
      <c r="D153" s="1045" t="s">
        <v>43</v>
      </c>
      <c r="E153" s="1045">
        <v>508947</v>
      </c>
      <c r="F153" s="1045">
        <v>1878322</v>
      </c>
      <c r="G153" s="1045">
        <v>2551045</v>
      </c>
      <c r="H153" s="1045">
        <v>2266024</v>
      </c>
      <c r="I153" s="1045">
        <v>250867</v>
      </c>
      <c r="J153" s="1045" t="s">
        <v>43</v>
      </c>
      <c r="K153" s="1045">
        <v>1789684</v>
      </c>
      <c r="L153" s="1045">
        <v>195232</v>
      </c>
      <c r="M153" s="1045">
        <v>3195068</v>
      </c>
      <c r="N153" s="1045">
        <v>205139</v>
      </c>
      <c r="O153" s="1045">
        <v>28097</v>
      </c>
      <c r="P153" s="1045">
        <v>192436</v>
      </c>
      <c r="Q153" s="1045" t="s">
        <v>43</v>
      </c>
      <c r="R153" s="1045">
        <v>38296</v>
      </c>
      <c r="S153" s="1045">
        <v>15796</v>
      </c>
      <c r="T153" s="1045">
        <v>328728</v>
      </c>
      <c r="U153" s="1045">
        <v>33429</v>
      </c>
      <c r="V153" s="1045">
        <v>35897</v>
      </c>
      <c r="W153" s="1048" t="s">
        <v>447</v>
      </c>
    </row>
    <row r="154" spans="1:23" s="1045" customFormat="1" ht="9.75" customHeight="1">
      <c r="A154" s="1046" t="s">
        <v>740</v>
      </c>
      <c r="B154" s="1045" t="s">
        <v>43</v>
      </c>
      <c r="C154" s="1045" t="s">
        <v>43</v>
      </c>
      <c r="D154" s="1045" t="s">
        <v>43</v>
      </c>
      <c r="E154" s="1045">
        <v>835339</v>
      </c>
      <c r="F154" s="1045">
        <v>2534728</v>
      </c>
      <c r="G154" s="1045">
        <v>2754487</v>
      </c>
      <c r="H154" s="1045">
        <v>2913474</v>
      </c>
      <c r="I154" s="1045" t="s">
        <v>43</v>
      </c>
      <c r="J154" s="1045" t="s">
        <v>43</v>
      </c>
      <c r="K154" s="1045">
        <v>2397084</v>
      </c>
      <c r="L154" s="1045">
        <v>20123</v>
      </c>
      <c r="M154" s="1045">
        <v>3379758</v>
      </c>
      <c r="N154" s="1045">
        <v>730573</v>
      </c>
      <c r="O154" s="1045" t="s">
        <v>43</v>
      </c>
      <c r="P154" s="1045" t="s">
        <v>43</v>
      </c>
      <c r="Q154" s="1045" t="s">
        <v>43</v>
      </c>
      <c r="R154" s="1045" t="s">
        <v>43</v>
      </c>
      <c r="S154" s="1045" t="s">
        <v>43</v>
      </c>
      <c r="T154" s="1045">
        <v>176477</v>
      </c>
      <c r="U154" s="1045" t="s">
        <v>43</v>
      </c>
      <c r="V154" s="1045">
        <v>83559</v>
      </c>
      <c r="W154" s="1048" t="s">
        <v>449</v>
      </c>
    </row>
    <row r="155" spans="1:23" s="1045" customFormat="1" ht="9.75" customHeight="1">
      <c r="A155" s="1046" t="s">
        <v>741</v>
      </c>
      <c r="B155" s="1045" t="s">
        <v>43</v>
      </c>
      <c r="C155" s="1045" t="s">
        <v>43</v>
      </c>
      <c r="D155" s="1045" t="s">
        <v>43</v>
      </c>
      <c r="E155" s="1045">
        <v>715760</v>
      </c>
      <c r="F155" s="1045">
        <v>3796482</v>
      </c>
      <c r="G155" s="1045">
        <v>2097448</v>
      </c>
      <c r="H155" s="1045">
        <v>3962403</v>
      </c>
      <c r="I155" s="1045" t="s">
        <v>43</v>
      </c>
      <c r="J155" s="1045" t="s">
        <v>43</v>
      </c>
      <c r="K155" s="1045">
        <v>3301681</v>
      </c>
      <c r="L155" s="1045">
        <v>40351</v>
      </c>
      <c r="M155" s="1045">
        <v>3378433</v>
      </c>
      <c r="N155" s="1045">
        <v>431592</v>
      </c>
      <c r="O155" s="1045" t="s">
        <v>43</v>
      </c>
      <c r="P155" s="1045">
        <v>40427</v>
      </c>
      <c r="Q155" s="1045" t="s">
        <v>43</v>
      </c>
      <c r="R155" s="1045">
        <v>37088</v>
      </c>
      <c r="S155" s="1045" t="s">
        <v>43</v>
      </c>
      <c r="T155" s="1045">
        <v>272082</v>
      </c>
      <c r="U155" s="1045" t="s">
        <v>43</v>
      </c>
      <c r="V155" s="1045">
        <v>24447</v>
      </c>
      <c r="W155" s="1048" t="s">
        <v>451</v>
      </c>
    </row>
    <row r="156" spans="1:23" s="1045" customFormat="1" ht="6.75" customHeight="1">
      <c r="A156" s="1046"/>
      <c r="W156" s="1048"/>
    </row>
    <row r="157" spans="1:23" s="1045" customFormat="1" ht="9.75" customHeight="1">
      <c r="A157" s="1046" t="s">
        <v>305</v>
      </c>
      <c r="B157" s="1045" t="s">
        <v>43</v>
      </c>
      <c r="C157" s="1045" t="s">
        <v>43</v>
      </c>
      <c r="D157" s="1045" t="s">
        <v>43</v>
      </c>
      <c r="E157" s="1045">
        <v>925100</v>
      </c>
      <c r="F157" s="1045">
        <v>3119841</v>
      </c>
      <c r="G157" s="1045">
        <v>2717294</v>
      </c>
      <c r="H157" s="1045">
        <v>3191421</v>
      </c>
      <c r="I157" s="1045" t="s">
        <v>43</v>
      </c>
      <c r="J157" s="1045" t="s">
        <v>43</v>
      </c>
      <c r="K157" s="1045">
        <v>2418018</v>
      </c>
      <c r="L157" s="1045">
        <v>20123</v>
      </c>
      <c r="M157" s="1045">
        <v>2783228</v>
      </c>
      <c r="N157" s="1045">
        <v>508452</v>
      </c>
      <c r="O157" s="1045" t="s">
        <v>43</v>
      </c>
      <c r="P157" s="1045" t="s">
        <v>43</v>
      </c>
      <c r="Q157" s="1045" t="s">
        <v>43</v>
      </c>
      <c r="R157" s="1045" t="s">
        <v>43</v>
      </c>
      <c r="S157" s="1045" t="s">
        <v>43</v>
      </c>
      <c r="T157" s="1045" t="s">
        <v>43</v>
      </c>
      <c r="U157" s="1045" t="s">
        <v>43</v>
      </c>
      <c r="V157" s="1045">
        <v>108006</v>
      </c>
      <c r="W157" s="1048" t="s">
        <v>452</v>
      </c>
    </row>
    <row r="158" spans="1:23" s="1045" customFormat="1" ht="9.75" customHeight="1">
      <c r="A158" s="1046" t="s">
        <v>742</v>
      </c>
      <c r="B158" s="1045" t="s">
        <v>43</v>
      </c>
      <c r="C158" s="1045" t="s">
        <v>43</v>
      </c>
      <c r="D158" s="1045" t="s">
        <v>43</v>
      </c>
      <c r="E158" s="1045">
        <v>738460</v>
      </c>
      <c r="F158" s="1045">
        <v>3244452</v>
      </c>
      <c r="G158" s="1045">
        <v>2171419</v>
      </c>
      <c r="H158" s="1045">
        <v>4780323</v>
      </c>
      <c r="I158" s="1045" t="s">
        <v>43</v>
      </c>
      <c r="J158" s="1045" t="s">
        <v>43</v>
      </c>
      <c r="K158" s="1045">
        <v>3641744</v>
      </c>
      <c r="L158" s="1045">
        <v>40351</v>
      </c>
      <c r="M158" s="1045">
        <v>3678724</v>
      </c>
      <c r="N158" s="1045">
        <v>489194</v>
      </c>
      <c r="O158" s="1045" t="s">
        <v>43</v>
      </c>
      <c r="P158" s="1045">
        <v>81014</v>
      </c>
      <c r="Q158" s="1045" t="s">
        <v>43</v>
      </c>
      <c r="R158" s="1045">
        <v>37088</v>
      </c>
      <c r="S158" s="1045" t="s">
        <v>43</v>
      </c>
      <c r="T158" s="1045">
        <v>422836</v>
      </c>
      <c r="U158" s="1045" t="s">
        <v>43</v>
      </c>
      <c r="V158" s="1045">
        <v>33534</v>
      </c>
      <c r="W158" s="1048" t="s">
        <v>454</v>
      </c>
    </row>
    <row r="159" spans="1:23" s="1045" customFormat="1" ht="6.75" customHeight="1">
      <c r="A159" s="1046"/>
      <c r="W159" s="1048"/>
    </row>
    <row r="160" spans="1:23" s="1045" customFormat="1" ht="9.75" customHeight="1">
      <c r="A160" s="1046" t="s">
        <v>307</v>
      </c>
      <c r="B160" s="1045" t="s">
        <v>43</v>
      </c>
      <c r="C160" s="1045" t="s">
        <v>43</v>
      </c>
      <c r="D160" s="1045" t="s">
        <v>43</v>
      </c>
      <c r="E160" s="1045">
        <v>296780</v>
      </c>
      <c r="F160" s="1045">
        <v>928401</v>
      </c>
      <c r="G160" s="1045">
        <v>571363</v>
      </c>
      <c r="H160" s="1045">
        <v>812142</v>
      </c>
      <c r="I160" s="1045" t="s">
        <v>43</v>
      </c>
      <c r="J160" s="1045" t="s">
        <v>43</v>
      </c>
      <c r="K160" s="1045">
        <v>384219</v>
      </c>
      <c r="L160" s="1045" t="s">
        <v>43</v>
      </c>
      <c r="M160" s="1045">
        <v>674241</v>
      </c>
      <c r="N160" s="1045">
        <v>142175</v>
      </c>
      <c r="O160" s="1045" t="s">
        <v>43</v>
      </c>
      <c r="P160" s="1045" t="s">
        <v>43</v>
      </c>
      <c r="Q160" s="1045" t="s">
        <v>43</v>
      </c>
      <c r="R160" s="1045" t="s">
        <v>43</v>
      </c>
      <c r="S160" s="1045" t="s">
        <v>43</v>
      </c>
      <c r="T160" s="1045" t="s">
        <v>43</v>
      </c>
      <c r="U160" s="1045" t="s">
        <v>43</v>
      </c>
      <c r="V160" s="1045">
        <v>24447</v>
      </c>
      <c r="W160" s="1048" t="s">
        <v>455</v>
      </c>
    </row>
    <row r="161" spans="1:23" s="1045" customFormat="1" ht="9.75" customHeight="1">
      <c r="A161" s="1046" t="s">
        <v>456</v>
      </c>
      <c r="B161" s="1045" t="s">
        <v>43</v>
      </c>
      <c r="C161" s="1045" t="s">
        <v>43</v>
      </c>
      <c r="D161" s="1045" t="s">
        <v>43</v>
      </c>
      <c r="E161" s="1045">
        <v>191897</v>
      </c>
      <c r="F161" s="1045">
        <v>1172749</v>
      </c>
      <c r="G161" s="1045">
        <v>703229</v>
      </c>
      <c r="H161" s="1045">
        <v>729402</v>
      </c>
      <c r="I161" s="1045" t="s">
        <v>43</v>
      </c>
      <c r="J161" s="1045" t="s">
        <v>43</v>
      </c>
      <c r="K161" s="1045">
        <v>536409</v>
      </c>
      <c r="L161" s="1045">
        <v>40351</v>
      </c>
      <c r="M161" s="1045">
        <v>857786</v>
      </c>
      <c r="N161" s="1045">
        <v>72999</v>
      </c>
      <c r="O161" s="1045" t="s">
        <v>43</v>
      </c>
      <c r="P161" s="1045" t="s">
        <v>43</v>
      </c>
      <c r="Q161" s="1045" t="s">
        <v>43</v>
      </c>
      <c r="R161" s="1045" t="s">
        <v>43</v>
      </c>
      <c r="S161" s="1045" t="s">
        <v>43</v>
      </c>
      <c r="T161" s="1045">
        <v>65774</v>
      </c>
      <c r="U161" s="1045" t="s">
        <v>43</v>
      </c>
      <c r="V161" s="1045" t="s">
        <v>43</v>
      </c>
      <c r="W161" s="1048" t="s">
        <v>457</v>
      </c>
    </row>
    <row r="162" spans="1:23" s="1045" customFormat="1" ht="9.75" customHeight="1">
      <c r="A162" s="1046" t="s">
        <v>458</v>
      </c>
      <c r="B162" s="1045" t="s">
        <v>43</v>
      </c>
      <c r="C162" s="1045" t="s">
        <v>43</v>
      </c>
      <c r="D162" s="1045" t="s">
        <v>43</v>
      </c>
      <c r="E162" s="1045">
        <v>159435</v>
      </c>
      <c r="F162" s="1045">
        <v>783699</v>
      </c>
      <c r="G162" s="1045">
        <v>562249</v>
      </c>
      <c r="H162" s="1045">
        <v>985783</v>
      </c>
      <c r="I162" s="1045" t="s">
        <v>43</v>
      </c>
      <c r="J162" s="1045" t="s">
        <v>43</v>
      </c>
      <c r="K162" s="1045">
        <v>1015061</v>
      </c>
      <c r="L162" s="1045" t="s">
        <v>43</v>
      </c>
      <c r="M162" s="1045">
        <v>1041659</v>
      </c>
      <c r="N162" s="1045">
        <v>136306</v>
      </c>
      <c r="O162" s="1045" t="s">
        <v>43</v>
      </c>
      <c r="P162" s="1045" t="s">
        <v>43</v>
      </c>
      <c r="Q162" s="1045" t="s">
        <v>43</v>
      </c>
      <c r="R162" s="1045">
        <v>37088</v>
      </c>
      <c r="S162" s="1045" t="s">
        <v>43</v>
      </c>
      <c r="T162" s="1045">
        <v>167053</v>
      </c>
      <c r="U162" s="1045" t="s">
        <v>43</v>
      </c>
      <c r="V162" s="1045" t="s">
        <v>43</v>
      </c>
      <c r="W162" s="1048" t="s">
        <v>459</v>
      </c>
    </row>
    <row r="163" spans="1:23" s="1045" customFormat="1" ht="9.75" customHeight="1">
      <c r="A163" s="1046" t="s">
        <v>460</v>
      </c>
      <c r="B163" s="1045" t="s">
        <v>43</v>
      </c>
      <c r="C163" s="1045" t="s">
        <v>43</v>
      </c>
      <c r="D163" s="1045" t="s">
        <v>43</v>
      </c>
      <c r="E163" s="1045">
        <v>67648</v>
      </c>
      <c r="F163" s="1045">
        <v>911633</v>
      </c>
      <c r="G163" s="1045">
        <v>260607</v>
      </c>
      <c r="H163" s="1045">
        <v>1435076</v>
      </c>
      <c r="I163" s="1045" t="s">
        <v>43</v>
      </c>
      <c r="J163" s="1045" t="s">
        <v>43</v>
      </c>
      <c r="K163" s="1045">
        <v>1365992</v>
      </c>
      <c r="L163" s="1045" t="s">
        <v>43</v>
      </c>
      <c r="M163" s="1045">
        <v>804747</v>
      </c>
      <c r="N163" s="1045">
        <v>80112</v>
      </c>
      <c r="O163" s="1045" t="s">
        <v>43</v>
      </c>
      <c r="P163" s="1045">
        <v>40427</v>
      </c>
      <c r="Q163" s="1045" t="s">
        <v>43</v>
      </c>
      <c r="R163" s="1045" t="s">
        <v>43</v>
      </c>
      <c r="S163" s="1045" t="s">
        <v>43</v>
      </c>
      <c r="T163" s="1045">
        <v>39255</v>
      </c>
      <c r="U163" s="1045" t="s">
        <v>43</v>
      </c>
      <c r="V163" s="1045" t="s">
        <v>43</v>
      </c>
      <c r="W163" s="1048" t="s">
        <v>461</v>
      </c>
    </row>
    <row r="164" spans="1:23" s="1045" customFormat="1" ht="9.75" customHeight="1">
      <c r="A164" s="1046" t="s">
        <v>311</v>
      </c>
      <c r="B164" s="1045" t="s">
        <v>43</v>
      </c>
      <c r="C164" s="1045" t="s">
        <v>43</v>
      </c>
      <c r="D164" s="1045" t="s">
        <v>43</v>
      </c>
      <c r="E164" s="1045">
        <v>319480</v>
      </c>
      <c r="F164" s="1045">
        <v>376371</v>
      </c>
      <c r="G164" s="1045">
        <v>645334</v>
      </c>
      <c r="H164" s="1045">
        <v>1630062</v>
      </c>
      <c r="I164" s="1045" t="s">
        <v>43</v>
      </c>
      <c r="J164" s="1045" t="s">
        <v>43</v>
      </c>
      <c r="K164" s="1045">
        <v>724282</v>
      </c>
      <c r="L164" s="1045" t="s">
        <v>43</v>
      </c>
      <c r="M164" s="1045">
        <v>974532</v>
      </c>
      <c r="N164" s="1045">
        <v>199777</v>
      </c>
      <c r="O164" s="1045" t="s">
        <v>43</v>
      </c>
      <c r="P164" s="1045">
        <v>40587</v>
      </c>
      <c r="Q164" s="1045" t="s">
        <v>43</v>
      </c>
      <c r="R164" s="1045" t="s">
        <v>43</v>
      </c>
      <c r="S164" s="1045" t="s">
        <v>43</v>
      </c>
      <c r="T164" s="1045">
        <v>150754</v>
      </c>
      <c r="U164" s="1045" t="s">
        <v>43</v>
      </c>
      <c r="V164" s="1045">
        <v>33534</v>
      </c>
      <c r="W164" s="1048" t="s">
        <v>462</v>
      </c>
    </row>
    <row r="165" spans="1:23" s="1045" customFormat="1" ht="6.75" customHeight="1">
      <c r="A165" s="1046"/>
      <c r="W165" s="1048"/>
    </row>
    <row r="166" spans="1:23" s="1045" customFormat="1" ht="9.75" customHeight="1">
      <c r="A166" s="1046" t="s">
        <v>463</v>
      </c>
      <c r="B166" s="1045" t="s">
        <v>43</v>
      </c>
      <c r="C166" s="1045" t="s">
        <v>43</v>
      </c>
      <c r="D166" s="1045" t="s">
        <v>43</v>
      </c>
      <c r="E166" s="1045">
        <v>157462</v>
      </c>
      <c r="F166" s="1045">
        <v>522932</v>
      </c>
      <c r="G166" s="1045">
        <v>201457</v>
      </c>
      <c r="H166" s="1045">
        <v>248502</v>
      </c>
      <c r="I166" s="1045" t="s">
        <v>43</v>
      </c>
      <c r="J166" s="1045" t="s">
        <v>43</v>
      </c>
      <c r="K166" s="1045">
        <v>27926</v>
      </c>
      <c r="L166" s="1045" t="s">
        <v>43</v>
      </c>
      <c r="M166" s="1045">
        <v>258306</v>
      </c>
      <c r="N166" s="1045">
        <v>102252</v>
      </c>
      <c r="O166" s="1045" t="s">
        <v>43</v>
      </c>
      <c r="P166" s="1045" t="s">
        <v>43</v>
      </c>
      <c r="Q166" s="1045" t="s">
        <v>43</v>
      </c>
      <c r="R166" s="1045" t="s">
        <v>43</v>
      </c>
      <c r="S166" s="1045" t="s">
        <v>43</v>
      </c>
      <c r="T166" s="1045" t="s">
        <v>43</v>
      </c>
      <c r="U166" s="1045" t="s">
        <v>43</v>
      </c>
      <c r="V166" s="1045">
        <v>24447</v>
      </c>
      <c r="W166" s="1048" t="s">
        <v>464</v>
      </c>
    </row>
    <row r="167" spans="1:23" s="1045" customFormat="1" ht="9.75" customHeight="1">
      <c r="A167" s="1046" t="s">
        <v>465</v>
      </c>
      <c r="B167" s="1045" t="s">
        <v>43</v>
      </c>
      <c r="C167" s="1045" t="s">
        <v>43</v>
      </c>
      <c r="D167" s="1045" t="s">
        <v>43</v>
      </c>
      <c r="E167" s="1045">
        <v>35782</v>
      </c>
      <c r="F167" s="1045">
        <v>228995</v>
      </c>
      <c r="G167" s="1045">
        <v>73029</v>
      </c>
      <c r="H167" s="1045">
        <v>301964</v>
      </c>
      <c r="I167" s="1045" t="s">
        <v>43</v>
      </c>
      <c r="J167" s="1045" t="s">
        <v>43</v>
      </c>
      <c r="K167" s="1045" t="s">
        <v>43</v>
      </c>
      <c r="L167" s="1045" t="s">
        <v>43</v>
      </c>
      <c r="M167" s="1045">
        <v>182145</v>
      </c>
      <c r="N167" s="1045" t="s">
        <v>43</v>
      </c>
      <c r="O167" s="1045" t="s">
        <v>43</v>
      </c>
      <c r="P167" s="1045" t="s">
        <v>43</v>
      </c>
      <c r="Q167" s="1045" t="s">
        <v>43</v>
      </c>
      <c r="R167" s="1045" t="s">
        <v>43</v>
      </c>
      <c r="S167" s="1045" t="s">
        <v>43</v>
      </c>
      <c r="T167" s="1045" t="s">
        <v>43</v>
      </c>
      <c r="U167" s="1045" t="s">
        <v>43</v>
      </c>
      <c r="V167" s="1045" t="s">
        <v>43</v>
      </c>
      <c r="W167" s="1048" t="s">
        <v>410</v>
      </c>
    </row>
    <row r="168" spans="1:23" s="1045" customFormat="1" ht="9.75" customHeight="1">
      <c r="A168" s="1046" t="s">
        <v>466</v>
      </c>
      <c r="B168" s="1045" t="s">
        <v>43</v>
      </c>
      <c r="C168" s="1045" t="s">
        <v>43</v>
      </c>
      <c r="D168" s="1045" t="s">
        <v>43</v>
      </c>
      <c r="E168" s="1045">
        <v>103536</v>
      </c>
      <c r="F168" s="1045">
        <v>176474</v>
      </c>
      <c r="G168" s="1045">
        <v>296877</v>
      </c>
      <c r="H168" s="1045">
        <v>261676</v>
      </c>
      <c r="I168" s="1045" t="s">
        <v>43</v>
      </c>
      <c r="J168" s="1045" t="s">
        <v>43</v>
      </c>
      <c r="K168" s="1045">
        <v>356293</v>
      </c>
      <c r="L168" s="1045" t="s">
        <v>43</v>
      </c>
      <c r="M168" s="1045">
        <v>233790</v>
      </c>
      <c r="N168" s="1045">
        <v>39923</v>
      </c>
      <c r="O168" s="1045" t="s">
        <v>43</v>
      </c>
      <c r="P168" s="1045" t="s">
        <v>43</v>
      </c>
      <c r="Q168" s="1045" t="s">
        <v>43</v>
      </c>
      <c r="R168" s="1045" t="s">
        <v>43</v>
      </c>
      <c r="S168" s="1045" t="s">
        <v>43</v>
      </c>
      <c r="T168" s="1045" t="s">
        <v>43</v>
      </c>
      <c r="U168" s="1045" t="s">
        <v>43</v>
      </c>
      <c r="V168" s="1045" t="s">
        <v>43</v>
      </c>
      <c r="W168" s="1048" t="s">
        <v>411</v>
      </c>
    </row>
    <row r="169" spans="1:23" s="1045" customFormat="1" ht="9.75" customHeight="1">
      <c r="A169" s="1046" t="s">
        <v>467</v>
      </c>
      <c r="B169" s="1045" t="s">
        <v>43</v>
      </c>
      <c r="C169" s="1045" t="s">
        <v>43</v>
      </c>
      <c r="D169" s="1045" t="s">
        <v>43</v>
      </c>
      <c r="E169" s="1045">
        <v>46936</v>
      </c>
      <c r="F169" s="1045">
        <v>492116</v>
      </c>
      <c r="G169" s="1045">
        <v>308259</v>
      </c>
      <c r="H169" s="1045">
        <v>140361</v>
      </c>
      <c r="I169" s="1045" t="s">
        <v>43</v>
      </c>
      <c r="J169" s="1045" t="s">
        <v>43</v>
      </c>
      <c r="K169" s="1045" t="s">
        <v>43</v>
      </c>
      <c r="L169" s="1045">
        <v>40351</v>
      </c>
      <c r="M169" s="1045">
        <v>480739</v>
      </c>
      <c r="N169" s="1045">
        <v>72999</v>
      </c>
      <c r="O169" s="1045" t="s">
        <v>43</v>
      </c>
      <c r="P169" s="1045" t="s">
        <v>43</v>
      </c>
      <c r="Q169" s="1045" t="s">
        <v>43</v>
      </c>
      <c r="R169" s="1045" t="s">
        <v>43</v>
      </c>
      <c r="S169" s="1045" t="s">
        <v>43</v>
      </c>
      <c r="T169" s="1045">
        <v>65774</v>
      </c>
      <c r="U169" s="1045" t="s">
        <v>43</v>
      </c>
      <c r="V169" s="1045" t="s">
        <v>43</v>
      </c>
      <c r="W169" s="1048" t="s">
        <v>412</v>
      </c>
    </row>
    <row r="170" spans="1:23" s="1045" customFormat="1" ht="9.75" customHeight="1">
      <c r="A170" s="1046" t="s">
        <v>468</v>
      </c>
      <c r="B170" s="1045" t="s">
        <v>43</v>
      </c>
      <c r="C170" s="1045" t="s">
        <v>43</v>
      </c>
      <c r="D170" s="1045" t="s">
        <v>43</v>
      </c>
      <c r="E170" s="1045">
        <v>50589</v>
      </c>
      <c r="F170" s="1045">
        <v>249130</v>
      </c>
      <c r="G170" s="1045">
        <v>202570</v>
      </c>
      <c r="H170" s="1045">
        <v>222652</v>
      </c>
      <c r="I170" s="1045" t="s">
        <v>43</v>
      </c>
      <c r="J170" s="1045" t="s">
        <v>43</v>
      </c>
      <c r="K170" s="1045">
        <v>351709</v>
      </c>
      <c r="L170" s="1045" t="s">
        <v>43</v>
      </c>
      <c r="M170" s="1045">
        <v>132593</v>
      </c>
      <c r="N170" s="1045" t="s">
        <v>43</v>
      </c>
      <c r="O170" s="1045" t="s">
        <v>43</v>
      </c>
      <c r="P170" s="1045" t="s">
        <v>43</v>
      </c>
      <c r="Q170" s="1045" t="s">
        <v>43</v>
      </c>
      <c r="R170" s="1045" t="s">
        <v>43</v>
      </c>
      <c r="S170" s="1045" t="s">
        <v>43</v>
      </c>
      <c r="T170" s="1045" t="s">
        <v>43</v>
      </c>
      <c r="U170" s="1045" t="s">
        <v>43</v>
      </c>
      <c r="V170" s="1045" t="s">
        <v>43</v>
      </c>
      <c r="W170" s="1048" t="s">
        <v>469</v>
      </c>
    </row>
    <row r="171" spans="1:23" s="1045" customFormat="1" ht="9.75" customHeight="1">
      <c r="A171" s="1046" t="s">
        <v>470</v>
      </c>
      <c r="B171" s="1045" t="s">
        <v>43</v>
      </c>
      <c r="C171" s="1045" t="s">
        <v>43</v>
      </c>
      <c r="D171" s="1045" t="s">
        <v>43</v>
      </c>
      <c r="E171" s="1045">
        <v>94372</v>
      </c>
      <c r="F171" s="1045">
        <v>431503</v>
      </c>
      <c r="G171" s="1045">
        <v>192400</v>
      </c>
      <c r="H171" s="1045">
        <v>366389</v>
      </c>
      <c r="I171" s="1045" t="s">
        <v>43</v>
      </c>
      <c r="J171" s="1045" t="s">
        <v>43</v>
      </c>
      <c r="K171" s="1045">
        <v>184700</v>
      </c>
      <c r="L171" s="1045" t="s">
        <v>43</v>
      </c>
      <c r="M171" s="1045">
        <v>244454</v>
      </c>
      <c r="N171" s="1045" t="s">
        <v>43</v>
      </c>
      <c r="O171" s="1045" t="s">
        <v>43</v>
      </c>
      <c r="P171" s="1045" t="s">
        <v>43</v>
      </c>
      <c r="Q171" s="1045" t="s">
        <v>43</v>
      </c>
      <c r="R171" s="1045" t="s">
        <v>43</v>
      </c>
      <c r="S171" s="1045" t="s">
        <v>43</v>
      </c>
      <c r="T171" s="1045" t="s">
        <v>43</v>
      </c>
      <c r="U171" s="1045" t="s">
        <v>43</v>
      </c>
      <c r="V171" s="1045" t="s">
        <v>43</v>
      </c>
      <c r="W171" s="1048" t="s">
        <v>471</v>
      </c>
    </row>
    <row r="172" spans="1:23" s="1045" customFormat="1" ht="9.75" customHeight="1">
      <c r="A172" s="1046" t="s">
        <v>472</v>
      </c>
      <c r="B172" s="1045" t="s">
        <v>43</v>
      </c>
      <c r="C172" s="1045" t="s">
        <v>43</v>
      </c>
      <c r="D172" s="1045" t="s">
        <v>43</v>
      </c>
      <c r="E172" s="1045">
        <v>39646</v>
      </c>
      <c r="F172" s="1045">
        <v>153282</v>
      </c>
      <c r="G172" s="1045">
        <v>60969</v>
      </c>
      <c r="H172" s="1045">
        <v>235958</v>
      </c>
      <c r="I172" s="1045" t="s">
        <v>43</v>
      </c>
      <c r="J172" s="1045" t="s">
        <v>43</v>
      </c>
      <c r="K172" s="1045">
        <v>455513</v>
      </c>
      <c r="L172" s="1045" t="s">
        <v>43</v>
      </c>
      <c r="M172" s="1045">
        <v>511939</v>
      </c>
      <c r="N172" s="1045">
        <v>64390</v>
      </c>
      <c r="O172" s="1045" t="s">
        <v>43</v>
      </c>
      <c r="P172" s="1045" t="s">
        <v>43</v>
      </c>
      <c r="Q172" s="1045" t="s">
        <v>43</v>
      </c>
      <c r="R172" s="1045" t="s">
        <v>43</v>
      </c>
      <c r="S172" s="1045" t="s">
        <v>43</v>
      </c>
      <c r="T172" s="1045">
        <v>167053</v>
      </c>
      <c r="U172" s="1045" t="s">
        <v>43</v>
      </c>
      <c r="V172" s="1045" t="s">
        <v>43</v>
      </c>
      <c r="W172" s="1048" t="s">
        <v>473</v>
      </c>
    </row>
    <row r="173" spans="1:23" s="1045" customFormat="1" ht="9.75" customHeight="1">
      <c r="A173" s="1046" t="s">
        <v>474</v>
      </c>
      <c r="B173" s="1045" t="s">
        <v>43</v>
      </c>
      <c r="C173" s="1045" t="s">
        <v>43</v>
      </c>
      <c r="D173" s="1045" t="s">
        <v>43</v>
      </c>
      <c r="E173" s="1045">
        <v>119789</v>
      </c>
      <c r="F173" s="1045">
        <v>181121</v>
      </c>
      <c r="G173" s="1045">
        <v>318995</v>
      </c>
      <c r="H173" s="1045">
        <v>269999</v>
      </c>
      <c r="I173" s="1045" t="s">
        <v>43</v>
      </c>
      <c r="J173" s="1045" t="s">
        <v>43</v>
      </c>
      <c r="K173" s="1045">
        <v>314446</v>
      </c>
      <c r="L173" s="1045" t="s">
        <v>43</v>
      </c>
      <c r="M173" s="1045">
        <v>328061</v>
      </c>
      <c r="N173" s="1045">
        <v>71916</v>
      </c>
      <c r="O173" s="1045" t="s">
        <v>43</v>
      </c>
      <c r="P173" s="1045" t="s">
        <v>43</v>
      </c>
      <c r="Q173" s="1045" t="s">
        <v>43</v>
      </c>
      <c r="R173" s="1045">
        <v>37088</v>
      </c>
      <c r="S173" s="1045" t="s">
        <v>43</v>
      </c>
      <c r="T173" s="1045" t="s">
        <v>43</v>
      </c>
      <c r="U173" s="1045" t="s">
        <v>43</v>
      </c>
      <c r="V173" s="1045" t="s">
        <v>43</v>
      </c>
      <c r="W173" s="1048" t="s">
        <v>475</v>
      </c>
    </row>
    <row r="174" spans="1:23" s="1045" customFormat="1" ht="9.75" customHeight="1">
      <c r="A174" s="1046" t="s">
        <v>476</v>
      </c>
      <c r="B174" s="1045" t="s">
        <v>43</v>
      </c>
      <c r="C174" s="1045" t="s">
        <v>43</v>
      </c>
      <c r="D174" s="1045" t="s">
        <v>43</v>
      </c>
      <c r="E174" s="1045" t="s">
        <v>43</v>
      </c>
      <c r="F174" s="1045">
        <v>449296</v>
      </c>
      <c r="G174" s="1045">
        <v>182285</v>
      </c>
      <c r="H174" s="1045">
        <v>479826</v>
      </c>
      <c r="I174" s="1045" t="s">
        <v>43</v>
      </c>
      <c r="J174" s="1045" t="s">
        <v>43</v>
      </c>
      <c r="K174" s="1045">
        <v>245102</v>
      </c>
      <c r="L174" s="1045" t="s">
        <v>43</v>
      </c>
      <c r="M174" s="1045">
        <v>201659</v>
      </c>
      <c r="N174" s="1045" t="s">
        <v>43</v>
      </c>
      <c r="O174" s="1045" t="s">
        <v>43</v>
      </c>
      <c r="P174" s="1045" t="s">
        <v>43</v>
      </c>
      <c r="Q174" s="1045" t="s">
        <v>43</v>
      </c>
      <c r="R174" s="1045" t="s">
        <v>43</v>
      </c>
      <c r="S174" s="1045" t="s">
        <v>43</v>
      </c>
      <c r="T174" s="1045" t="s">
        <v>43</v>
      </c>
      <c r="U174" s="1045" t="s">
        <v>43</v>
      </c>
      <c r="V174" s="1045" t="s">
        <v>43</v>
      </c>
      <c r="W174" s="1048" t="s">
        <v>477</v>
      </c>
    </row>
    <row r="175" spans="1:23" s="1045" customFormat="1" ht="9.75" customHeight="1">
      <c r="A175" s="1046" t="s">
        <v>478</v>
      </c>
      <c r="B175" s="1045" t="s">
        <v>43</v>
      </c>
      <c r="C175" s="1045" t="s">
        <v>43</v>
      </c>
      <c r="D175" s="1045" t="s">
        <v>43</v>
      </c>
      <c r="E175" s="1045">
        <v>28720</v>
      </c>
      <c r="F175" s="1045">
        <v>422450</v>
      </c>
      <c r="G175" s="1045">
        <v>187900</v>
      </c>
      <c r="H175" s="1045">
        <v>368622</v>
      </c>
      <c r="I175" s="1045" t="s">
        <v>43</v>
      </c>
      <c r="J175" s="1045" t="s">
        <v>43</v>
      </c>
      <c r="K175" s="1045">
        <v>430084</v>
      </c>
      <c r="L175" s="1045" t="s">
        <v>43</v>
      </c>
      <c r="M175" s="1045">
        <v>263674</v>
      </c>
      <c r="N175" s="1045" t="s">
        <v>43</v>
      </c>
      <c r="O175" s="1045" t="s">
        <v>43</v>
      </c>
      <c r="P175" s="1045" t="s">
        <v>43</v>
      </c>
      <c r="Q175" s="1045" t="s">
        <v>43</v>
      </c>
      <c r="R175" s="1045" t="s">
        <v>43</v>
      </c>
      <c r="S175" s="1045" t="s">
        <v>43</v>
      </c>
      <c r="T175" s="1045">
        <v>39255</v>
      </c>
      <c r="U175" s="1045" t="s">
        <v>43</v>
      </c>
      <c r="V175" s="1045" t="s">
        <v>43</v>
      </c>
      <c r="W175" s="1048" t="s">
        <v>422</v>
      </c>
    </row>
    <row r="176" spans="1:23" s="1045" customFormat="1" ht="9.75" customHeight="1">
      <c r="A176" s="1046" t="s">
        <v>479</v>
      </c>
      <c r="B176" s="1045" t="s">
        <v>43</v>
      </c>
      <c r="C176" s="1045" t="s">
        <v>43</v>
      </c>
      <c r="D176" s="1045" t="s">
        <v>43</v>
      </c>
      <c r="E176" s="1045">
        <v>38928</v>
      </c>
      <c r="F176" s="1045">
        <v>218406</v>
      </c>
      <c r="G176" s="1045" t="s">
        <v>43</v>
      </c>
      <c r="H176" s="1045">
        <v>442361</v>
      </c>
      <c r="I176" s="1045" t="s">
        <v>43</v>
      </c>
      <c r="J176" s="1045" t="s">
        <v>43</v>
      </c>
      <c r="K176" s="1045">
        <v>410539</v>
      </c>
      <c r="L176" s="1045" t="s">
        <v>43</v>
      </c>
      <c r="M176" s="1045">
        <v>216399</v>
      </c>
      <c r="N176" s="1045" t="s">
        <v>43</v>
      </c>
      <c r="O176" s="1045" t="s">
        <v>43</v>
      </c>
      <c r="P176" s="1045" t="s">
        <v>43</v>
      </c>
      <c r="Q176" s="1045" t="s">
        <v>43</v>
      </c>
      <c r="R176" s="1045" t="s">
        <v>43</v>
      </c>
      <c r="S176" s="1045" t="s">
        <v>43</v>
      </c>
      <c r="T176" s="1045" t="s">
        <v>43</v>
      </c>
      <c r="U176" s="1045" t="s">
        <v>43</v>
      </c>
      <c r="V176" s="1045" t="s">
        <v>43</v>
      </c>
      <c r="W176" s="1048" t="s">
        <v>423</v>
      </c>
    </row>
    <row r="177" spans="1:23" s="1045" customFormat="1" ht="9.75" customHeight="1">
      <c r="A177" s="1046" t="s">
        <v>480</v>
      </c>
      <c r="B177" s="1045" t="s">
        <v>43</v>
      </c>
      <c r="C177" s="1045" t="s">
        <v>43</v>
      </c>
      <c r="D177" s="1045" t="s">
        <v>43</v>
      </c>
      <c r="E177" s="1045" t="s">
        <v>43</v>
      </c>
      <c r="F177" s="1045">
        <v>270777</v>
      </c>
      <c r="G177" s="1045">
        <v>72707</v>
      </c>
      <c r="H177" s="1045">
        <v>624093</v>
      </c>
      <c r="I177" s="1045" t="s">
        <v>43</v>
      </c>
      <c r="J177" s="1045" t="s">
        <v>43</v>
      </c>
      <c r="K177" s="1045">
        <v>525369</v>
      </c>
      <c r="L177" s="1045" t="s">
        <v>43</v>
      </c>
      <c r="M177" s="1045">
        <v>324674</v>
      </c>
      <c r="N177" s="1045">
        <v>80112</v>
      </c>
      <c r="O177" s="1045" t="s">
        <v>43</v>
      </c>
      <c r="P177" s="1045">
        <v>40427</v>
      </c>
      <c r="Q177" s="1045" t="s">
        <v>43</v>
      </c>
      <c r="R177" s="1045" t="s">
        <v>43</v>
      </c>
      <c r="S177" s="1045" t="s">
        <v>43</v>
      </c>
      <c r="T177" s="1045" t="s">
        <v>43</v>
      </c>
      <c r="U177" s="1045" t="s">
        <v>43</v>
      </c>
      <c r="V177" s="1045" t="s">
        <v>43</v>
      </c>
      <c r="W177" s="1048" t="s">
        <v>424</v>
      </c>
    </row>
    <row r="178" spans="1:23" s="1045" customFormat="1" ht="9.75" customHeight="1">
      <c r="A178" s="1046" t="s">
        <v>481</v>
      </c>
      <c r="B178" s="1045" t="s">
        <v>43</v>
      </c>
      <c r="C178" s="1045" t="s">
        <v>43</v>
      </c>
      <c r="D178" s="1045" t="s">
        <v>43</v>
      </c>
      <c r="E178" s="1045">
        <v>35424</v>
      </c>
      <c r="F178" s="1045">
        <v>158331</v>
      </c>
      <c r="G178" s="1045">
        <v>285082</v>
      </c>
      <c r="H178" s="1045">
        <v>648367</v>
      </c>
      <c r="I178" s="1045" t="s">
        <v>43</v>
      </c>
      <c r="J178" s="1045" t="s">
        <v>43</v>
      </c>
      <c r="K178" s="1045">
        <v>279558</v>
      </c>
      <c r="L178" s="1045" t="s">
        <v>43</v>
      </c>
      <c r="M178" s="1045">
        <v>430819</v>
      </c>
      <c r="N178" s="1045">
        <v>75699</v>
      </c>
      <c r="O178" s="1045" t="s">
        <v>43</v>
      </c>
      <c r="P178" s="1045">
        <v>40587</v>
      </c>
      <c r="Q178" s="1045" t="s">
        <v>43</v>
      </c>
      <c r="R178" s="1045" t="s">
        <v>43</v>
      </c>
      <c r="S178" s="1045" t="s">
        <v>43</v>
      </c>
      <c r="T178" s="1045">
        <v>78605</v>
      </c>
      <c r="U178" s="1045" t="s">
        <v>43</v>
      </c>
      <c r="V178" s="1045">
        <v>33534</v>
      </c>
      <c r="W178" s="1048" t="s">
        <v>482</v>
      </c>
    </row>
    <row r="179" spans="1:23" s="1045" customFormat="1" ht="9.75" customHeight="1">
      <c r="A179" s="1046" t="s">
        <v>465</v>
      </c>
      <c r="B179" s="1045" t="s">
        <v>43</v>
      </c>
      <c r="C179" s="1045" t="s">
        <v>43</v>
      </c>
      <c r="D179" s="1045" t="s">
        <v>43</v>
      </c>
      <c r="E179" s="1045">
        <v>147007</v>
      </c>
      <c r="F179" s="1045">
        <v>62401</v>
      </c>
      <c r="G179" s="1045">
        <v>278954</v>
      </c>
      <c r="H179" s="1045">
        <v>554286</v>
      </c>
      <c r="I179" s="1045" t="s">
        <v>43</v>
      </c>
      <c r="J179" s="1045" t="s">
        <v>43</v>
      </c>
      <c r="K179" s="1045">
        <v>268049</v>
      </c>
      <c r="L179" s="1045" t="s">
        <v>43</v>
      </c>
      <c r="M179" s="1045">
        <v>262929</v>
      </c>
      <c r="N179" s="1045">
        <v>124078</v>
      </c>
      <c r="O179" s="1045" t="s">
        <v>43</v>
      </c>
      <c r="P179" s="1045" t="s">
        <v>43</v>
      </c>
      <c r="Q179" s="1045" t="s">
        <v>43</v>
      </c>
      <c r="R179" s="1045" t="s">
        <v>43</v>
      </c>
      <c r="S179" s="1045" t="s">
        <v>43</v>
      </c>
      <c r="T179" s="1045">
        <v>72149</v>
      </c>
      <c r="U179" s="1045" t="s">
        <v>43</v>
      </c>
      <c r="V179" s="1045" t="s">
        <v>43</v>
      </c>
      <c r="W179" s="1048" t="s">
        <v>410</v>
      </c>
    </row>
    <row r="180" spans="1:23" s="1045" customFormat="1" ht="9.75" customHeight="1">
      <c r="A180" s="1049" t="s">
        <v>466</v>
      </c>
      <c r="B180" s="1050" t="s">
        <v>43</v>
      </c>
      <c r="C180" s="1051" t="s">
        <v>43</v>
      </c>
      <c r="D180" s="1051" t="s">
        <v>43</v>
      </c>
      <c r="E180" s="1051">
        <v>137049</v>
      </c>
      <c r="F180" s="1051">
        <v>155639</v>
      </c>
      <c r="G180" s="1051">
        <v>81298</v>
      </c>
      <c r="H180" s="1051">
        <v>427409</v>
      </c>
      <c r="I180" s="1051" t="s">
        <v>43</v>
      </c>
      <c r="J180" s="1051" t="s">
        <v>43</v>
      </c>
      <c r="K180" s="1051">
        <v>176675</v>
      </c>
      <c r="L180" s="1051" t="s">
        <v>43</v>
      </c>
      <c r="M180" s="1051">
        <v>280784</v>
      </c>
      <c r="N180" s="1051" t="s">
        <v>43</v>
      </c>
      <c r="O180" s="1051" t="s">
        <v>43</v>
      </c>
      <c r="P180" s="1051" t="s">
        <v>43</v>
      </c>
      <c r="Q180" s="1051" t="s">
        <v>43</v>
      </c>
      <c r="R180" s="1051" t="s">
        <v>43</v>
      </c>
      <c r="S180" s="1051" t="s">
        <v>43</v>
      </c>
      <c r="T180" s="1051" t="s">
        <v>43</v>
      </c>
      <c r="U180" s="1051" t="s">
        <v>43</v>
      </c>
      <c r="V180" s="1051" t="s">
        <v>43</v>
      </c>
      <c r="W180" s="1052" t="s">
        <v>411</v>
      </c>
    </row>
    <row r="181" spans="1:23" ht="12" customHeight="1"/>
    <row r="182" spans="1:23" ht="12" customHeight="1"/>
    <row r="183" spans="1:23" ht="12" customHeight="1">
      <c r="K183" s="1053" t="s">
        <v>483</v>
      </c>
    </row>
    <row r="184" spans="1:23" s="1038" customFormat="1" ht="21" customHeight="1">
      <c r="A184" s="1308" t="s">
        <v>723</v>
      </c>
      <c r="B184" s="1054" t="s">
        <v>796</v>
      </c>
      <c r="C184" s="1037"/>
      <c r="D184" s="1037"/>
      <c r="E184" s="1037"/>
      <c r="F184" s="1037"/>
      <c r="G184" s="1037"/>
      <c r="H184" s="1037"/>
      <c r="I184" s="1037"/>
      <c r="J184" s="1037"/>
      <c r="K184" s="1037"/>
      <c r="L184" s="1037"/>
      <c r="M184" s="1037"/>
      <c r="N184" s="1037"/>
      <c r="O184" s="1037"/>
      <c r="P184" s="1037"/>
      <c r="Q184" s="1037"/>
      <c r="R184" s="1037"/>
      <c r="S184" s="1037"/>
      <c r="T184" s="1037"/>
      <c r="U184" s="1037"/>
      <c r="V184" s="1037"/>
      <c r="W184" s="1311" t="s">
        <v>429</v>
      </c>
    </row>
    <row r="185" spans="1:23" s="1038" customFormat="1" ht="21" customHeight="1">
      <c r="A185" s="1309"/>
      <c r="B185" s="1054" t="s">
        <v>798</v>
      </c>
      <c r="C185" s="1037"/>
      <c r="D185" s="1037"/>
      <c r="E185" s="1037"/>
      <c r="F185" s="1037"/>
      <c r="G185" s="1037"/>
      <c r="H185" s="1076"/>
      <c r="I185" s="1077" t="s">
        <v>762</v>
      </c>
      <c r="J185" s="1037"/>
      <c r="K185" s="1037"/>
      <c r="L185" s="1076"/>
      <c r="M185" s="1077" t="s">
        <v>763</v>
      </c>
      <c r="N185" s="1076"/>
      <c r="O185" s="1077" t="s">
        <v>764</v>
      </c>
      <c r="P185" s="1037"/>
      <c r="Q185" s="1037"/>
      <c r="R185" s="1037"/>
      <c r="S185" s="1037"/>
      <c r="T185" s="1037"/>
      <c r="U185" s="1037"/>
      <c r="V185" s="1037"/>
      <c r="W185" s="1312"/>
    </row>
    <row r="186" spans="1:23" s="1038" customFormat="1" ht="52.5" customHeight="1">
      <c r="A186" s="1310"/>
      <c r="B186" s="1039" t="s">
        <v>755</v>
      </c>
      <c r="C186" s="1039" t="s">
        <v>756</v>
      </c>
      <c r="D186" s="1039" t="s">
        <v>757</v>
      </c>
      <c r="E186" s="1039" t="s">
        <v>758</v>
      </c>
      <c r="F186" s="1039" t="s">
        <v>759</v>
      </c>
      <c r="G186" s="1039" t="s">
        <v>761</v>
      </c>
      <c r="H186" s="1039" t="s">
        <v>767</v>
      </c>
      <c r="I186" s="1079" t="s">
        <v>768</v>
      </c>
      <c r="J186" s="1039" t="s">
        <v>769</v>
      </c>
      <c r="K186" s="1039" t="s">
        <v>770</v>
      </c>
      <c r="L186" s="1055" t="s">
        <v>771</v>
      </c>
      <c r="M186" s="1079" t="s">
        <v>772</v>
      </c>
      <c r="N186" s="1039" t="s">
        <v>773</v>
      </c>
      <c r="O186" s="1079" t="s">
        <v>774</v>
      </c>
      <c r="P186" s="1039" t="s">
        <v>775</v>
      </c>
      <c r="Q186" s="1039" t="s">
        <v>776</v>
      </c>
      <c r="R186" s="1039" t="s">
        <v>777</v>
      </c>
      <c r="S186" s="1039" t="s">
        <v>778</v>
      </c>
      <c r="T186" s="1039" t="s">
        <v>779</v>
      </c>
      <c r="U186" s="1039" t="s">
        <v>780</v>
      </c>
      <c r="V186" s="1040" t="s">
        <v>781</v>
      </c>
      <c r="W186" s="1313"/>
    </row>
    <row r="187" spans="1:23" s="1045" customFormat="1" ht="9.75" customHeight="1">
      <c r="A187" s="1041" t="s">
        <v>300</v>
      </c>
      <c r="B187" s="1042" t="s">
        <v>43</v>
      </c>
      <c r="C187" s="1043">
        <v>1636901</v>
      </c>
      <c r="D187" s="1043">
        <v>164268</v>
      </c>
      <c r="E187" s="1043">
        <v>97987</v>
      </c>
      <c r="F187" s="1043" t="s">
        <v>43</v>
      </c>
      <c r="G187" s="1043" t="s">
        <v>43</v>
      </c>
      <c r="H187" s="1043" t="s">
        <v>43</v>
      </c>
      <c r="I187" s="1043">
        <v>97107</v>
      </c>
      <c r="J187" s="1043">
        <v>97107</v>
      </c>
      <c r="K187" s="1043" t="s">
        <v>43</v>
      </c>
      <c r="L187" s="1043" t="s">
        <v>43</v>
      </c>
      <c r="M187" s="1043">
        <v>135384</v>
      </c>
      <c r="N187" s="1043">
        <v>135384</v>
      </c>
      <c r="O187" s="1043">
        <v>576437</v>
      </c>
      <c r="P187" s="1043">
        <v>152148</v>
      </c>
      <c r="Q187" s="1043">
        <v>125498</v>
      </c>
      <c r="R187" s="1043" t="s">
        <v>43</v>
      </c>
      <c r="S187" s="1043" t="s">
        <v>43</v>
      </c>
      <c r="T187" s="1043">
        <v>298791</v>
      </c>
      <c r="U187" s="1043" t="s">
        <v>43</v>
      </c>
      <c r="V187" s="1043" t="s">
        <v>43</v>
      </c>
      <c r="W187" s="1044" t="s">
        <v>443</v>
      </c>
    </row>
    <row r="188" spans="1:23" s="1045" customFormat="1" ht="9.75" customHeight="1">
      <c r="A188" s="1046" t="s">
        <v>738</v>
      </c>
      <c r="B188" s="1045">
        <v>79673</v>
      </c>
      <c r="C188" s="1045">
        <v>854512</v>
      </c>
      <c r="D188" s="1045">
        <v>112348</v>
      </c>
      <c r="E188" s="1045">
        <v>20415</v>
      </c>
      <c r="F188" s="1045" t="s">
        <v>43</v>
      </c>
      <c r="G188" s="1045">
        <v>101841</v>
      </c>
      <c r="H188" s="1045" t="s">
        <v>43</v>
      </c>
      <c r="I188" s="1045">
        <v>691820</v>
      </c>
      <c r="J188" s="1045">
        <v>677877</v>
      </c>
      <c r="K188" s="1045">
        <v>13943</v>
      </c>
      <c r="L188" s="1045" t="s">
        <v>43</v>
      </c>
      <c r="M188" s="1045">
        <v>169802</v>
      </c>
      <c r="N188" s="1045">
        <v>169802</v>
      </c>
      <c r="O188" s="1045">
        <v>637311</v>
      </c>
      <c r="P188" s="1045" t="s">
        <v>43</v>
      </c>
      <c r="Q188" s="1045">
        <v>277646</v>
      </c>
      <c r="R188" s="1045" t="s">
        <v>43</v>
      </c>
      <c r="S188" s="1045">
        <v>24018</v>
      </c>
      <c r="T188" s="1045">
        <v>293661</v>
      </c>
      <c r="U188" s="1045">
        <v>12476</v>
      </c>
      <c r="V188" s="1045">
        <v>29510</v>
      </c>
      <c r="W188" s="1048" t="s">
        <v>445</v>
      </c>
    </row>
    <row r="189" spans="1:23" s="1045" customFormat="1" ht="9.75" customHeight="1">
      <c r="A189" s="1046" t="s">
        <v>739</v>
      </c>
      <c r="B189" s="1045" t="s">
        <v>43</v>
      </c>
      <c r="C189" s="1045">
        <v>2064454</v>
      </c>
      <c r="D189" s="1045">
        <v>159950</v>
      </c>
      <c r="E189" s="1045">
        <v>62386</v>
      </c>
      <c r="F189" s="1045">
        <v>22826</v>
      </c>
      <c r="G189" s="1045" t="s">
        <v>43</v>
      </c>
      <c r="H189" s="1045">
        <v>7634</v>
      </c>
      <c r="I189" s="1045">
        <v>1275440</v>
      </c>
      <c r="J189" s="1045">
        <v>1157100</v>
      </c>
      <c r="K189" s="1045" t="s">
        <v>43</v>
      </c>
      <c r="L189" s="1045">
        <v>118340</v>
      </c>
      <c r="M189" s="1045">
        <v>155229</v>
      </c>
      <c r="N189" s="1045">
        <v>155229</v>
      </c>
      <c r="O189" s="1045">
        <v>756468</v>
      </c>
      <c r="P189" s="1045">
        <v>32883</v>
      </c>
      <c r="Q189" s="1045">
        <v>517253</v>
      </c>
      <c r="R189" s="1045" t="s">
        <v>43</v>
      </c>
      <c r="S189" s="1045" t="s">
        <v>43</v>
      </c>
      <c r="T189" s="1045">
        <v>206332</v>
      </c>
      <c r="U189" s="1045" t="s">
        <v>43</v>
      </c>
      <c r="V189" s="1045" t="s">
        <v>43</v>
      </c>
      <c r="W189" s="1048" t="s">
        <v>447</v>
      </c>
    </row>
    <row r="190" spans="1:23" s="1045" customFormat="1" ht="9.75" customHeight="1">
      <c r="A190" s="1046" t="s">
        <v>740</v>
      </c>
      <c r="B190" s="1045">
        <v>58785</v>
      </c>
      <c r="C190" s="1045">
        <v>2227915</v>
      </c>
      <c r="D190" s="1045">
        <v>62562</v>
      </c>
      <c r="E190" s="1045">
        <v>39887</v>
      </c>
      <c r="F190" s="1045" t="s">
        <v>43</v>
      </c>
      <c r="G190" s="1045" t="s">
        <v>43</v>
      </c>
      <c r="H190" s="1045" t="s">
        <v>43</v>
      </c>
      <c r="I190" s="1045">
        <v>883683</v>
      </c>
      <c r="J190" s="1045">
        <v>783082</v>
      </c>
      <c r="K190" s="1045">
        <v>100601</v>
      </c>
      <c r="L190" s="1045" t="s">
        <v>43</v>
      </c>
      <c r="M190" s="1045">
        <v>358905</v>
      </c>
      <c r="N190" s="1045">
        <v>358905</v>
      </c>
      <c r="O190" s="1045">
        <v>1291979</v>
      </c>
      <c r="P190" s="1045" t="s">
        <v>43</v>
      </c>
      <c r="Q190" s="1045">
        <v>997203</v>
      </c>
      <c r="R190" s="1045">
        <v>29214</v>
      </c>
      <c r="S190" s="1045" t="s">
        <v>43</v>
      </c>
      <c r="T190" s="1045">
        <v>265562</v>
      </c>
      <c r="U190" s="1045" t="s">
        <v>43</v>
      </c>
      <c r="V190" s="1045" t="s">
        <v>43</v>
      </c>
      <c r="W190" s="1048" t="s">
        <v>449</v>
      </c>
    </row>
    <row r="191" spans="1:23" s="1045" customFormat="1" ht="9.75" customHeight="1">
      <c r="A191" s="1046" t="s">
        <v>741</v>
      </c>
      <c r="B191" s="1045" t="s">
        <v>43</v>
      </c>
      <c r="C191" s="1045">
        <v>2472860</v>
      </c>
      <c r="D191" s="1045">
        <v>99937</v>
      </c>
      <c r="E191" s="1045" t="s">
        <v>43</v>
      </c>
      <c r="F191" s="1045" t="s">
        <v>43</v>
      </c>
      <c r="G191" s="1045" t="s">
        <v>43</v>
      </c>
      <c r="H191" s="1045" t="s">
        <v>43</v>
      </c>
      <c r="I191" s="1045">
        <v>833502</v>
      </c>
      <c r="J191" s="1045">
        <v>763853</v>
      </c>
      <c r="K191" s="1045">
        <v>69649</v>
      </c>
      <c r="L191" s="1045" t="s">
        <v>43</v>
      </c>
      <c r="M191" s="1045">
        <v>50457</v>
      </c>
      <c r="N191" s="1045">
        <v>50457</v>
      </c>
      <c r="O191" s="1045">
        <v>1238109</v>
      </c>
      <c r="P191" s="1045" t="s">
        <v>43</v>
      </c>
      <c r="Q191" s="1045">
        <v>916520</v>
      </c>
      <c r="R191" s="1045">
        <v>56176</v>
      </c>
      <c r="S191" s="1045" t="s">
        <v>43</v>
      </c>
      <c r="T191" s="1045">
        <v>172156</v>
      </c>
      <c r="U191" s="1045" t="s">
        <v>43</v>
      </c>
      <c r="V191" s="1045" t="s">
        <v>43</v>
      </c>
      <c r="W191" s="1048" t="s">
        <v>451</v>
      </c>
    </row>
    <row r="192" spans="1:23" s="1045" customFormat="1" ht="6.75" customHeight="1">
      <c r="A192" s="1046"/>
      <c r="W192" s="1048"/>
    </row>
    <row r="193" spans="1:23" s="1045" customFormat="1" ht="9.75" customHeight="1">
      <c r="A193" s="1046" t="s">
        <v>305</v>
      </c>
      <c r="B193" s="1045" t="s">
        <v>43</v>
      </c>
      <c r="C193" s="1045">
        <v>2064321</v>
      </c>
      <c r="D193" s="1045">
        <v>62562</v>
      </c>
      <c r="E193" s="1045">
        <v>39887</v>
      </c>
      <c r="F193" s="1045" t="s">
        <v>43</v>
      </c>
      <c r="G193" s="1045" t="s">
        <v>43</v>
      </c>
      <c r="H193" s="1045" t="s">
        <v>43</v>
      </c>
      <c r="I193" s="1045">
        <v>586723</v>
      </c>
      <c r="J193" s="1045">
        <v>481020</v>
      </c>
      <c r="K193" s="1045">
        <v>105703</v>
      </c>
      <c r="L193" s="1045" t="s">
        <v>43</v>
      </c>
      <c r="M193" s="1045">
        <v>254895</v>
      </c>
      <c r="N193" s="1045">
        <v>254895</v>
      </c>
      <c r="O193" s="1045">
        <v>1166798</v>
      </c>
      <c r="P193" s="1045" t="s">
        <v>43</v>
      </c>
      <c r="Q193" s="1045">
        <v>820321</v>
      </c>
      <c r="R193" s="1045">
        <v>29214</v>
      </c>
      <c r="S193" s="1045" t="s">
        <v>43</v>
      </c>
      <c r="T193" s="1045">
        <v>317263</v>
      </c>
      <c r="U193" s="1045" t="s">
        <v>43</v>
      </c>
      <c r="V193" s="1045" t="s">
        <v>43</v>
      </c>
      <c r="W193" s="1048" t="s">
        <v>452</v>
      </c>
    </row>
    <row r="194" spans="1:23" s="1045" customFormat="1" ht="9.75" customHeight="1">
      <c r="A194" s="1046" t="s">
        <v>742</v>
      </c>
      <c r="B194" s="1045" t="s">
        <v>43</v>
      </c>
      <c r="C194" s="1045">
        <v>2480102</v>
      </c>
      <c r="D194" s="1045">
        <v>99937</v>
      </c>
      <c r="E194" s="1045">
        <v>35019</v>
      </c>
      <c r="F194" s="1045" t="s">
        <v>43</v>
      </c>
      <c r="G194" s="1045" t="s">
        <v>43</v>
      </c>
      <c r="H194" s="1045" t="s">
        <v>43</v>
      </c>
      <c r="I194" s="1045">
        <v>741518</v>
      </c>
      <c r="J194" s="1045">
        <v>729128</v>
      </c>
      <c r="K194" s="1045">
        <v>12390</v>
      </c>
      <c r="L194" s="1045" t="s">
        <v>43</v>
      </c>
      <c r="M194" s="1045">
        <v>129511</v>
      </c>
      <c r="N194" s="1045">
        <v>129511</v>
      </c>
      <c r="O194" s="1045">
        <v>1117339</v>
      </c>
      <c r="P194" s="1045" t="s">
        <v>43</v>
      </c>
      <c r="Q194" s="1045">
        <v>856992</v>
      </c>
      <c r="R194" s="1045">
        <v>56176</v>
      </c>
      <c r="S194" s="1045" t="s">
        <v>43</v>
      </c>
      <c r="T194" s="1045">
        <v>110914</v>
      </c>
      <c r="U194" s="1045" t="s">
        <v>43</v>
      </c>
      <c r="V194" s="1045" t="s">
        <v>43</v>
      </c>
      <c r="W194" s="1048" t="s">
        <v>454</v>
      </c>
    </row>
    <row r="195" spans="1:23" s="1045" customFormat="1" ht="6.75" customHeight="1">
      <c r="A195" s="1046"/>
      <c r="W195" s="1048"/>
    </row>
    <row r="196" spans="1:23" s="1045" customFormat="1" ht="9.75" customHeight="1">
      <c r="A196" s="1046" t="s">
        <v>307</v>
      </c>
      <c r="B196" s="1045" t="s">
        <v>43</v>
      </c>
      <c r="C196" s="1045">
        <v>507619</v>
      </c>
      <c r="D196" s="1045" t="s">
        <v>43</v>
      </c>
      <c r="E196" s="1045" t="s">
        <v>43</v>
      </c>
      <c r="F196" s="1045" t="s">
        <v>43</v>
      </c>
      <c r="G196" s="1045" t="s">
        <v>43</v>
      </c>
      <c r="H196" s="1045" t="s">
        <v>43</v>
      </c>
      <c r="I196" s="1045">
        <v>158563</v>
      </c>
      <c r="J196" s="1045">
        <v>101304</v>
      </c>
      <c r="K196" s="1045">
        <v>57259</v>
      </c>
      <c r="L196" s="1045" t="s">
        <v>43</v>
      </c>
      <c r="M196" s="1045" t="s">
        <v>43</v>
      </c>
      <c r="N196" s="1045" t="s">
        <v>43</v>
      </c>
      <c r="O196" s="1045">
        <v>442164</v>
      </c>
      <c r="P196" s="1045" t="s">
        <v>43</v>
      </c>
      <c r="Q196" s="1045">
        <v>306340</v>
      </c>
      <c r="R196" s="1045" t="s">
        <v>43</v>
      </c>
      <c r="S196" s="1045" t="s">
        <v>43</v>
      </c>
      <c r="T196" s="1045">
        <v>135824</v>
      </c>
      <c r="U196" s="1045" t="s">
        <v>43</v>
      </c>
      <c r="V196" s="1045" t="s">
        <v>43</v>
      </c>
      <c r="W196" s="1048" t="s">
        <v>455</v>
      </c>
    </row>
    <row r="197" spans="1:23" s="1045" customFormat="1" ht="9.75" customHeight="1">
      <c r="A197" s="1046" t="s">
        <v>456</v>
      </c>
      <c r="B197" s="1045" t="s">
        <v>43</v>
      </c>
      <c r="C197" s="1045">
        <v>665058</v>
      </c>
      <c r="D197" s="1045">
        <v>53955</v>
      </c>
      <c r="E197" s="1045" t="s">
        <v>43</v>
      </c>
      <c r="F197" s="1045" t="s">
        <v>43</v>
      </c>
      <c r="G197" s="1045" t="s">
        <v>43</v>
      </c>
      <c r="H197" s="1045" t="s">
        <v>43</v>
      </c>
      <c r="I197" s="1045">
        <v>449882</v>
      </c>
      <c r="J197" s="1045">
        <v>437492</v>
      </c>
      <c r="K197" s="1045">
        <v>12390</v>
      </c>
      <c r="L197" s="1045" t="s">
        <v>43</v>
      </c>
      <c r="M197" s="1045" t="s">
        <v>43</v>
      </c>
      <c r="N197" s="1045" t="s">
        <v>43</v>
      </c>
      <c r="O197" s="1045">
        <v>285345</v>
      </c>
      <c r="P197" s="1045" t="s">
        <v>43</v>
      </c>
      <c r="Q197" s="1045">
        <v>258022</v>
      </c>
      <c r="R197" s="1045">
        <v>27323</v>
      </c>
      <c r="S197" s="1045" t="s">
        <v>43</v>
      </c>
      <c r="T197" s="1045" t="s">
        <v>43</v>
      </c>
      <c r="U197" s="1045" t="s">
        <v>43</v>
      </c>
      <c r="V197" s="1045" t="s">
        <v>43</v>
      </c>
      <c r="W197" s="1048" t="s">
        <v>457</v>
      </c>
    </row>
    <row r="198" spans="1:23" s="1045" customFormat="1" ht="9.75" customHeight="1">
      <c r="A198" s="1046" t="s">
        <v>458</v>
      </c>
      <c r="B198" s="1045" t="s">
        <v>43</v>
      </c>
      <c r="C198" s="1045">
        <v>655230</v>
      </c>
      <c r="D198" s="1045">
        <v>45982</v>
      </c>
      <c r="E198" s="1045" t="s">
        <v>43</v>
      </c>
      <c r="F198" s="1045" t="s">
        <v>43</v>
      </c>
      <c r="G198" s="1045" t="s">
        <v>43</v>
      </c>
      <c r="H198" s="1045" t="s">
        <v>43</v>
      </c>
      <c r="I198" s="1045">
        <v>225057</v>
      </c>
      <c r="J198" s="1045">
        <v>225057</v>
      </c>
      <c r="K198" s="1045" t="s">
        <v>43</v>
      </c>
      <c r="L198" s="1045" t="s">
        <v>43</v>
      </c>
      <c r="M198" s="1045" t="s">
        <v>43</v>
      </c>
      <c r="N198" s="1045" t="s">
        <v>43</v>
      </c>
      <c r="O198" s="1045">
        <v>204129</v>
      </c>
      <c r="P198" s="1045" t="s">
        <v>43</v>
      </c>
      <c r="Q198" s="1045">
        <v>45687</v>
      </c>
      <c r="R198" s="1045">
        <v>28853</v>
      </c>
      <c r="S198" s="1045" t="s">
        <v>43</v>
      </c>
      <c r="T198" s="1045">
        <v>36332</v>
      </c>
      <c r="U198" s="1045" t="s">
        <v>43</v>
      </c>
      <c r="V198" s="1045" t="s">
        <v>43</v>
      </c>
      <c r="W198" s="1048" t="s">
        <v>459</v>
      </c>
    </row>
    <row r="199" spans="1:23" s="1045" customFormat="1" ht="9.75" customHeight="1">
      <c r="A199" s="1046" t="s">
        <v>460</v>
      </c>
      <c r="B199" s="1045" t="s">
        <v>43</v>
      </c>
      <c r="C199" s="1045">
        <v>644953</v>
      </c>
      <c r="D199" s="1045" t="s">
        <v>43</v>
      </c>
      <c r="E199" s="1045" t="s">
        <v>43</v>
      </c>
      <c r="F199" s="1045" t="s">
        <v>43</v>
      </c>
      <c r="G199" s="1045" t="s">
        <v>43</v>
      </c>
      <c r="H199" s="1045" t="s">
        <v>43</v>
      </c>
      <c r="I199" s="1045" t="s">
        <v>43</v>
      </c>
      <c r="J199" s="1045" t="s">
        <v>43</v>
      </c>
      <c r="K199" s="1045" t="s">
        <v>43</v>
      </c>
      <c r="L199" s="1045" t="s">
        <v>43</v>
      </c>
      <c r="M199" s="1045">
        <v>50457</v>
      </c>
      <c r="N199" s="1045">
        <v>50457</v>
      </c>
      <c r="O199" s="1045">
        <v>306471</v>
      </c>
      <c r="P199" s="1045" t="s">
        <v>43</v>
      </c>
      <c r="Q199" s="1045">
        <v>306471</v>
      </c>
      <c r="R199" s="1045" t="s">
        <v>43</v>
      </c>
      <c r="S199" s="1045" t="s">
        <v>43</v>
      </c>
      <c r="T199" s="1045" t="s">
        <v>43</v>
      </c>
      <c r="U199" s="1045" t="s">
        <v>43</v>
      </c>
      <c r="V199" s="1045" t="s">
        <v>43</v>
      </c>
      <c r="W199" s="1048" t="s">
        <v>461</v>
      </c>
    </row>
    <row r="200" spans="1:23" s="1045" customFormat="1" ht="9.75" customHeight="1">
      <c r="A200" s="1046" t="s">
        <v>311</v>
      </c>
      <c r="B200" s="1045" t="s">
        <v>43</v>
      </c>
      <c r="C200" s="1045">
        <v>514861</v>
      </c>
      <c r="D200" s="1045" t="s">
        <v>43</v>
      </c>
      <c r="E200" s="1045">
        <v>35019</v>
      </c>
      <c r="F200" s="1045" t="s">
        <v>43</v>
      </c>
      <c r="G200" s="1045" t="s">
        <v>43</v>
      </c>
      <c r="H200" s="1045" t="s">
        <v>43</v>
      </c>
      <c r="I200" s="1045">
        <v>66579</v>
      </c>
      <c r="J200" s="1045">
        <v>66579</v>
      </c>
      <c r="K200" s="1045" t="s">
        <v>43</v>
      </c>
      <c r="L200" s="1045" t="s">
        <v>43</v>
      </c>
      <c r="M200" s="1045">
        <v>79054</v>
      </c>
      <c r="N200" s="1045">
        <v>79054</v>
      </c>
      <c r="O200" s="1045">
        <v>321394</v>
      </c>
      <c r="P200" s="1045" t="s">
        <v>43</v>
      </c>
      <c r="Q200" s="1045">
        <v>246812</v>
      </c>
      <c r="R200" s="1045" t="s">
        <v>43</v>
      </c>
      <c r="S200" s="1045" t="s">
        <v>43</v>
      </c>
      <c r="T200" s="1045">
        <v>74582</v>
      </c>
      <c r="U200" s="1045" t="s">
        <v>43</v>
      </c>
      <c r="V200" s="1045" t="s">
        <v>43</v>
      </c>
      <c r="W200" s="1048" t="s">
        <v>462</v>
      </c>
    </row>
    <row r="201" spans="1:23" s="1045" customFormat="1" ht="6.75" customHeight="1">
      <c r="A201" s="1046"/>
      <c r="W201" s="1048"/>
    </row>
    <row r="202" spans="1:23" s="1045" customFormat="1" ht="9.75" customHeight="1">
      <c r="A202" s="1046" t="s">
        <v>463</v>
      </c>
      <c r="B202" s="1045" t="s">
        <v>43</v>
      </c>
      <c r="C202" s="1045">
        <v>131607</v>
      </c>
      <c r="D202" s="1045" t="s">
        <v>43</v>
      </c>
      <c r="E202" s="1045" t="s">
        <v>43</v>
      </c>
      <c r="F202" s="1045" t="s">
        <v>43</v>
      </c>
      <c r="G202" s="1045" t="s">
        <v>43</v>
      </c>
      <c r="H202" s="1045" t="s">
        <v>43</v>
      </c>
      <c r="I202" s="1045">
        <v>50685</v>
      </c>
      <c r="J202" s="1045">
        <v>50685</v>
      </c>
      <c r="K202" s="1045" t="s">
        <v>43</v>
      </c>
      <c r="L202" s="1045" t="s">
        <v>43</v>
      </c>
      <c r="M202" s="1045" t="s">
        <v>43</v>
      </c>
      <c r="N202" s="1045" t="s">
        <v>43</v>
      </c>
      <c r="O202" s="1045">
        <v>185841</v>
      </c>
      <c r="P202" s="1045" t="s">
        <v>43</v>
      </c>
      <c r="Q202" s="1045">
        <v>50017</v>
      </c>
      <c r="R202" s="1045" t="s">
        <v>43</v>
      </c>
      <c r="S202" s="1045" t="s">
        <v>43</v>
      </c>
      <c r="T202" s="1045">
        <v>135824</v>
      </c>
      <c r="U202" s="1045" t="s">
        <v>43</v>
      </c>
      <c r="V202" s="1045" t="s">
        <v>43</v>
      </c>
      <c r="W202" s="1048" t="s">
        <v>464</v>
      </c>
    </row>
    <row r="203" spans="1:23" s="1045" customFormat="1" ht="9.75" customHeight="1">
      <c r="A203" s="1046" t="s">
        <v>465</v>
      </c>
      <c r="B203" s="1045" t="s">
        <v>43</v>
      </c>
      <c r="C203" s="1045">
        <v>182145</v>
      </c>
      <c r="D203" s="1045" t="s">
        <v>43</v>
      </c>
      <c r="E203" s="1045" t="s">
        <v>43</v>
      </c>
      <c r="F203" s="1045" t="s">
        <v>43</v>
      </c>
      <c r="G203" s="1045" t="s">
        <v>43</v>
      </c>
      <c r="H203" s="1045" t="s">
        <v>43</v>
      </c>
      <c r="I203" s="1045" t="s">
        <v>43</v>
      </c>
      <c r="J203" s="1045" t="s">
        <v>43</v>
      </c>
      <c r="K203" s="1045" t="s">
        <v>43</v>
      </c>
      <c r="L203" s="1045" t="s">
        <v>43</v>
      </c>
      <c r="M203" s="1045" t="s">
        <v>43</v>
      </c>
      <c r="N203" s="1045" t="s">
        <v>43</v>
      </c>
      <c r="O203" s="1045">
        <v>161088</v>
      </c>
      <c r="P203" s="1045" t="s">
        <v>43</v>
      </c>
      <c r="Q203" s="1045">
        <v>161088</v>
      </c>
      <c r="R203" s="1045" t="s">
        <v>43</v>
      </c>
      <c r="S203" s="1045" t="s">
        <v>43</v>
      </c>
      <c r="T203" s="1045" t="s">
        <v>43</v>
      </c>
      <c r="U203" s="1045" t="s">
        <v>43</v>
      </c>
      <c r="V203" s="1045" t="s">
        <v>43</v>
      </c>
      <c r="W203" s="1048" t="s">
        <v>410</v>
      </c>
    </row>
    <row r="204" spans="1:23" s="1045" customFormat="1" ht="9.75" customHeight="1">
      <c r="A204" s="1046" t="s">
        <v>466</v>
      </c>
      <c r="B204" s="1045" t="s">
        <v>43</v>
      </c>
      <c r="C204" s="1045">
        <v>193867</v>
      </c>
      <c r="D204" s="1045" t="s">
        <v>43</v>
      </c>
      <c r="E204" s="1045" t="s">
        <v>43</v>
      </c>
      <c r="F204" s="1045" t="s">
        <v>43</v>
      </c>
      <c r="G204" s="1045" t="s">
        <v>43</v>
      </c>
      <c r="H204" s="1045" t="s">
        <v>43</v>
      </c>
      <c r="I204" s="1045">
        <v>107878</v>
      </c>
      <c r="J204" s="1045">
        <v>50619</v>
      </c>
      <c r="K204" s="1045">
        <v>57259</v>
      </c>
      <c r="L204" s="1045" t="s">
        <v>43</v>
      </c>
      <c r="M204" s="1045" t="s">
        <v>43</v>
      </c>
      <c r="N204" s="1045" t="s">
        <v>43</v>
      </c>
      <c r="O204" s="1045">
        <v>95235</v>
      </c>
      <c r="P204" s="1045" t="s">
        <v>43</v>
      </c>
      <c r="Q204" s="1045">
        <v>95235</v>
      </c>
      <c r="R204" s="1045" t="s">
        <v>43</v>
      </c>
      <c r="S204" s="1045" t="s">
        <v>43</v>
      </c>
      <c r="T204" s="1045" t="s">
        <v>43</v>
      </c>
      <c r="U204" s="1045" t="s">
        <v>43</v>
      </c>
      <c r="V204" s="1045" t="s">
        <v>43</v>
      </c>
      <c r="W204" s="1048" t="s">
        <v>411</v>
      </c>
    </row>
    <row r="205" spans="1:23" s="1045" customFormat="1" ht="9.75" customHeight="1">
      <c r="A205" s="1046" t="s">
        <v>467</v>
      </c>
      <c r="B205" s="1045" t="s">
        <v>43</v>
      </c>
      <c r="C205" s="1045">
        <v>341966</v>
      </c>
      <c r="D205" s="1045" t="s">
        <v>43</v>
      </c>
      <c r="E205" s="1045" t="s">
        <v>43</v>
      </c>
      <c r="F205" s="1045" t="s">
        <v>43</v>
      </c>
      <c r="G205" s="1045" t="s">
        <v>43</v>
      </c>
      <c r="H205" s="1045" t="s">
        <v>43</v>
      </c>
      <c r="I205" s="1045">
        <v>115357</v>
      </c>
      <c r="J205" s="1045">
        <v>102967</v>
      </c>
      <c r="K205" s="1045">
        <v>12390</v>
      </c>
      <c r="L205" s="1045" t="s">
        <v>43</v>
      </c>
      <c r="M205" s="1045" t="s">
        <v>43</v>
      </c>
      <c r="N205" s="1045" t="s">
        <v>43</v>
      </c>
      <c r="O205" s="1045" t="s">
        <v>43</v>
      </c>
      <c r="P205" s="1045" t="s">
        <v>43</v>
      </c>
      <c r="Q205" s="1045" t="s">
        <v>43</v>
      </c>
      <c r="R205" s="1045" t="s">
        <v>43</v>
      </c>
      <c r="S205" s="1045" t="s">
        <v>43</v>
      </c>
      <c r="T205" s="1045" t="s">
        <v>43</v>
      </c>
      <c r="U205" s="1045" t="s">
        <v>43</v>
      </c>
      <c r="V205" s="1045" t="s">
        <v>43</v>
      </c>
      <c r="W205" s="1048" t="s">
        <v>412</v>
      </c>
    </row>
    <row r="206" spans="1:23" s="1045" customFormat="1" ht="9.75" customHeight="1">
      <c r="A206" s="1046" t="s">
        <v>468</v>
      </c>
      <c r="B206" s="1045" t="s">
        <v>43</v>
      </c>
      <c r="C206" s="1045">
        <v>78638</v>
      </c>
      <c r="D206" s="1045">
        <v>53955</v>
      </c>
      <c r="E206" s="1045" t="s">
        <v>43</v>
      </c>
      <c r="F206" s="1045" t="s">
        <v>43</v>
      </c>
      <c r="G206" s="1045" t="s">
        <v>43</v>
      </c>
      <c r="H206" s="1045" t="s">
        <v>43</v>
      </c>
      <c r="I206" s="1045">
        <v>283329</v>
      </c>
      <c r="J206" s="1045">
        <v>283329</v>
      </c>
      <c r="K206" s="1045" t="s">
        <v>43</v>
      </c>
      <c r="L206" s="1045" t="s">
        <v>43</v>
      </c>
      <c r="M206" s="1045" t="s">
        <v>43</v>
      </c>
      <c r="N206" s="1045" t="s">
        <v>43</v>
      </c>
      <c r="O206" s="1045">
        <v>240529</v>
      </c>
      <c r="P206" s="1045" t="s">
        <v>43</v>
      </c>
      <c r="Q206" s="1045">
        <v>213206</v>
      </c>
      <c r="R206" s="1045">
        <v>27323</v>
      </c>
      <c r="S206" s="1045" t="s">
        <v>43</v>
      </c>
      <c r="T206" s="1045" t="s">
        <v>43</v>
      </c>
      <c r="U206" s="1045" t="s">
        <v>43</v>
      </c>
      <c r="V206" s="1045" t="s">
        <v>43</v>
      </c>
      <c r="W206" s="1048" t="s">
        <v>469</v>
      </c>
    </row>
    <row r="207" spans="1:23" s="1045" customFormat="1" ht="9.75" customHeight="1">
      <c r="A207" s="1046" t="s">
        <v>470</v>
      </c>
      <c r="B207" s="1045" t="s">
        <v>43</v>
      </c>
      <c r="C207" s="1045">
        <v>244454</v>
      </c>
      <c r="D207" s="1045" t="s">
        <v>43</v>
      </c>
      <c r="E207" s="1045" t="s">
        <v>43</v>
      </c>
      <c r="F207" s="1045" t="s">
        <v>43</v>
      </c>
      <c r="G207" s="1045" t="s">
        <v>43</v>
      </c>
      <c r="H207" s="1045" t="s">
        <v>43</v>
      </c>
      <c r="I207" s="1045">
        <v>51196</v>
      </c>
      <c r="J207" s="1045">
        <v>51196</v>
      </c>
      <c r="K207" s="1045" t="s">
        <v>43</v>
      </c>
      <c r="L207" s="1045" t="s">
        <v>43</v>
      </c>
      <c r="M207" s="1045" t="s">
        <v>43</v>
      </c>
      <c r="N207" s="1045" t="s">
        <v>43</v>
      </c>
      <c r="O207" s="1045">
        <v>44816</v>
      </c>
      <c r="P207" s="1045" t="s">
        <v>43</v>
      </c>
      <c r="Q207" s="1045">
        <v>44816</v>
      </c>
      <c r="R207" s="1045" t="s">
        <v>43</v>
      </c>
      <c r="S207" s="1045" t="s">
        <v>43</v>
      </c>
      <c r="T207" s="1045" t="s">
        <v>43</v>
      </c>
      <c r="U207" s="1045" t="s">
        <v>43</v>
      </c>
      <c r="V207" s="1045" t="s">
        <v>43</v>
      </c>
      <c r="W207" s="1048" t="s">
        <v>471</v>
      </c>
    </row>
    <row r="208" spans="1:23" s="1045" customFormat="1" ht="9.75" customHeight="1">
      <c r="A208" s="1046" t="s">
        <v>472</v>
      </c>
      <c r="B208" s="1045" t="s">
        <v>43</v>
      </c>
      <c r="C208" s="1045">
        <v>242503</v>
      </c>
      <c r="D208" s="1045">
        <v>37993</v>
      </c>
      <c r="E208" s="1045" t="s">
        <v>43</v>
      </c>
      <c r="F208" s="1045" t="s">
        <v>43</v>
      </c>
      <c r="G208" s="1045" t="s">
        <v>43</v>
      </c>
      <c r="H208" s="1045" t="s">
        <v>43</v>
      </c>
      <c r="I208" s="1045">
        <v>62713</v>
      </c>
      <c r="J208" s="1045">
        <v>62713</v>
      </c>
      <c r="K208" s="1045" t="s">
        <v>43</v>
      </c>
      <c r="L208" s="1045" t="s">
        <v>43</v>
      </c>
      <c r="M208" s="1045" t="s">
        <v>43</v>
      </c>
      <c r="N208" s="1045" t="s">
        <v>43</v>
      </c>
      <c r="O208" s="1045">
        <v>60645</v>
      </c>
      <c r="P208" s="1045" t="s">
        <v>43</v>
      </c>
      <c r="Q208" s="1045">
        <v>45687</v>
      </c>
      <c r="R208" s="1045" t="s">
        <v>43</v>
      </c>
      <c r="S208" s="1045" t="s">
        <v>43</v>
      </c>
      <c r="T208" s="1045">
        <v>14958</v>
      </c>
      <c r="U208" s="1045" t="s">
        <v>43</v>
      </c>
      <c r="V208" s="1045" t="s">
        <v>43</v>
      </c>
      <c r="W208" s="1048" t="s">
        <v>473</v>
      </c>
    </row>
    <row r="209" spans="1:23" s="1045" customFormat="1" ht="9.75" customHeight="1">
      <c r="A209" s="1046" t="s">
        <v>474</v>
      </c>
      <c r="B209" s="1045" t="s">
        <v>43</v>
      </c>
      <c r="C209" s="1045">
        <v>211068</v>
      </c>
      <c r="D209" s="1045">
        <v>7989</v>
      </c>
      <c r="E209" s="1045" t="s">
        <v>43</v>
      </c>
      <c r="F209" s="1045" t="s">
        <v>43</v>
      </c>
      <c r="G209" s="1045" t="s">
        <v>43</v>
      </c>
      <c r="H209" s="1045" t="s">
        <v>43</v>
      </c>
      <c r="I209" s="1045">
        <v>36518</v>
      </c>
      <c r="J209" s="1045">
        <v>36518</v>
      </c>
      <c r="K209" s="1045" t="s">
        <v>43</v>
      </c>
      <c r="L209" s="1045" t="s">
        <v>43</v>
      </c>
      <c r="M209" s="1045" t="s">
        <v>43</v>
      </c>
      <c r="N209" s="1045" t="s">
        <v>43</v>
      </c>
      <c r="O209" s="1045">
        <v>98056</v>
      </c>
      <c r="P209" s="1045" t="s">
        <v>43</v>
      </c>
      <c r="Q209" s="1045" t="s">
        <v>43</v>
      </c>
      <c r="R209" s="1045">
        <v>28853</v>
      </c>
      <c r="S209" s="1045" t="s">
        <v>43</v>
      </c>
      <c r="T209" s="1045">
        <v>21374</v>
      </c>
      <c r="U209" s="1045" t="s">
        <v>43</v>
      </c>
      <c r="V209" s="1045" t="s">
        <v>43</v>
      </c>
      <c r="W209" s="1048" t="s">
        <v>475</v>
      </c>
    </row>
    <row r="210" spans="1:23" s="1045" customFormat="1" ht="9.75" customHeight="1">
      <c r="A210" s="1046" t="s">
        <v>476</v>
      </c>
      <c r="B210" s="1045" t="s">
        <v>43</v>
      </c>
      <c r="C210" s="1045">
        <v>201659</v>
      </c>
      <c r="D210" s="1045" t="s">
        <v>43</v>
      </c>
      <c r="E210" s="1045" t="s">
        <v>43</v>
      </c>
      <c r="F210" s="1045" t="s">
        <v>43</v>
      </c>
      <c r="G210" s="1045" t="s">
        <v>43</v>
      </c>
      <c r="H210" s="1045" t="s">
        <v>43</v>
      </c>
      <c r="I210" s="1045">
        <v>125826</v>
      </c>
      <c r="J210" s="1045">
        <v>125826</v>
      </c>
      <c r="K210" s="1045" t="s">
        <v>43</v>
      </c>
      <c r="L210" s="1045" t="s">
        <v>43</v>
      </c>
      <c r="M210" s="1045" t="s">
        <v>43</v>
      </c>
      <c r="N210" s="1045" t="s">
        <v>43</v>
      </c>
      <c r="O210" s="1045">
        <v>45428</v>
      </c>
      <c r="P210" s="1045" t="s">
        <v>43</v>
      </c>
      <c r="Q210" s="1045" t="s">
        <v>43</v>
      </c>
      <c r="R210" s="1045" t="s">
        <v>43</v>
      </c>
      <c r="S210" s="1045" t="s">
        <v>43</v>
      </c>
      <c r="T210" s="1045" t="s">
        <v>43</v>
      </c>
      <c r="U210" s="1045" t="s">
        <v>43</v>
      </c>
      <c r="V210" s="1045" t="s">
        <v>43</v>
      </c>
      <c r="W210" s="1048" t="s">
        <v>477</v>
      </c>
    </row>
    <row r="211" spans="1:23" s="1045" customFormat="1" ht="9.75" customHeight="1">
      <c r="A211" s="1046" t="s">
        <v>478</v>
      </c>
      <c r="B211" s="1045" t="s">
        <v>43</v>
      </c>
      <c r="C211" s="1045">
        <v>224419</v>
      </c>
      <c r="D211" s="1045" t="s">
        <v>43</v>
      </c>
      <c r="E211" s="1045" t="s">
        <v>43</v>
      </c>
      <c r="F211" s="1045" t="s">
        <v>43</v>
      </c>
      <c r="G211" s="1045" t="s">
        <v>43</v>
      </c>
      <c r="H211" s="1045" t="s">
        <v>43</v>
      </c>
      <c r="I211" s="1045" t="s">
        <v>43</v>
      </c>
      <c r="J211" s="1045" t="s">
        <v>43</v>
      </c>
      <c r="K211" s="1045" t="s">
        <v>43</v>
      </c>
      <c r="L211" s="1045" t="s">
        <v>43</v>
      </c>
      <c r="M211" s="1045" t="s">
        <v>43</v>
      </c>
      <c r="N211" s="1045" t="s">
        <v>43</v>
      </c>
      <c r="O211" s="1045">
        <v>69692</v>
      </c>
      <c r="P211" s="1045" t="s">
        <v>43</v>
      </c>
      <c r="Q211" s="1045">
        <v>69692</v>
      </c>
      <c r="R211" s="1045" t="s">
        <v>43</v>
      </c>
      <c r="S211" s="1045" t="s">
        <v>43</v>
      </c>
      <c r="T211" s="1045" t="s">
        <v>43</v>
      </c>
      <c r="U211" s="1045" t="s">
        <v>43</v>
      </c>
      <c r="V211" s="1045" t="s">
        <v>43</v>
      </c>
      <c r="W211" s="1048" t="s">
        <v>422</v>
      </c>
    </row>
    <row r="212" spans="1:23" s="1045" customFormat="1" ht="9.75" customHeight="1">
      <c r="A212" s="1046" t="s">
        <v>479</v>
      </c>
      <c r="B212" s="1045" t="s">
        <v>43</v>
      </c>
      <c r="C212" s="1045">
        <v>216399</v>
      </c>
      <c r="D212" s="1045" t="s">
        <v>43</v>
      </c>
      <c r="E212" s="1045" t="s">
        <v>43</v>
      </c>
      <c r="F212" s="1045" t="s">
        <v>43</v>
      </c>
      <c r="G212" s="1045" t="s">
        <v>43</v>
      </c>
      <c r="H212" s="1045" t="s">
        <v>43</v>
      </c>
      <c r="I212" s="1045" t="s">
        <v>43</v>
      </c>
      <c r="J212" s="1045" t="s">
        <v>43</v>
      </c>
      <c r="K212" s="1045" t="s">
        <v>43</v>
      </c>
      <c r="L212" s="1045" t="s">
        <v>43</v>
      </c>
      <c r="M212" s="1045">
        <v>50457</v>
      </c>
      <c r="N212" s="1045">
        <v>50457</v>
      </c>
      <c r="O212" s="1045">
        <v>236779</v>
      </c>
      <c r="P212" s="1045" t="s">
        <v>43</v>
      </c>
      <c r="Q212" s="1045">
        <v>236779</v>
      </c>
      <c r="R212" s="1045" t="s">
        <v>43</v>
      </c>
      <c r="S212" s="1045" t="s">
        <v>43</v>
      </c>
      <c r="T212" s="1045" t="s">
        <v>43</v>
      </c>
      <c r="U212" s="1045" t="s">
        <v>43</v>
      </c>
      <c r="V212" s="1045" t="s">
        <v>43</v>
      </c>
      <c r="W212" s="1048" t="s">
        <v>423</v>
      </c>
    </row>
    <row r="213" spans="1:23" s="1045" customFormat="1" ht="9.75" customHeight="1">
      <c r="A213" s="1046" t="s">
        <v>480</v>
      </c>
      <c r="B213" s="1045" t="s">
        <v>43</v>
      </c>
      <c r="C213" s="1045">
        <v>204135</v>
      </c>
      <c r="D213" s="1045" t="s">
        <v>43</v>
      </c>
      <c r="E213" s="1045" t="s">
        <v>43</v>
      </c>
      <c r="F213" s="1045" t="s">
        <v>43</v>
      </c>
      <c r="G213" s="1045" t="s">
        <v>43</v>
      </c>
      <c r="H213" s="1045" t="s">
        <v>43</v>
      </c>
      <c r="I213" s="1045" t="s">
        <v>43</v>
      </c>
      <c r="J213" s="1045" t="s">
        <v>43</v>
      </c>
      <c r="K213" s="1045" t="s">
        <v>43</v>
      </c>
      <c r="L213" s="1045" t="s">
        <v>43</v>
      </c>
      <c r="M213" s="1045" t="s">
        <v>43</v>
      </c>
      <c r="N213" s="1045" t="s">
        <v>43</v>
      </c>
      <c r="O213" s="1045" t="s">
        <v>43</v>
      </c>
      <c r="P213" s="1045" t="s">
        <v>43</v>
      </c>
      <c r="Q213" s="1045" t="s">
        <v>43</v>
      </c>
      <c r="R213" s="1045" t="s">
        <v>43</v>
      </c>
      <c r="S213" s="1045" t="s">
        <v>43</v>
      </c>
      <c r="T213" s="1045" t="s">
        <v>43</v>
      </c>
      <c r="U213" s="1045" t="s">
        <v>43</v>
      </c>
      <c r="V213" s="1045" t="s">
        <v>43</v>
      </c>
      <c r="W213" s="1048" t="s">
        <v>424</v>
      </c>
    </row>
    <row r="214" spans="1:23" s="1045" customFormat="1" ht="9.75" customHeight="1">
      <c r="A214" s="1046" t="s">
        <v>481</v>
      </c>
      <c r="B214" s="1045" t="s">
        <v>43</v>
      </c>
      <c r="C214" s="1045">
        <v>202394</v>
      </c>
      <c r="D214" s="1045" t="s">
        <v>43</v>
      </c>
      <c r="E214" s="1045" t="s">
        <v>43</v>
      </c>
      <c r="F214" s="1045" t="s">
        <v>43</v>
      </c>
      <c r="G214" s="1045" t="s">
        <v>43</v>
      </c>
      <c r="H214" s="1045" t="s">
        <v>43</v>
      </c>
      <c r="I214" s="1045">
        <v>40056</v>
      </c>
      <c r="J214" s="1045">
        <v>40056</v>
      </c>
      <c r="K214" s="1045" t="s">
        <v>43</v>
      </c>
      <c r="L214" s="1045" t="s">
        <v>43</v>
      </c>
      <c r="M214" s="1045">
        <v>49301</v>
      </c>
      <c r="N214" s="1045">
        <v>49301</v>
      </c>
      <c r="O214" s="1045">
        <v>158606</v>
      </c>
      <c r="P214" s="1045" t="s">
        <v>43</v>
      </c>
      <c r="Q214" s="1045">
        <v>84024</v>
      </c>
      <c r="R214" s="1045" t="s">
        <v>43</v>
      </c>
      <c r="S214" s="1045" t="s">
        <v>43</v>
      </c>
      <c r="T214" s="1045">
        <v>74582</v>
      </c>
      <c r="U214" s="1045" t="s">
        <v>43</v>
      </c>
      <c r="V214" s="1045" t="s">
        <v>43</v>
      </c>
      <c r="W214" s="1048" t="s">
        <v>482</v>
      </c>
    </row>
    <row r="215" spans="1:23" s="1045" customFormat="1" ht="9.75" customHeight="1">
      <c r="A215" s="1046" t="s">
        <v>465</v>
      </c>
      <c r="B215" s="1045" t="s">
        <v>43</v>
      </c>
      <c r="C215" s="1045">
        <v>66702</v>
      </c>
      <c r="D215" s="1045" t="s">
        <v>43</v>
      </c>
      <c r="E215" s="1045" t="s">
        <v>43</v>
      </c>
      <c r="F215" s="1045" t="s">
        <v>43</v>
      </c>
      <c r="G215" s="1045" t="s">
        <v>43</v>
      </c>
      <c r="H215" s="1045" t="s">
        <v>43</v>
      </c>
      <c r="I215" s="1045">
        <v>26523</v>
      </c>
      <c r="J215" s="1045">
        <v>26523</v>
      </c>
      <c r="K215" s="1045" t="s">
        <v>43</v>
      </c>
      <c r="L215" s="1045" t="s">
        <v>43</v>
      </c>
      <c r="M215" s="1045" t="s">
        <v>43</v>
      </c>
      <c r="N215" s="1045" t="s">
        <v>43</v>
      </c>
      <c r="O215" s="1045">
        <v>122832</v>
      </c>
      <c r="P215" s="1045" t="s">
        <v>43</v>
      </c>
      <c r="Q215" s="1045">
        <v>122832</v>
      </c>
      <c r="R215" s="1045" t="s">
        <v>43</v>
      </c>
      <c r="S215" s="1045" t="s">
        <v>43</v>
      </c>
      <c r="T215" s="1045" t="s">
        <v>43</v>
      </c>
      <c r="U215" s="1045" t="s">
        <v>43</v>
      </c>
      <c r="V215" s="1045" t="s">
        <v>43</v>
      </c>
      <c r="W215" s="1048" t="s">
        <v>410</v>
      </c>
    </row>
    <row r="216" spans="1:23" s="1045" customFormat="1" ht="9.75" customHeight="1">
      <c r="A216" s="1049" t="s">
        <v>466</v>
      </c>
      <c r="B216" s="1050" t="s">
        <v>43</v>
      </c>
      <c r="C216" s="1051">
        <v>245765</v>
      </c>
      <c r="D216" s="1051" t="s">
        <v>43</v>
      </c>
      <c r="E216" s="1051">
        <v>35019</v>
      </c>
      <c r="F216" s="1051" t="s">
        <v>43</v>
      </c>
      <c r="G216" s="1051" t="s">
        <v>43</v>
      </c>
      <c r="H216" s="1051" t="s">
        <v>43</v>
      </c>
      <c r="I216" s="1051" t="s">
        <v>43</v>
      </c>
      <c r="J216" s="1051" t="s">
        <v>43</v>
      </c>
      <c r="K216" s="1051" t="s">
        <v>43</v>
      </c>
      <c r="L216" s="1051" t="s">
        <v>43</v>
      </c>
      <c r="M216" s="1051">
        <v>29753</v>
      </c>
      <c r="N216" s="1051">
        <v>29753</v>
      </c>
      <c r="O216" s="1051">
        <v>39956</v>
      </c>
      <c r="P216" s="1051" t="s">
        <v>43</v>
      </c>
      <c r="Q216" s="1051">
        <v>39956</v>
      </c>
      <c r="R216" s="1051" t="s">
        <v>43</v>
      </c>
      <c r="S216" s="1051" t="s">
        <v>43</v>
      </c>
      <c r="T216" s="1051" t="s">
        <v>43</v>
      </c>
      <c r="U216" s="1051" t="s">
        <v>43</v>
      </c>
      <c r="V216" s="1051" t="s">
        <v>43</v>
      </c>
      <c r="W216" s="1052" t="s">
        <v>411</v>
      </c>
    </row>
    <row r="217" spans="1:23" ht="12" customHeight="1"/>
    <row r="218" spans="1:23" ht="12" customHeight="1"/>
    <row r="219" spans="1:23" ht="12" customHeight="1">
      <c r="K219" s="1053" t="s">
        <v>483</v>
      </c>
      <c r="V219" s="880" t="s">
        <v>1334</v>
      </c>
    </row>
    <row r="220" spans="1:23" s="1038" customFormat="1" ht="21" customHeight="1">
      <c r="A220" s="1308" t="s">
        <v>723</v>
      </c>
      <c r="B220" s="1054" t="s">
        <v>796</v>
      </c>
      <c r="C220" s="1037"/>
      <c r="D220" s="1037"/>
      <c r="E220" s="1037"/>
      <c r="F220" s="1037"/>
      <c r="G220" s="1076"/>
      <c r="H220" s="1077" t="s">
        <v>1348</v>
      </c>
      <c r="I220" s="1037"/>
      <c r="J220" s="1037"/>
      <c r="K220" s="1037"/>
      <c r="L220" s="1076"/>
      <c r="M220" s="1077" t="s">
        <v>799</v>
      </c>
      <c r="N220" s="1037"/>
      <c r="O220" s="1037"/>
      <c r="P220" s="1037"/>
      <c r="Q220" s="1037"/>
      <c r="R220" s="1037"/>
      <c r="S220" s="1037"/>
      <c r="T220" s="1037"/>
      <c r="U220" s="1037"/>
      <c r="V220" s="1037"/>
      <c r="W220" s="1311" t="s">
        <v>429</v>
      </c>
    </row>
    <row r="221" spans="1:23" s="1038" customFormat="1" ht="21" customHeight="1">
      <c r="A221" s="1309"/>
      <c r="B221" s="1056" t="s">
        <v>1349</v>
      </c>
      <c r="C221" s="1077" t="s">
        <v>765</v>
      </c>
      <c r="D221" s="1037"/>
      <c r="E221" s="1037"/>
      <c r="F221" s="1076"/>
      <c r="G221" s="1057" t="s">
        <v>766</v>
      </c>
      <c r="H221" s="1314" t="s">
        <v>800</v>
      </c>
      <c r="I221" s="1077" t="s">
        <v>725</v>
      </c>
      <c r="J221" s="1037"/>
      <c r="K221" s="1037"/>
      <c r="L221" s="1076"/>
      <c r="M221" s="1314" t="s">
        <v>801</v>
      </c>
      <c r="N221" s="1077" t="s">
        <v>725</v>
      </c>
      <c r="O221" s="1037"/>
      <c r="P221" s="1037"/>
      <c r="Q221" s="1037"/>
      <c r="R221" s="1037"/>
      <c r="S221" s="1076"/>
      <c r="T221" s="1077" t="s">
        <v>743</v>
      </c>
      <c r="U221" s="1076"/>
      <c r="V221" s="1077" t="s">
        <v>762</v>
      </c>
      <c r="W221" s="1312"/>
    </row>
    <row r="222" spans="1:23" s="1038" customFormat="1" ht="52.5" customHeight="1">
      <c r="A222" s="1310"/>
      <c r="B222" s="1039" t="s">
        <v>782</v>
      </c>
      <c r="C222" s="1079" t="s">
        <v>783</v>
      </c>
      <c r="D222" s="1039" t="s">
        <v>784</v>
      </c>
      <c r="E222" s="1039" t="s">
        <v>785</v>
      </c>
      <c r="F222" s="1039" t="s">
        <v>786</v>
      </c>
      <c r="G222" s="1079" t="s">
        <v>787</v>
      </c>
      <c r="H222" s="1315"/>
      <c r="I222" s="1079" t="s">
        <v>726</v>
      </c>
      <c r="J222" s="1039" t="s">
        <v>519</v>
      </c>
      <c r="K222" s="1039" t="s">
        <v>1337</v>
      </c>
      <c r="L222" s="1039" t="s">
        <v>791</v>
      </c>
      <c r="M222" s="1315"/>
      <c r="N222" s="1079" t="s">
        <v>726</v>
      </c>
      <c r="O222" s="1039" t="s">
        <v>519</v>
      </c>
      <c r="P222" s="1039" t="s">
        <v>1337</v>
      </c>
      <c r="Q222" s="1039" t="s">
        <v>793</v>
      </c>
      <c r="R222" s="1039" t="s">
        <v>792</v>
      </c>
      <c r="S222" s="1039" t="s">
        <v>794</v>
      </c>
      <c r="T222" s="1079" t="s">
        <v>1350</v>
      </c>
      <c r="U222" s="1055" t="s">
        <v>749</v>
      </c>
      <c r="V222" s="1078" t="s">
        <v>768</v>
      </c>
      <c r="W222" s="1313"/>
    </row>
    <row r="223" spans="1:23" s="1045" customFormat="1" ht="9.75" customHeight="1">
      <c r="A223" s="1041" t="s">
        <v>300</v>
      </c>
      <c r="B223" s="1042" t="s">
        <v>43</v>
      </c>
      <c r="C223" s="1043">
        <v>266056</v>
      </c>
      <c r="D223" s="1043">
        <v>221184</v>
      </c>
      <c r="E223" s="1043" t="s">
        <v>43</v>
      </c>
      <c r="F223" s="1043">
        <v>44872</v>
      </c>
      <c r="G223" s="1043" t="s">
        <v>43</v>
      </c>
      <c r="H223" s="1043">
        <v>42804</v>
      </c>
      <c r="I223" s="1043">
        <v>42804</v>
      </c>
      <c r="J223" s="1043">
        <v>42804</v>
      </c>
      <c r="K223" s="1043" t="s">
        <v>43</v>
      </c>
      <c r="L223" s="1043" t="s">
        <v>43</v>
      </c>
      <c r="M223" s="1043">
        <v>1391458</v>
      </c>
      <c r="N223" s="1043">
        <v>1391458</v>
      </c>
      <c r="O223" s="1043">
        <v>1302776</v>
      </c>
      <c r="P223" s="1043">
        <v>64112</v>
      </c>
      <c r="Q223" s="1043" t="s">
        <v>43</v>
      </c>
      <c r="R223" s="1043">
        <v>24421</v>
      </c>
      <c r="S223" s="1043">
        <v>149</v>
      </c>
      <c r="T223" s="1043" t="s">
        <v>43</v>
      </c>
      <c r="U223" s="1043" t="s">
        <v>43</v>
      </c>
      <c r="V223" s="1043" t="s">
        <v>43</v>
      </c>
      <c r="W223" s="1044" t="s">
        <v>443</v>
      </c>
    </row>
    <row r="224" spans="1:23" s="1045" customFormat="1" ht="9.75" customHeight="1">
      <c r="A224" s="1046" t="s">
        <v>738</v>
      </c>
      <c r="B224" s="1045" t="s">
        <v>43</v>
      </c>
      <c r="C224" s="1045">
        <v>391408</v>
      </c>
      <c r="D224" s="1045">
        <v>169509</v>
      </c>
      <c r="E224" s="1045">
        <v>168653</v>
      </c>
      <c r="F224" s="1045">
        <v>53246</v>
      </c>
      <c r="G224" s="1045" t="s">
        <v>43</v>
      </c>
      <c r="H224" s="1045">
        <v>50129</v>
      </c>
      <c r="I224" s="1045">
        <v>50129</v>
      </c>
      <c r="J224" s="1045">
        <v>50129</v>
      </c>
      <c r="K224" s="1045" t="s">
        <v>43</v>
      </c>
      <c r="L224" s="1045" t="s">
        <v>43</v>
      </c>
      <c r="M224" s="1045">
        <v>1188173</v>
      </c>
      <c r="N224" s="1045">
        <v>1188173</v>
      </c>
      <c r="O224" s="1045">
        <v>1158225</v>
      </c>
      <c r="P224" s="1045">
        <v>29948</v>
      </c>
      <c r="Q224" s="1045" t="s">
        <v>43</v>
      </c>
      <c r="R224" s="1045" t="s">
        <v>43</v>
      </c>
      <c r="S224" s="1045" t="s">
        <v>43</v>
      </c>
      <c r="T224" s="1045" t="s">
        <v>43</v>
      </c>
      <c r="U224" s="1045" t="s">
        <v>43</v>
      </c>
      <c r="V224" s="1045" t="s">
        <v>43</v>
      </c>
      <c r="W224" s="1048" t="s">
        <v>445</v>
      </c>
    </row>
    <row r="225" spans="1:23" s="1045" customFormat="1" ht="9.75" customHeight="1">
      <c r="A225" s="1046" t="s">
        <v>739</v>
      </c>
      <c r="B225" s="1045" t="s">
        <v>43</v>
      </c>
      <c r="C225" s="1045">
        <v>577572</v>
      </c>
      <c r="D225" s="1045">
        <v>112082</v>
      </c>
      <c r="E225" s="1045">
        <v>465490</v>
      </c>
      <c r="F225" s="1045" t="s">
        <v>43</v>
      </c>
      <c r="G225" s="1045">
        <v>17306</v>
      </c>
      <c r="H225" s="1045">
        <v>121383</v>
      </c>
      <c r="I225" s="1045">
        <v>121383</v>
      </c>
      <c r="J225" s="1045">
        <v>94186</v>
      </c>
      <c r="K225" s="1045">
        <v>7097</v>
      </c>
      <c r="L225" s="1045">
        <v>20100</v>
      </c>
      <c r="M225" s="1045">
        <v>1293370</v>
      </c>
      <c r="N225" s="1045">
        <v>1293362</v>
      </c>
      <c r="O225" s="1045">
        <v>1293362</v>
      </c>
      <c r="P225" s="1045" t="s">
        <v>43</v>
      </c>
      <c r="Q225" s="1045" t="s">
        <v>43</v>
      </c>
      <c r="R225" s="1045" t="s">
        <v>43</v>
      </c>
      <c r="S225" s="1045" t="s">
        <v>43</v>
      </c>
      <c r="T225" s="1045" t="s">
        <v>43</v>
      </c>
      <c r="U225" s="1045" t="s">
        <v>43</v>
      </c>
      <c r="V225" s="1045">
        <v>8</v>
      </c>
      <c r="W225" s="1048" t="s">
        <v>447</v>
      </c>
    </row>
    <row r="226" spans="1:23" s="1045" customFormat="1" ht="9.75" customHeight="1">
      <c r="A226" s="1046" t="s">
        <v>740</v>
      </c>
      <c r="B226" s="1045" t="s">
        <v>43</v>
      </c>
      <c r="C226" s="1045">
        <v>422821</v>
      </c>
      <c r="D226" s="1045">
        <v>27592</v>
      </c>
      <c r="E226" s="1045">
        <v>361920</v>
      </c>
      <c r="F226" s="1045">
        <v>33309</v>
      </c>
      <c r="G226" s="1045" t="s">
        <v>43</v>
      </c>
      <c r="H226" s="1045">
        <v>81337</v>
      </c>
      <c r="I226" s="1045">
        <v>81337</v>
      </c>
      <c r="J226" s="1045">
        <v>81337</v>
      </c>
      <c r="K226" s="1045" t="s">
        <v>43</v>
      </c>
      <c r="L226" s="1045" t="s">
        <v>43</v>
      </c>
      <c r="M226" s="1045">
        <v>1144257</v>
      </c>
      <c r="N226" s="1045">
        <v>1144257</v>
      </c>
      <c r="O226" s="1045">
        <v>1111246</v>
      </c>
      <c r="P226" s="1045" t="s">
        <v>43</v>
      </c>
      <c r="Q226" s="1045">
        <v>33011</v>
      </c>
      <c r="R226" s="1045" t="s">
        <v>43</v>
      </c>
      <c r="S226" s="1045" t="s">
        <v>43</v>
      </c>
      <c r="T226" s="1045" t="s">
        <v>43</v>
      </c>
      <c r="U226" s="1045" t="s">
        <v>43</v>
      </c>
      <c r="V226" s="1045" t="s">
        <v>43</v>
      </c>
      <c r="W226" s="1048" t="s">
        <v>449</v>
      </c>
    </row>
    <row r="227" spans="1:23" s="1045" customFormat="1" ht="9.75" customHeight="1">
      <c r="A227" s="1046" t="s">
        <v>741</v>
      </c>
      <c r="B227" s="1045">
        <v>93257</v>
      </c>
      <c r="C227" s="1045">
        <v>309637</v>
      </c>
      <c r="D227" s="1045">
        <v>28377</v>
      </c>
      <c r="E227" s="1045">
        <v>281260</v>
      </c>
      <c r="F227" s="1045" t="s">
        <v>43</v>
      </c>
      <c r="G227" s="1045" t="s">
        <v>43</v>
      </c>
      <c r="H227" s="1045">
        <v>260623</v>
      </c>
      <c r="I227" s="1045">
        <v>260623</v>
      </c>
      <c r="J227" s="1045">
        <v>260623</v>
      </c>
      <c r="K227" s="1045" t="s">
        <v>43</v>
      </c>
      <c r="L227" s="1045" t="s">
        <v>43</v>
      </c>
      <c r="M227" s="1045">
        <v>1245077</v>
      </c>
      <c r="N227" s="1045">
        <v>1244967</v>
      </c>
      <c r="O227" s="1045">
        <v>1229976</v>
      </c>
      <c r="P227" s="1045" t="s">
        <v>43</v>
      </c>
      <c r="Q227" s="1045">
        <v>14991</v>
      </c>
      <c r="R227" s="1045" t="s">
        <v>43</v>
      </c>
      <c r="S227" s="1045" t="s">
        <v>43</v>
      </c>
      <c r="T227" s="1045">
        <v>110</v>
      </c>
      <c r="U227" s="1045">
        <v>110</v>
      </c>
      <c r="V227" s="1045" t="s">
        <v>43</v>
      </c>
      <c r="W227" s="1048" t="s">
        <v>451</v>
      </c>
    </row>
    <row r="228" spans="1:23" s="1045" customFormat="1" ht="6.75" customHeight="1">
      <c r="A228" s="1046"/>
      <c r="W228" s="1048"/>
    </row>
    <row r="229" spans="1:23" s="1045" customFormat="1" ht="9.75" customHeight="1">
      <c r="A229" s="1046" t="s">
        <v>305</v>
      </c>
      <c r="B229" s="1045" t="s">
        <v>43</v>
      </c>
      <c r="C229" s="1045">
        <v>451004</v>
      </c>
      <c r="D229" s="1045">
        <v>28377</v>
      </c>
      <c r="E229" s="1045">
        <v>422627</v>
      </c>
      <c r="F229" s="1045" t="s">
        <v>43</v>
      </c>
      <c r="G229" s="1045" t="s">
        <v>43</v>
      </c>
      <c r="H229" s="1045">
        <v>101235</v>
      </c>
      <c r="I229" s="1045">
        <v>101235</v>
      </c>
      <c r="J229" s="1045">
        <v>101235</v>
      </c>
      <c r="K229" s="1045" t="s">
        <v>43</v>
      </c>
      <c r="L229" s="1045" t="s">
        <v>43</v>
      </c>
      <c r="M229" s="1045">
        <v>1369799</v>
      </c>
      <c r="N229" s="1045">
        <v>1369799</v>
      </c>
      <c r="O229" s="1045">
        <v>1321797</v>
      </c>
      <c r="P229" s="1045" t="s">
        <v>43</v>
      </c>
      <c r="Q229" s="1045">
        <v>48002</v>
      </c>
      <c r="R229" s="1045" t="s">
        <v>43</v>
      </c>
      <c r="S229" s="1045" t="s">
        <v>43</v>
      </c>
      <c r="T229" s="1045" t="s">
        <v>43</v>
      </c>
      <c r="U229" s="1045" t="s">
        <v>43</v>
      </c>
      <c r="V229" s="1045" t="s">
        <v>43</v>
      </c>
      <c r="W229" s="1048" t="s">
        <v>452</v>
      </c>
    </row>
    <row r="230" spans="1:23" s="1045" customFormat="1" ht="9.75" customHeight="1">
      <c r="A230" s="1046" t="s">
        <v>742</v>
      </c>
      <c r="B230" s="1045">
        <v>93257</v>
      </c>
      <c r="C230" s="1045">
        <v>242299</v>
      </c>
      <c r="D230" s="1045">
        <v>32128</v>
      </c>
      <c r="E230" s="1045">
        <v>210171</v>
      </c>
      <c r="F230" s="1045" t="s">
        <v>43</v>
      </c>
      <c r="G230" s="1045" t="s">
        <v>43</v>
      </c>
      <c r="H230" s="1045">
        <v>313829</v>
      </c>
      <c r="I230" s="1045">
        <v>313829</v>
      </c>
      <c r="J230" s="1045">
        <v>313829</v>
      </c>
      <c r="K230" s="1045" t="s">
        <v>43</v>
      </c>
      <c r="L230" s="1045" t="s">
        <v>43</v>
      </c>
      <c r="M230" s="1045">
        <v>848444</v>
      </c>
      <c r="N230" s="1045">
        <v>848268</v>
      </c>
      <c r="O230" s="1045">
        <v>848268</v>
      </c>
      <c r="P230" s="1045" t="s">
        <v>43</v>
      </c>
      <c r="Q230" s="1045" t="s">
        <v>43</v>
      </c>
      <c r="R230" s="1045" t="s">
        <v>43</v>
      </c>
      <c r="S230" s="1045" t="s">
        <v>43</v>
      </c>
      <c r="T230" s="1045">
        <v>176</v>
      </c>
      <c r="U230" s="1045">
        <v>176</v>
      </c>
      <c r="V230" s="1045" t="s">
        <v>43</v>
      </c>
      <c r="W230" s="1048" t="s">
        <v>454</v>
      </c>
    </row>
    <row r="231" spans="1:23" s="1045" customFormat="1" ht="6.75" customHeight="1">
      <c r="A231" s="1046"/>
      <c r="W231" s="1048"/>
    </row>
    <row r="232" spans="1:23" s="1045" customFormat="1" ht="9.75" customHeight="1">
      <c r="A232" s="1046" t="s">
        <v>307</v>
      </c>
      <c r="B232" s="1045" t="s">
        <v>43</v>
      </c>
      <c r="C232" s="1045">
        <v>169613</v>
      </c>
      <c r="D232" s="1045">
        <v>28377</v>
      </c>
      <c r="E232" s="1045">
        <v>141236</v>
      </c>
      <c r="F232" s="1045" t="s">
        <v>43</v>
      </c>
      <c r="G232" s="1045" t="s">
        <v>43</v>
      </c>
      <c r="H232" s="1045">
        <v>19898</v>
      </c>
      <c r="I232" s="1045">
        <v>19898</v>
      </c>
      <c r="J232" s="1045">
        <v>19898</v>
      </c>
      <c r="K232" s="1045" t="s">
        <v>43</v>
      </c>
      <c r="L232" s="1045" t="s">
        <v>43</v>
      </c>
      <c r="M232" s="1045">
        <v>728149</v>
      </c>
      <c r="N232" s="1045">
        <v>728149</v>
      </c>
      <c r="O232" s="1045">
        <v>713158</v>
      </c>
      <c r="P232" s="1045" t="s">
        <v>43</v>
      </c>
      <c r="Q232" s="1045">
        <v>14991</v>
      </c>
      <c r="R232" s="1045" t="s">
        <v>43</v>
      </c>
      <c r="S232" s="1045" t="s">
        <v>43</v>
      </c>
      <c r="T232" s="1045" t="s">
        <v>43</v>
      </c>
      <c r="U232" s="1045" t="s">
        <v>43</v>
      </c>
      <c r="V232" s="1045" t="s">
        <v>43</v>
      </c>
      <c r="W232" s="1048" t="s">
        <v>455</v>
      </c>
    </row>
    <row r="233" spans="1:23" s="1045" customFormat="1" ht="9.75" customHeight="1">
      <c r="A233" s="1046" t="s">
        <v>456</v>
      </c>
      <c r="B233" s="1045" t="s">
        <v>43</v>
      </c>
      <c r="C233" s="1045">
        <v>59592</v>
      </c>
      <c r="D233" s="1045" t="s">
        <v>43</v>
      </c>
      <c r="E233" s="1045">
        <v>59592</v>
      </c>
      <c r="F233" s="1045" t="s">
        <v>43</v>
      </c>
      <c r="G233" s="1045" t="s">
        <v>43</v>
      </c>
      <c r="H233" s="1045">
        <v>68768</v>
      </c>
      <c r="I233" s="1045">
        <v>68768</v>
      </c>
      <c r="J233" s="1045">
        <v>68768</v>
      </c>
      <c r="K233" s="1045" t="s">
        <v>43</v>
      </c>
      <c r="L233" s="1045" t="s">
        <v>43</v>
      </c>
      <c r="M233" s="1045">
        <v>31815</v>
      </c>
      <c r="N233" s="1045">
        <v>31815</v>
      </c>
      <c r="O233" s="1045">
        <v>31815</v>
      </c>
      <c r="P233" s="1045" t="s">
        <v>43</v>
      </c>
      <c r="Q233" s="1045" t="s">
        <v>43</v>
      </c>
      <c r="R233" s="1045" t="s">
        <v>43</v>
      </c>
      <c r="S233" s="1045" t="s">
        <v>43</v>
      </c>
      <c r="T233" s="1045" t="s">
        <v>43</v>
      </c>
      <c r="U233" s="1045" t="s">
        <v>43</v>
      </c>
      <c r="V233" s="1045" t="s">
        <v>43</v>
      </c>
      <c r="W233" s="1048" t="s">
        <v>457</v>
      </c>
    </row>
    <row r="234" spans="1:23" s="1045" customFormat="1" ht="9.75" customHeight="1">
      <c r="A234" s="1046" t="s">
        <v>458</v>
      </c>
      <c r="B234" s="1045">
        <v>93257</v>
      </c>
      <c r="C234" s="1045">
        <v>16822</v>
      </c>
      <c r="D234" s="1045" t="s">
        <v>43</v>
      </c>
      <c r="E234" s="1045">
        <v>16822</v>
      </c>
      <c r="F234" s="1045" t="s">
        <v>43</v>
      </c>
      <c r="G234" s="1045" t="s">
        <v>43</v>
      </c>
      <c r="H234" s="1045">
        <v>98661</v>
      </c>
      <c r="I234" s="1045">
        <v>98661</v>
      </c>
      <c r="J234" s="1045">
        <v>98661</v>
      </c>
      <c r="K234" s="1045" t="s">
        <v>43</v>
      </c>
      <c r="L234" s="1045" t="s">
        <v>43</v>
      </c>
      <c r="M234" s="1045">
        <v>42399</v>
      </c>
      <c r="N234" s="1045">
        <v>42399</v>
      </c>
      <c r="O234" s="1045">
        <v>42399</v>
      </c>
      <c r="P234" s="1045" t="s">
        <v>43</v>
      </c>
      <c r="Q234" s="1045" t="s">
        <v>43</v>
      </c>
      <c r="R234" s="1045" t="s">
        <v>43</v>
      </c>
      <c r="S234" s="1045" t="s">
        <v>43</v>
      </c>
      <c r="T234" s="1045" t="s">
        <v>43</v>
      </c>
      <c r="U234" s="1045" t="s">
        <v>43</v>
      </c>
      <c r="V234" s="1045" t="s">
        <v>43</v>
      </c>
      <c r="W234" s="1048" t="s">
        <v>459</v>
      </c>
    </row>
    <row r="235" spans="1:23" s="1045" customFormat="1" ht="9.75" customHeight="1">
      <c r="A235" s="1046" t="s">
        <v>460</v>
      </c>
      <c r="B235" s="1045" t="s">
        <v>43</v>
      </c>
      <c r="C235" s="1045">
        <v>63610</v>
      </c>
      <c r="D235" s="1045" t="s">
        <v>43</v>
      </c>
      <c r="E235" s="1045">
        <v>63610</v>
      </c>
      <c r="F235" s="1045" t="s">
        <v>43</v>
      </c>
      <c r="G235" s="1045" t="s">
        <v>43</v>
      </c>
      <c r="H235" s="1045">
        <v>73296</v>
      </c>
      <c r="I235" s="1045">
        <v>73296</v>
      </c>
      <c r="J235" s="1045">
        <v>73296</v>
      </c>
      <c r="K235" s="1045" t="s">
        <v>43</v>
      </c>
      <c r="L235" s="1045" t="s">
        <v>43</v>
      </c>
      <c r="M235" s="1045">
        <v>442714</v>
      </c>
      <c r="N235" s="1045">
        <v>442604</v>
      </c>
      <c r="O235" s="1045">
        <v>442604</v>
      </c>
      <c r="P235" s="1045" t="s">
        <v>43</v>
      </c>
      <c r="Q235" s="1045" t="s">
        <v>43</v>
      </c>
      <c r="R235" s="1045" t="s">
        <v>43</v>
      </c>
      <c r="S235" s="1045" t="s">
        <v>43</v>
      </c>
      <c r="T235" s="1045">
        <v>110</v>
      </c>
      <c r="U235" s="1045">
        <v>110</v>
      </c>
      <c r="V235" s="1045" t="s">
        <v>43</v>
      </c>
      <c r="W235" s="1048" t="s">
        <v>461</v>
      </c>
    </row>
    <row r="236" spans="1:23" s="1045" customFormat="1" ht="9.75" customHeight="1">
      <c r="A236" s="1046" t="s">
        <v>311</v>
      </c>
      <c r="B236" s="1045" t="s">
        <v>43</v>
      </c>
      <c r="C236" s="1045">
        <v>102275</v>
      </c>
      <c r="D236" s="1045">
        <v>32128</v>
      </c>
      <c r="E236" s="1045">
        <v>70147</v>
      </c>
      <c r="F236" s="1045" t="s">
        <v>43</v>
      </c>
      <c r="G236" s="1045" t="s">
        <v>43</v>
      </c>
      <c r="H236" s="1045">
        <v>73104</v>
      </c>
      <c r="I236" s="1045">
        <v>73104</v>
      </c>
      <c r="J236" s="1045">
        <v>73104</v>
      </c>
      <c r="K236" s="1045" t="s">
        <v>43</v>
      </c>
      <c r="L236" s="1045" t="s">
        <v>43</v>
      </c>
      <c r="M236" s="1045">
        <v>331516</v>
      </c>
      <c r="N236" s="1045">
        <v>331450</v>
      </c>
      <c r="O236" s="1045">
        <v>331450</v>
      </c>
      <c r="P236" s="1045" t="s">
        <v>43</v>
      </c>
      <c r="Q236" s="1045" t="s">
        <v>43</v>
      </c>
      <c r="R236" s="1045" t="s">
        <v>43</v>
      </c>
      <c r="S236" s="1045" t="s">
        <v>43</v>
      </c>
      <c r="T236" s="1045">
        <v>66</v>
      </c>
      <c r="U236" s="1045">
        <v>66</v>
      </c>
      <c r="V236" s="1045" t="s">
        <v>43</v>
      </c>
      <c r="W236" s="1048" t="s">
        <v>462</v>
      </c>
    </row>
    <row r="237" spans="1:23" s="1045" customFormat="1" ht="6.75" customHeight="1">
      <c r="A237" s="1046"/>
      <c r="W237" s="1048"/>
    </row>
    <row r="238" spans="1:23" s="1045" customFormat="1" ht="9.75" customHeight="1">
      <c r="A238" s="1046" t="s">
        <v>463</v>
      </c>
      <c r="B238" s="1045" t="s">
        <v>43</v>
      </c>
      <c r="C238" s="1045">
        <v>40799</v>
      </c>
      <c r="D238" s="1045" t="s">
        <v>43</v>
      </c>
      <c r="E238" s="1045">
        <v>40799</v>
      </c>
      <c r="F238" s="1045" t="s">
        <v>43</v>
      </c>
      <c r="G238" s="1045" t="s">
        <v>43</v>
      </c>
      <c r="H238" s="1045" t="s">
        <v>43</v>
      </c>
      <c r="I238" s="1045" t="s">
        <v>43</v>
      </c>
      <c r="J238" s="1045" t="s">
        <v>43</v>
      </c>
      <c r="K238" s="1045" t="s">
        <v>43</v>
      </c>
      <c r="L238" s="1045" t="s">
        <v>43</v>
      </c>
      <c r="M238" s="1045">
        <v>319649</v>
      </c>
      <c r="N238" s="1045">
        <v>319649</v>
      </c>
      <c r="O238" s="1045">
        <v>304658</v>
      </c>
      <c r="P238" s="1045" t="s">
        <v>43</v>
      </c>
      <c r="Q238" s="1045">
        <v>14991</v>
      </c>
      <c r="R238" s="1045" t="s">
        <v>43</v>
      </c>
      <c r="S238" s="1045" t="s">
        <v>43</v>
      </c>
      <c r="T238" s="1045" t="s">
        <v>43</v>
      </c>
      <c r="U238" s="1045" t="s">
        <v>43</v>
      </c>
      <c r="V238" s="1045" t="s">
        <v>43</v>
      </c>
      <c r="W238" s="1048" t="s">
        <v>464</v>
      </c>
    </row>
    <row r="239" spans="1:23" s="1045" customFormat="1" ht="9.75" customHeight="1">
      <c r="A239" s="1046" t="s">
        <v>465</v>
      </c>
      <c r="B239" s="1045" t="s">
        <v>43</v>
      </c>
      <c r="C239" s="1045">
        <v>41531</v>
      </c>
      <c r="D239" s="1045" t="s">
        <v>43</v>
      </c>
      <c r="E239" s="1045">
        <v>41531</v>
      </c>
      <c r="F239" s="1045" t="s">
        <v>43</v>
      </c>
      <c r="G239" s="1045" t="s">
        <v>43</v>
      </c>
      <c r="H239" s="1045" t="s">
        <v>43</v>
      </c>
      <c r="I239" s="1045" t="s">
        <v>43</v>
      </c>
      <c r="J239" s="1045" t="s">
        <v>43</v>
      </c>
      <c r="K239" s="1045" t="s">
        <v>43</v>
      </c>
      <c r="L239" s="1045" t="s">
        <v>43</v>
      </c>
      <c r="M239" s="1045">
        <v>345634</v>
      </c>
      <c r="N239" s="1045">
        <v>345634</v>
      </c>
      <c r="O239" s="1045">
        <v>345634</v>
      </c>
      <c r="P239" s="1045" t="s">
        <v>43</v>
      </c>
      <c r="Q239" s="1045" t="s">
        <v>43</v>
      </c>
      <c r="R239" s="1045" t="s">
        <v>43</v>
      </c>
      <c r="S239" s="1045" t="s">
        <v>43</v>
      </c>
      <c r="T239" s="1045" t="s">
        <v>43</v>
      </c>
      <c r="U239" s="1045" t="s">
        <v>43</v>
      </c>
      <c r="V239" s="1045" t="s">
        <v>43</v>
      </c>
      <c r="W239" s="1048" t="s">
        <v>410</v>
      </c>
    </row>
    <row r="240" spans="1:23" s="1045" customFormat="1" ht="9.75" customHeight="1">
      <c r="A240" s="1046" t="s">
        <v>466</v>
      </c>
      <c r="B240" s="1045" t="s">
        <v>43</v>
      </c>
      <c r="C240" s="1045">
        <v>87283</v>
      </c>
      <c r="D240" s="1045">
        <v>28377</v>
      </c>
      <c r="E240" s="1045">
        <v>58906</v>
      </c>
      <c r="F240" s="1045" t="s">
        <v>43</v>
      </c>
      <c r="G240" s="1045" t="s">
        <v>43</v>
      </c>
      <c r="H240" s="1045">
        <v>19898</v>
      </c>
      <c r="I240" s="1045">
        <v>19898</v>
      </c>
      <c r="J240" s="1045">
        <v>19898</v>
      </c>
      <c r="K240" s="1045" t="s">
        <v>43</v>
      </c>
      <c r="L240" s="1045" t="s">
        <v>43</v>
      </c>
      <c r="M240" s="1045">
        <v>62866</v>
      </c>
      <c r="N240" s="1045">
        <v>62866</v>
      </c>
      <c r="O240" s="1045">
        <v>62866</v>
      </c>
      <c r="P240" s="1045" t="s">
        <v>43</v>
      </c>
      <c r="Q240" s="1045" t="s">
        <v>43</v>
      </c>
      <c r="R240" s="1045" t="s">
        <v>43</v>
      </c>
      <c r="S240" s="1045" t="s">
        <v>43</v>
      </c>
      <c r="T240" s="1045" t="s">
        <v>43</v>
      </c>
      <c r="U240" s="1045" t="s">
        <v>43</v>
      </c>
      <c r="V240" s="1045" t="s">
        <v>43</v>
      </c>
      <c r="W240" s="1048" t="s">
        <v>411</v>
      </c>
    </row>
    <row r="241" spans="1:23" s="1045" customFormat="1" ht="9.75" customHeight="1">
      <c r="A241" s="1046" t="s">
        <v>467</v>
      </c>
      <c r="B241" s="1045" t="s">
        <v>43</v>
      </c>
      <c r="C241" s="1045">
        <v>50460</v>
      </c>
      <c r="D241" s="1045" t="s">
        <v>43</v>
      </c>
      <c r="E241" s="1045">
        <v>50460</v>
      </c>
      <c r="F241" s="1045" t="s">
        <v>43</v>
      </c>
      <c r="G241" s="1045" t="s">
        <v>43</v>
      </c>
      <c r="H241" s="1045">
        <v>35743</v>
      </c>
      <c r="I241" s="1045">
        <v>35743</v>
      </c>
      <c r="J241" s="1045">
        <v>35743</v>
      </c>
      <c r="K241" s="1045" t="s">
        <v>43</v>
      </c>
      <c r="L241" s="1045" t="s">
        <v>43</v>
      </c>
      <c r="M241" s="1045" t="s">
        <v>43</v>
      </c>
      <c r="N241" s="1045" t="s">
        <v>43</v>
      </c>
      <c r="O241" s="1045" t="s">
        <v>43</v>
      </c>
      <c r="P241" s="1045" t="s">
        <v>43</v>
      </c>
      <c r="Q241" s="1045" t="s">
        <v>43</v>
      </c>
      <c r="R241" s="1045" t="s">
        <v>43</v>
      </c>
      <c r="S241" s="1045" t="s">
        <v>43</v>
      </c>
      <c r="T241" s="1045" t="s">
        <v>43</v>
      </c>
      <c r="U241" s="1045" t="s">
        <v>43</v>
      </c>
      <c r="V241" s="1045" t="s">
        <v>43</v>
      </c>
      <c r="W241" s="1048" t="s">
        <v>412</v>
      </c>
    </row>
    <row r="242" spans="1:23" s="1045" customFormat="1" ht="9.75" customHeight="1">
      <c r="A242" s="1046" t="s">
        <v>468</v>
      </c>
      <c r="B242" s="1045" t="s">
        <v>43</v>
      </c>
      <c r="C242" s="1045">
        <v>9132</v>
      </c>
      <c r="D242" s="1045" t="s">
        <v>43</v>
      </c>
      <c r="E242" s="1045">
        <v>9132</v>
      </c>
      <c r="F242" s="1045" t="s">
        <v>43</v>
      </c>
      <c r="G242" s="1045" t="s">
        <v>43</v>
      </c>
      <c r="H242" s="1045">
        <v>33025</v>
      </c>
      <c r="I242" s="1045">
        <v>33025</v>
      </c>
      <c r="J242" s="1045">
        <v>33025</v>
      </c>
      <c r="K242" s="1045" t="s">
        <v>43</v>
      </c>
      <c r="L242" s="1045" t="s">
        <v>43</v>
      </c>
      <c r="M242" s="1045">
        <v>9519</v>
      </c>
      <c r="N242" s="1045">
        <v>9519</v>
      </c>
      <c r="O242" s="1045">
        <v>9519</v>
      </c>
      <c r="P242" s="1045" t="s">
        <v>43</v>
      </c>
      <c r="Q242" s="1045" t="s">
        <v>43</v>
      </c>
      <c r="R242" s="1045" t="s">
        <v>43</v>
      </c>
      <c r="S242" s="1045" t="s">
        <v>43</v>
      </c>
      <c r="T242" s="1045" t="s">
        <v>43</v>
      </c>
      <c r="U242" s="1045" t="s">
        <v>43</v>
      </c>
      <c r="V242" s="1045" t="s">
        <v>43</v>
      </c>
      <c r="W242" s="1048" t="s">
        <v>469</v>
      </c>
    </row>
    <row r="243" spans="1:23" s="1045" customFormat="1" ht="9.75" customHeight="1">
      <c r="A243" s="1046" t="s">
        <v>470</v>
      </c>
      <c r="B243" s="1045" t="s">
        <v>43</v>
      </c>
      <c r="C243" s="1045" t="s">
        <v>43</v>
      </c>
      <c r="D243" s="1045" t="s">
        <v>43</v>
      </c>
      <c r="E243" s="1045" t="s">
        <v>43</v>
      </c>
      <c r="F243" s="1045" t="s">
        <v>43</v>
      </c>
      <c r="G243" s="1045" t="s">
        <v>43</v>
      </c>
      <c r="H243" s="1045" t="s">
        <v>43</v>
      </c>
      <c r="I243" s="1045" t="s">
        <v>43</v>
      </c>
      <c r="J243" s="1045" t="s">
        <v>43</v>
      </c>
      <c r="K243" s="1045" t="s">
        <v>43</v>
      </c>
      <c r="L243" s="1045" t="s">
        <v>43</v>
      </c>
      <c r="M243" s="1045">
        <v>22296</v>
      </c>
      <c r="N243" s="1045">
        <v>22296</v>
      </c>
      <c r="O243" s="1045">
        <v>22296</v>
      </c>
      <c r="P243" s="1045" t="s">
        <v>43</v>
      </c>
      <c r="Q243" s="1045" t="s">
        <v>43</v>
      </c>
      <c r="R243" s="1045" t="s">
        <v>43</v>
      </c>
      <c r="S243" s="1045" t="s">
        <v>43</v>
      </c>
      <c r="T243" s="1045" t="s">
        <v>43</v>
      </c>
      <c r="U243" s="1045" t="s">
        <v>43</v>
      </c>
      <c r="V243" s="1045" t="s">
        <v>43</v>
      </c>
      <c r="W243" s="1048" t="s">
        <v>471</v>
      </c>
    </row>
    <row r="244" spans="1:23" s="1045" customFormat="1" ht="9.75" customHeight="1">
      <c r="A244" s="1046" t="s">
        <v>472</v>
      </c>
      <c r="B244" s="1045" t="s">
        <v>43</v>
      </c>
      <c r="C244" s="1045" t="s">
        <v>43</v>
      </c>
      <c r="D244" s="1045" t="s">
        <v>43</v>
      </c>
      <c r="E244" s="1045" t="s">
        <v>43</v>
      </c>
      <c r="F244" s="1045" t="s">
        <v>43</v>
      </c>
      <c r="G244" s="1045" t="s">
        <v>43</v>
      </c>
      <c r="H244" s="1045">
        <v>19033</v>
      </c>
      <c r="I244" s="1045">
        <v>19033</v>
      </c>
      <c r="J244" s="1045">
        <v>19033</v>
      </c>
      <c r="K244" s="1045" t="s">
        <v>43</v>
      </c>
      <c r="L244" s="1045" t="s">
        <v>43</v>
      </c>
      <c r="M244" s="1045">
        <v>11163</v>
      </c>
      <c r="N244" s="1045">
        <v>11163</v>
      </c>
      <c r="O244" s="1045">
        <v>11163</v>
      </c>
      <c r="P244" s="1045" t="s">
        <v>43</v>
      </c>
      <c r="Q244" s="1045" t="s">
        <v>43</v>
      </c>
      <c r="R244" s="1045" t="s">
        <v>43</v>
      </c>
      <c r="S244" s="1045" t="s">
        <v>43</v>
      </c>
      <c r="T244" s="1045" t="s">
        <v>43</v>
      </c>
      <c r="U244" s="1045" t="s">
        <v>43</v>
      </c>
      <c r="V244" s="1045" t="s">
        <v>43</v>
      </c>
      <c r="W244" s="1048" t="s">
        <v>473</v>
      </c>
    </row>
    <row r="245" spans="1:23" s="1045" customFormat="1" ht="9.75" customHeight="1">
      <c r="A245" s="1046" t="s">
        <v>474</v>
      </c>
      <c r="B245" s="1045">
        <v>47829</v>
      </c>
      <c r="C245" s="1045" t="s">
        <v>43</v>
      </c>
      <c r="D245" s="1045" t="s">
        <v>43</v>
      </c>
      <c r="E245" s="1045" t="s">
        <v>43</v>
      </c>
      <c r="F245" s="1045" t="s">
        <v>43</v>
      </c>
      <c r="G245" s="1045" t="s">
        <v>43</v>
      </c>
      <c r="H245" s="1045">
        <v>36733</v>
      </c>
      <c r="I245" s="1045">
        <v>36733</v>
      </c>
      <c r="J245" s="1045">
        <v>36733</v>
      </c>
      <c r="K245" s="1045" t="s">
        <v>43</v>
      </c>
      <c r="L245" s="1045" t="s">
        <v>43</v>
      </c>
      <c r="M245" s="1045">
        <v>10052</v>
      </c>
      <c r="N245" s="1045">
        <v>10052</v>
      </c>
      <c r="O245" s="1045">
        <v>10052</v>
      </c>
      <c r="P245" s="1045" t="s">
        <v>43</v>
      </c>
      <c r="Q245" s="1045" t="s">
        <v>43</v>
      </c>
      <c r="R245" s="1045" t="s">
        <v>43</v>
      </c>
      <c r="S245" s="1045" t="s">
        <v>43</v>
      </c>
      <c r="T245" s="1045" t="s">
        <v>43</v>
      </c>
      <c r="U245" s="1045" t="s">
        <v>43</v>
      </c>
      <c r="V245" s="1045" t="s">
        <v>43</v>
      </c>
      <c r="W245" s="1048" t="s">
        <v>475</v>
      </c>
    </row>
    <row r="246" spans="1:23" s="1045" customFormat="1" ht="9.75" customHeight="1">
      <c r="A246" s="1046" t="s">
        <v>476</v>
      </c>
      <c r="B246" s="1045">
        <v>45428</v>
      </c>
      <c r="C246" s="1045">
        <v>16822</v>
      </c>
      <c r="D246" s="1045" t="s">
        <v>43</v>
      </c>
      <c r="E246" s="1045">
        <v>16822</v>
      </c>
      <c r="F246" s="1045" t="s">
        <v>43</v>
      </c>
      <c r="G246" s="1045" t="s">
        <v>43</v>
      </c>
      <c r="H246" s="1045">
        <v>42895</v>
      </c>
      <c r="I246" s="1045">
        <v>42895</v>
      </c>
      <c r="J246" s="1045">
        <v>42895</v>
      </c>
      <c r="K246" s="1045" t="s">
        <v>43</v>
      </c>
      <c r="L246" s="1045" t="s">
        <v>43</v>
      </c>
      <c r="M246" s="1045">
        <v>21184</v>
      </c>
      <c r="N246" s="1045">
        <v>21184</v>
      </c>
      <c r="O246" s="1045">
        <v>21184</v>
      </c>
      <c r="P246" s="1045" t="s">
        <v>43</v>
      </c>
      <c r="Q246" s="1045" t="s">
        <v>43</v>
      </c>
      <c r="R246" s="1045" t="s">
        <v>43</v>
      </c>
      <c r="S246" s="1045" t="s">
        <v>43</v>
      </c>
      <c r="T246" s="1045" t="s">
        <v>43</v>
      </c>
      <c r="U246" s="1045" t="s">
        <v>43</v>
      </c>
      <c r="V246" s="1045" t="s">
        <v>43</v>
      </c>
      <c r="W246" s="1048" t="s">
        <v>477</v>
      </c>
    </row>
    <row r="247" spans="1:23" s="1045" customFormat="1" ht="9.75" customHeight="1">
      <c r="A247" s="1046" t="s">
        <v>478</v>
      </c>
      <c r="B247" s="1045" t="s">
        <v>43</v>
      </c>
      <c r="C247" s="1045" t="s">
        <v>43</v>
      </c>
      <c r="D247" s="1045" t="s">
        <v>43</v>
      </c>
      <c r="E247" s="1045" t="s">
        <v>43</v>
      </c>
      <c r="F247" s="1045" t="s">
        <v>43</v>
      </c>
      <c r="G247" s="1045" t="s">
        <v>43</v>
      </c>
      <c r="H247" s="1045" t="s">
        <v>43</v>
      </c>
      <c r="I247" s="1045" t="s">
        <v>43</v>
      </c>
      <c r="J247" s="1045" t="s">
        <v>43</v>
      </c>
      <c r="K247" s="1045" t="s">
        <v>43</v>
      </c>
      <c r="L247" s="1045" t="s">
        <v>43</v>
      </c>
      <c r="M247" s="1045">
        <v>49508</v>
      </c>
      <c r="N247" s="1045">
        <v>49508</v>
      </c>
      <c r="O247" s="1045">
        <v>49508</v>
      </c>
      <c r="P247" s="1045" t="s">
        <v>43</v>
      </c>
      <c r="Q247" s="1045" t="s">
        <v>43</v>
      </c>
      <c r="R247" s="1045" t="s">
        <v>43</v>
      </c>
      <c r="S247" s="1045" t="s">
        <v>43</v>
      </c>
      <c r="T247" s="1045" t="s">
        <v>43</v>
      </c>
      <c r="U247" s="1045" t="s">
        <v>43</v>
      </c>
      <c r="V247" s="1045" t="s">
        <v>43</v>
      </c>
      <c r="W247" s="1048" t="s">
        <v>422</v>
      </c>
    </row>
    <row r="248" spans="1:23" s="1045" customFormat="1" ht="9.75" customHeight="1">
      <c r="A248" s="1046" t="s">
        <v>479</v>
      </c>
      <c r="B248" s="1045" t="s">
        <v>43</v>
      </c>
      <c r="C248" s="1045">
        <v>23507</v>
      </c>
      <c r="D248" s="1045" t="s">
        <v>43</v>
      </c>
      <c r="E248" s="1045">
        <v>23507</v>
      </c>
      <c r="F248" s="1045" t="s">
        <v>43</v>
      </c>
      <c r="G248" s="1045" t="s">
        <v>43</v>
      </c>
      <c r="H248" s="1045">
        <v>36916</v>
      </c>
      <c r="I248" s="1045">
        <v>36916</v>
      </c>
      <c r="J248" s="1045">
        <v>36916</v>
      </c>
      <c r="K248" s="1045" t="s">
        <v>43</v>
      </c>
      <c r="L248" s="1045" t="s">
        <v>43</v>
      </c>
      <c r="M248" s="1045">
        <v>89767</v>
      </c>
      <c r="N248" s="1045">
        <v>89723</v>
      </c>
      <c r="O248" s="1045">
        <v>89723</v>
      </c>
      <c r="P248" s="1045" t="s">
        <v>43</v>
      </c>
      <c r="Q248" s="1045" t="s">
        <v>43</v>
      </c>
      <c r="R248" s="1045" t="s">
        <v>43</v>
      </c>
      <c r="S248" s="1045" t="s">
        <v>43</v>
      </c>
      <c r="T248" s="1045">
        <v>44</v>
      </c>
      <c r="U248" s="1045">
        <v>44</v>
      </c>
      <c r="V248" s="1045" t="s">
        <v>43</v>
      </c>
      <c r="W248" s="1048" t="s">
        <v>423</v>
      </c>
    </row>
    <row r="249" spans="1:23" s="1045" customFormat="1" ht="9.75" customHeight="1">
      <c r="A249" s="1046" t="s">
        <v>480</v>
      </c>
      <c r="B249" s="1045" t="s">
        <v>43</v>
      </c>
      <c r="C249" s="1045">
        <v>40103</v>
      </c>
      <c r="D249" s="1045" t="s">
        <v>43</v>
      </c>
      <c r="E249" s="1045">
        <v>40103</v>
      </c>
      <c r="F249" s="1045" t="s">
        <v>43</v>
      </c>
      <c r="G249" s="1045" t="s">
        <v>43</v>
      </c>
      <c r="H249" s="1045">
        <v>36380</v>
      </c>
      <c r="I249" s="1045">
        <v>36380</v>
      </c>
      <c r="J249" s="1045">
        <v>36380</v>
      </c>
      <c r="K249" s="1045" t="s">
        <v>43</v>
      </c>
      <c r="L249" s="1045" t="s">
        <v>43</v>
      </c>
      <c r="M249" s="1045">
        <v>303439</v>
      </c>
      <c r="N249" s="1045">
        <v>303373</v>
      </c>
      <c r="O249" s="1045">
        <v>303373</v>
      </c>
      <c r="P249" s="1045" t="s">
        <v>43</v>
      </c>
      <c r="Q249" s="1045" t="s">
        <v>43</v>
      </c>
      <c r="R249" s="1045" t="s">
        <v>43</v>
      </c>
      <c r="S249" s="1045" t="s">
        <v>43</v>
      </c>
      <c r="T249" s="1045">
        <v>66</v>
      </c>
      <c r="U249" s="1045">
        <v>66</v>
      </c>
      <c r="V249" s="1045" t="s">
        <v>43</v>
      </c>
      <c r="W249" s="1048" t="s">
        <v>424</v>
      </c>
    </row>
    <row r="250" spans="1:23" s="1045" customFormat="1" ht="9.75" customHeight="1">
      <c r="A250" s="1046" t="s">
        <v>481</v>
      </c>
      <c r="B250" s="1045" t="s">
        <v>43</v>
      </c>
      <c r="C250" s="1045">
        <v>27708</v>
      </c>
      <c r="D250" s="1045" t="s">
        <v>43</v>
      </c>
      <c r="E250" s="1045">
        <v>27708</v>
      </c>
      <c r="F250" s="1045" t="s">
        <v>43</v>
      </c>
      <c r="G250" s="1045" t="s">
        <v>43</v>
      </c>
      <c r="H250" s="1045">
        <v>35385</v>
      </c>
      <c r="I250" s="1045">
        <v>35385</v>
      </c>
      <c r="J250" s="1045">
        <v>35385</v>
      </c>
      <c r="K250" s="1045" t="s">
        <v>43</v>
      </c>
      <c r="L250" s="1045" t="s">
        <v>43</v>
      </c>
      <c r="M250" s="1045">
        <v>151049</v>
      </c>
      <c r="N250" s="1045">
        <v>150983</v>
      </c>
      <c r="O250" s="1045">
        <v>150983</v>
      </c>
      <c r="P250" s="1045" t="s">
        <v>43</v>
      </c>
      <c r="Q250" s="1045" t="s">
        <v>43</v>
      </c>
      <c r="R250" s="1045" t="s">
        <v>43</v>
      </c>
      <c r="S250" s="1045" t="s">
        <v>43</v>
      </c>
      <c r="T250" s="1045">
        <v>66</v>
      </c>
      <c r="U250" s="1045">
        <v>66</v>
      </c>
      <c r="V250" s="1045" t="s">
        <v>43</v>
      </c>
      <c r="W250" s="1048" t="s">
        <v>482</v>
      </c>
    </row>
    <row r="251" spans="1:23" s="1045" customFormat="1" ht="9.75" customHeight="1">
      <c r="A251" s="1046" t="s">
        <v>465</v>
      </c>
      <c r="B251" s="1045" t="s">
        <v>43</v>
      </c>
      <c r="C251" s="1045">
        <v>21331</v>
      </c>
      <c r="D251" s="1045" t="s">
        <v>43</v>
      </c>
      <c r="E251" s="1045">
        <v>21331</v>
      </c>
      <c r="F251" s="1045" t="s">
        <v>43</v>
      </c>
      <c r="G251" s="1045" t="s">
        <v>43</v>
      </c>
      <c r="H251" s="1045">
        <v>23</v>
      </c>
      <c r="I251" s="1045">
        <v>23</v>
      </c>
      <c r="J251" s="1045">
        <v>23</v>
      </c>
      <c r="K251" s="1045" t="s">
        <v>43</v>
      </c>
      <c r="L251" s="1045" t="s">
        <v>43</v>
      </c>
      <c r="M251" s="1045">
        <v>157763</v>
      </c>
      <c r="N251" s="1045">
        <v>157763</v>
      </c>
      <c r="O251" s="1045">
        <v>157763</v>
      </c>
      <c r="P251" s="1045" t="s">
        <v>43</v>
      </c>
      <c r="Q251" s="1045" t="s">
        <v>43</v>
      </c>
      <c r="R251" s="1045" t="s">
        <v>43</v>
      </c>
      <c r="S251" s="1045" t="s">
        <v>43</v>
      </c>
      <c r="T251" s="1045" t="s">
        <v>43</v>
      </c>
      <c r="U251" s="1045" t="s">
        <v>43</v>
      </c>
      <c r="V251" s="1045" t="s">
        <v>43</v>
      </c>
      <c r="W251" s="1048" t="s">
        <v>410</v>
      </c>
    </row>
    <row r="252" spans="1:23" s="1045" customFormat="1" ht="9.75" customHeight="1">
      <c r="A252" s="1049" t="s">
        <v>466</v>
      </c>
      <c r="B252" s="1050" t="s">
        <v>43</v>
      </c>
      <c r="C252" s="1051">
        <v>53236</v>
      </c>
      <c r="D252" s="1051">
        <v>32128</v>
      </c>
      <c r="E252" s="1051">
        <v>21108</v>
      </c>
      <c r="F252" s="1051" t="s">
        <v>43</v>
      </c>
      <c r="G252" s="1051" t="s">
        <v>43</v>
      </c>
      <c r="H252" s="1051">
        <v>37696</v>
      </c>
      <c r="I252" s="1051">
        <v>37696</v>
      </c>
      <c r="J252" s="1051">
        <v>37696</v>
      </c>
      <c r="K252" s="1051" t="s">
        <v>43</v>
      </c>
      <c r="L252" s="1051" t="s">
        <v>43</v>
      </c>
      <c r="M252" s="1051">
        <v>22704</v>
      </c>
      <c r="N252" s="1051">
        <v>22704</v>
      </c>
      <c r="O252" s="1051">
        <v>22704</v>
      </c>
      <c r="P252" s="1051" t="s">
        <v>43</v>
      </c>
      <c r="Q252" s="1051" t="s">
        <v>43</v>
      </c>
      <c r="R252" s="1051" t="s">
        <v>43</v>
      </c>
      <c r="S252" s="1051" t="s">
        <v>43</v>
      </c>
      <c r="T252" s="1051" t="s">
        <v>43</v>
      </c>
      <c r="U252" s="1051" t="s">
        <v>43</v>
      </c>
      <c r="V252" s="1051" t="s">
        <v>43</v>
      </c>
      <c r="W252" s="1052" t="s">
        <v>411</v>
      </c>
    </row>
    <row r="253" spans="1:23" ht="12" customHeight="1"/>
    <row r="254" spans="1:23" ht="12" customHeight="1"/>
    <row r="255" spans="1:23" ht="12" customHeight="1">
      <c r="K255" s="1053" t="s">
        <v>483</v>
      </c>
    </row>
    <row r="256" spans="1:23" s="1038" customFormat="1" ht="21" customHeight="1">
      <c r="A256" s="1308" t="s">
        <v>723</v>
      </c>
      <c r="B256" s="1056" t="s">
        <v>1351</v>
      </c>
      <c r="C256" s="1077" t="s">
        <v>802</v>
      </c>
      <c r="D256" s="1037"/>
      <c r="E256" s="1037"/>
      <c r="F256" s="1037"/>
      <c r="G256" s="1037"/>
      <c r="H256" s="1037"/>
      <c r="I256" s="1037"/>
      <c r="J256" s="1076"/>
      <c r="K256" s="1077" t="s">
        <v>803</v>
      </c>
      <c r="L256" s="1037"/>
      <c r="M256" s="1076"/>
      <c r="N256" s="1077" t="s">
        <v>804</v>
      </c>
      <c r="O256" s="1037"/>
      <c r="P256" s="1037"/>
      <c r="Q256" s="1037"/>
      <c r="R256" s="1037"/>
      <c r="S256" s="1037"/>
      <c r="T256" s="1037"/>
      <c r="U256" s="1037"/>
      <c r="V256" s="1037"/>
      <c r="W256" s="1311" t="s">
        <v>429</v>
      </c>
    </row>
    <row r="257" spans="1:23" s="1038" customFormat="1" ht="21" customHeight="1">
      <c r="A257" s="1309"/>
      <c r="B257" s="1056" t="s">
        <v>1352</v>
      </c>
      <c r="C257" s="1314" t="s">
        <v>805</v>
      </c>
      <c r="D257" s="1077" t="s">
        <v>725</v>
      </c>
      <c r="E257" s="1037"/>
      <c r="F257" s="1037"/>
      <c r="G257" s="1037"/>
      <c r="H257" s="1076"/>
      <c r="I257" s="1077" t="s">
        <v>762</v>
      </c>
      <c r="J257" s="1076"/>
      <c r="K257" s="1314" t="s">
        <v>806</v>
      </c>
      <c r="L257" s="1077" t="s">
        <v>725</v>
      </c>
      <c r="M257" s="1076"/>
      <c r="N257" s="1314" t="s">
        <v>1353</v>
      </c>
      <c r="O257" s="1077" t="s">
        <v>725</v>
      </c>
      <c r="P257" s="1037"/>
      <c r="Q257" s="1037"/>
      <c r="R257" s="1037"/>
      <c r="S257" s="1037"/>
      <c r="T257" s="1037"/>
      <c r="U257" s="1037"/>
      <c r="V257" s="1037"/>
      <c r="W257" s="1312"/>
    </row>
    <row r="258" spans="1:23" s="1038" customFormat="1" ht="52.5" customHeight="1">
      <c r="A258" s="1310"/>
      <c r="B258" s="1039" t="s">
        <v>769</v>
      </c>
      <c r="C258" s="1315"/>
      <c r="D258" s="1079" t="s">
        <v>726</v>
      </c>
      <c r="E258" s="1039" t="s">
        <v>519</v>
      </c>
      <c r="F258" s="1039" t="s">
        <v>1337</v>
      </c>
      <c r="G258" s="1039" t="s">
        <v>791</v>
      </c>
      <c r="H258" s="1039" t="s">
        <v>792</v>
      </c>
      <c r="I258" s="1079" t="s">
        <v>768</v>
      </c>
      <c r="J258" s="1039" t="s">
        <v>769</v>
      </c>
      <c r="K258" s="1315"/>
      <c r="L258" s="1079" t="s">
        <v>726</v>
      </c>
      <c r="M258" s="1039" t="s">
        <v>519</v>
      </c>
      <c r="N258" s="1315"/>
      <c r="O258" s="1079" t="s">
        <v>726</v>
      </c>
      <c r="P258" s="1039" t="s">
        <v>519</v>
      </c>
      <c r="Q258" s="1039" t="s">
        <v>1337</v>
      </c>
      <c r="R258" s="1039" t="s">
        <v>791</v>
      </c>
      <c r="S258" s="1039" t="s">
        <v>807</v>
      </c>
      <c r="T258" s="1039" t="s">
        <v>793</v>
      </c>
      <c r="U258" s="1039" t="s">
        <v>792</v>
      </c>
      <c r="V258" s="1040" t="s">
        <v>794</v>
      </c>
      <c r="W258" s="1313"/>
    </row>
    <row r="259" spans="1:23" s="1045" customFormat="1" ht="9.75" customHeight="1">
      <c r="A259" s="1041" t="s">
        <v>300</v>
      </c>
      <c r="B259" s="1042" t="s">
        <v>43</v>
      </c>
      <c r="C259" s="1043">
        <v>795342</v>
      </c>
      <c r="D259" s="1043">
        <v>795245</v>
      </c>
      <c r="E259" s="1043">
        <v>795245</v>
      </c>
      <c r="F259" s="1043" t="s">
        <v>43</v>
      </c>
      <c r="G259" s="1043" t="s">
        <v>43</v>
      </c>
      <c r="H259" s="1043" t="s">
        <v>43</v>
      </c>
      <c r="I259" s="1043">
        <v>97</v>
      </c>
      <c r="J259" s="1043">
        <v>97</v>
      </c>
      <c r="K259" s="1043">
        <v>92808</v>
      </c>
      <c r="L259" s="1043">
        <v>92808</v>
      </c>
      <c r="M259" s="1043">
        <v>92808</v>
      </c>
      <c r="N259" s="1043">
        <v>5511644</v>
      </c>
      <c r="O259" s="1043">
        <v>5187069</v>
      </c>
      <c r="P259" s="1043">
        <v>845918</v>
      </c>
      <c r="Q259" s="1043">
        <v>32835</v>
      </c>
      <c r="R259" s="1043" t="s">
        <v>43</v>
      </c>
      <c r="S259" s="1043">
        <v>25384</v>
      </c>
      <c r="T259" s="1043">
        <v>262</v>
      </c>
      <c r="U259" s="1043">
        <v>93432</v>
      </c>
      <c r="V259" s="1043">
        <v>2791137</v>
      </c>
      <c r="W259" s="1044" t="s">
        <v>443</v>
      </c>
    </row>
    <row r="260" spans="1:23" s="1045" customFormat="1" ht="9.75" customHeight="1">
      <c r="A260" s="1046" t="s">
        <v>738</v>
      </c>
      <c r="B260" s="1045" t="s">
        <v>43</v>
      </c>
      <c r="C260" s="1045">
        <v>601063</v>
      </c>
      <c r="D260" s="1045">
        <v>601062</v>
      </c>
      <c r="E260" s="1045">
        <v>601062</v>
      </c>
      <c r="F260" s="1045" t="s">
        <v>43</v>
      </c>
      <c r="G260" s="1045" t="s">
        <v>43</v>
      </c>
      <c r="H260" s="1045" t="s">
        <v>43</v>
      </c>
      <c r="I260" s="1045">
        <v>1</v>
      </c>
      <c r="J260" s="1045">
        <v>1</v>
      </c>
      <c r="K260" s="1045">
        <v>104921</v>
      </c>
      <c r="L260" s="1045">
        <v>104921</v>
      </c>
      <c r="M260" s="1045">
        <v>104921</v>
      </c>
      <c r="N260" s="1045">
        <v>9423323</v>
      </c>
      <c r="O260" s="1045">
        <v>8874407</v>
      </c>
      <c r="P260" s="1045">
        <v>2578000</v>
      </c>
      <c r="Q260" s="1045">
        <v>72557</v>
      </c>
      <c r="R260" s="1045">
        <v>228696</v>
      </c>
      <c r="S260" s="1045" t="s">
        <v>43</v>
      </c>
      <c r="T260" s="1045" t="s">
        <v>43</v>
      </c>
      <c r="U260" s="1045">
        <v>205642</v>
      </c>
      <c r="V260" s="1045">
        <v>4857370</v>
      </c>
      <c r="W260" s="1048" t="s">
        <v>445</v>
      </c>
    </row>
    <row r="261" spans="1:23" s="1045" customFormat="1" ht="9.75" customHeight="1">
      <c r="A261" s="1046" t="s">
        <v>739</v>
      </c>
      <c r="B261" s="1045">
        <v>8</v>
      </c>
      <c r="C261" s="1045">
        <v>352554</v>
      </c>
      <c r="D261" s="1045">
        <v>352554</v>
      </c>
      <c r="E261" s="1045">
        <v>332761</v>
      </c>
      <c r="F261" s="1045">
        <v>13122</v>
      </c>
      <c r="G261" s="1045" t="s">
        <v>43</v>
      </c>
      <c r="H261" s="1045">
        <v>6671</v>
      </c>
      <c r="I261" s="1045" t="s">
        <v>43</v>
      </c>
      <c r="J261" s="1045" t="s">
        <v>43</v>
      </c>
      <c r="K261" s="1045">
        <v>59989</v>
      </c>
      <c r="L261" s="1045">
        <v>59989</v>
      </c>
      <c r="M261" s="1045">
        <v>59989</v>
      </c>
      <c r="N261" s="1045">
        <v>7254170</v>
      </c>
      <c r="O261" s="1045">
        <v>6627994</v>
      </c>
      <c r="P261" s="1045">
        <v>1992584</v>
      </c>
      <c r="Q261" s="1045">
        <v>96404</v>
      </c>
      <c r="R261" s="1045" t="s">
        <v>43</v>
      </c>
      <c r="S261" s="1045" t="s">
        <v>43</v>
      </c>
      <c r="T261" s="1045">
        <v>53649</v>
      </c>
      <c r="U261" s="1045">
        <v>64265</v>
      </c>
      <c r="V261" s="1045">
        <v>4019126</v>
      </c>
      <c r="W261" s="1048" t="s">
        <v>447</v>
      </c>
    </row>
    <row r="262" spans="1:23" s="1045" customFormat="1" ht="9.75" customHeight="1">
      <c r="A262" s="1046" t="s">
        <v>740</v>
      </c>
      <c r="B262" s="1045" t="s">
        <v>43</v>
      </c>
      <c r="C262" s="1045">
        <v>452054</v>
      </c>
      <c r="D262" s="1045">
        <v>452054</v>
      </c>
      <c r="E262" s="1045">
        <v>431241</v>
      </c>
      <c r="F262" s="1045">
        <v>20813</v>
      </c>
      <c r="G262" s="1045" t="s">
        <v>43</v>
      </c>
      <c r="H262" s="1045" t="s">
        <v>43</v>
      </c>
      <c r="I262" s="1045" t="s">
        <v>43</v>
      </c>
      <c r="J262" s="1045" t="s">
        <v>43</v>
      </c>
      <c r="K262" s="1045">
        <v>90981</v>
      </c>
      <c r="L262" s="1045">
        <v>90981</v>
      </c>
      <c r="M262" s="1045">
        <v>90981</v>
      </c>
      <c r="N262" s="1045">
        <v>5321808</v>
      </c>
      <c r="O262" s="1045">
        <v>5090837</v>
      </c>
      <c r="P262" s="1045">
        <v>1101839</v>
      </c>
      <c r="Q262" s="1045">
        <v>32023</v>
      </c>
      <c r="R262" s="1045" t="s">
        <v>43</v>
      </c>
      <c r="S262" s="1045" t="s">
        <v>43</v>
      </c>
      <c r="T262" s="1045">
        <v>80180</v>
      </c>
      <c r="U262" s="1045">
        <v>132737</v>
      </c>
      <c r="V262" s="1045">
        <v>3356802</v>
      </c>
      <c r="W262" s="1048" t="s">
        <v>449</v>
      </c>
    </row>
    <row r="263" spans="1:23" s="1045" customFormat="1" ht="9.75" customHeight="1">
      <c r="A263" s="1046" t="s">
        <v>741</v>
      </c>
      <c r="B263" s="1045" t="s">
        <v>43</v>
      </c>
      <c r="C263" s="1045">
        <v>459366</v>
      </c>
      <c r="D263" s="1045">
        <v>459366</v>
      </c>
      <c r="E263" s="1045">
        <v>408457</v>
      </c>
      <c r="F263" s="1045">
        <v>24940</v>
      </c>
      <c r="G263" s="1045">
        <v>25969</v>
      </c>
      <c r="H263" s="1045" t="s">
        <v>43</v>
      </c>
      <c r="I263" s="1045" t="s">
        <v>43</v>
      </c>
      <c r="J263" s="1045" t="s">
        <v>43</v>
      </c>
      <c r="K263" s="1045">
        <v>36215</v>
      </c>
      <c r="L263" s="1045">
        <v>36215</v>
      </c>
      <c r="M263" s="1045">
        <v>36215</v>
      </c>
      <c r="N263" s="1045">
        <v>4190531</v>
      </c>
      <c r="O263" s="1045">
        <v>3908480</v>
      </c>
      <c r="P263" s="1045">
        <v>778809</v>
      </c>
      <c r="Q263" s="1045">
        <v>75340</v>
      </c>
      <c r="R263" s="1045" t="s">
        <v>43</v>
      </c>
      <c r="S263" s="1045" t="s">
        <v>43</v>
      </c>
      <c r="T263" s="1045">
        <v>114174</v>
      </c>
      <c r="U263" s="1045">
        <v>843736</v>
      </c>
      <c r="V263" s="1045">
        <v>2054632</v>
      </c>
      <c r="W263" s="1048" t="s">
        <v>451</v>
      </c>
    </row>
    <row r="264" spans="1:23" s="1045" customFormat="1" ht="6.75" customHeight="1">
      <c r="A264" s="1046"/>
      <c r="W264" s="1048"/>
    </row>
    <row r="265" spans="1:23" s="1045" customFormat="1" ht="9.75" customHeight="1">
      <c r="A265" s="1046" t="s">
        <v>305</v>
      </c>
      <c r="B265" s="1045" t="s">
        <v>43</v>
      </c>
      <c r="C265" s="1045">
        <v>562211</v>
      </c>
      <c r="D265" s="1045">
        <v>562211</v>
      </c>
      <c r="E265" s="1045">
        <v>541398</v>
      </c>
      <c r="F265" s="1045">
        <v>20813</v>
      </c>
      <c r="G265" s="1045" t="s">
        <v>43</v>
      </c>
      <c r="H265" s="1045" t="s">
        <v>43</v>
      </c>
      <c r="I265" s="1045" t="s">
        <v>43</v>
      </c>
      <c r="J265" s="1045" t="s">
        <v>43</v>
      </c>
      <c r="K265" s="1045">
        <v>91118</v>
      </c>
      <c r="L265" s="1045">
        <v>91118</v>
      </c>
      <c r="M265" s="1045">
        <v>91118</v>
      </c>
      <c r="N265" s="1045">
        <v>4635154</v>
      </c>
      <c r="O265" s="1045">
        <v>4431145</v>
      </c>
      <c r="P265" s="1045">
        <v>929088</v>
      </c>
      <c r="Q265" s="1045">
        <v>44797</v>
      </c>
      <c r="R265" s="1045" t="s">
        <v>43</v>
      </c>
      <c r="S265" s="1045" t="s">
        <v>43</v>
      </c>
      <c r="T265" s="1045">
        <v>162113</v>
      </c>
      <c r="U265" s="1045">
        <v>62473</v>
      </c>
      <c r="V265" s="1045">
        <v>3075403</v>
      </c>
      <c r="W265" s="1048" t="s">
        <v>452</v>
      </c>
    </row>
    <row r="266" spans="1:23" s="1045" customFormat="1" ht="9.75" customHeight="1">
      <c r="A266" s="1046" t="s">
        <v>742</v>
      </c>
      <c r="B266" s="1045" t="s">
        <v>43</v>
      </c>
      <c r="C266" s="1045">
        <v>559456</v>
      </c>
      <c r="D266" s="1045">
        <v>559456</v>
      </c>
      <c r="E266" s="1045">
        <v>485502</v>
      </c>
      <c r="F266" s="1045">
        <v>34805</v>
      </c>
      <c r="G266" s="1045">
        <v>39149</v>
      </c>
      <c r="H266" s="1045" t="s">
        <v>43</v>
      </c>
      <c r="I266" s="1045" t="s">
        <v>43</v>
      </c>
      <c r="J266" s="1045" t="s">
        <v>43</v>
      </c>
      <c r="K266" s="1045">
        <v>41619</v>
      </c>
      <c r="L266" s="1045">
        <v>41619</v>
      </c>
      <c r="M266" s="1045">
        <v>41619</v>
      </c>
      <c r="N266" s="1045">
        <v>3475209</v>
      </c>
      <c r="O266" s="1045">
        <v>3221756</v>
      </c>
      <c r="P266" s="1045">
        <v>636654</v>
      </c>
      <c r="Q266" s="1045">
        <v>30543</v>
      </c>
      <c r="R266" s="1045" t="s">
        <v>43</v>
      </c>
      <c r="S266" s="1045" t="s">
        <v>43</v>
      </c>
      <c r="T266" s="1045">
        <v>32241</v>
      </c>
      <c r="U266" s="1045">
        <v>1107833</v>
      </c>
      <c r="V266" s="1045">
        <v>1372696</v>
      </c>
      <c r="W266" s="1048" t="s">
        <v>454</v>
      </c>
    </row>
    <row r="267" spans="1:23" s="1045" customFormat="1" ht="6.75" customHeight="1">
      <c r="A267" s="1046"/>
      <c r="W267" s="1048"/>
    </row>
    <row r="268" spans="1:23" s="1045" customFormat="1" ht="9.75" customHeight="1">
      <c r="A268" s="1046" t="s">
        <v>307</v>
      </c>
      <c r="B268" s="1045" t="s">
        <v>43</v>
      </c>
      <c r="C268" s="1045">
        <v>149774</v>
      </c>
      <c r="D268" s="1045">
        <v>149774</v>
      </c>
      <c r="E268" s="1045">
        <v>149774</v>
      </c>
      <c r="F268" s="1045" t="s">
        <v>43</v>
      </c>
      <c r="G268" s="1045" t="s">
        <v>43</v>
      </c>
      <c r="H268" s="1045" t="s">
        <v>43</v>
      </c>
      <c r="I268" s="1045" t="s">
        <v>43</v>
      </c>
      <c r="J268" s="1045" t="s">
        <v>43</v>
      </c>
      <c r="K268" s="1045">
        <v>12176</v>
      </c>
      <c r="L268" s="1045">
        <v>12176</v>
      </c>
      <c r="M268" s="1045">
        <v>12176</v>
      </c>
      <c r="N268" s="1045">
        <v>1348917</v>
      </c>
      <c r="O268" s="1045">
        <v>1320319</v>
      </c>
      <c r="P268" s="1045">
        <v>231389</v>
      </c>
      <c r="Q268" s="1045">
        <v>44797</v>
      </c>
      <c r="R268" s="1045" t="s">
        <v>43</v>
      </c>
      <c r="S268" s="1045" t="s">
        <v>43</v>
      </c>
      <c r="T268" s="1045">
        <v>81933</v>
      </c>
      <c r="U268" s="1045">
        <v>10038</v>
      </c>
      <c r="V268" s="1045">
        <v>952162</v>
      </c>
      <c r="W268" s="1048" t="s">
        <v>455</v>
      </c>
    </row>
    <row r="269" spans="1:23" s="1045" customFormat="1" ht="9.75" customHeight="1">
      <c r="A269" s="1046" t="s">
        <v>456</v>
      </c>
      <c r="B269" s="1045" t="s">
        <v>43</v>
      </c>
      <c r="C269" s="1045">
        <v>48699</v>
      </c>
      <c r="D269" s="1045">
        <v>48699</v>
      </c>
      <c r="E269" s="1045">
        <v>48699</v>
      </c>
      <c r="F269" s="1045" t="s">
        <v>43</v>
      </c>
      <c r="G269" s="1045" t="s">
        <v>43</v>
      </c>
      <c r="H269" s="1045" t="s">
        <v>43</v>
      </c>
      <c r="I269" s="1045" t="s">
        <v>43</v>
      </c>
      <c r="J269" s="1045" t="s">
        <v>43</v>
      </c>
      <c r="K269" s="1045">
        <v>6022</v>
      </c>
      <c r="L269" s="1045">
        <v>6022</v>
      </c>
      <c r="M269" s="1045">
        <v>6022</v>
      </c>
      <c r="N269" s="1045">
        <v>1074845</v>
      </c>
      <c r="O269" s="1045">
        <v>1074845</v>
      </c>
      <c r="P269" s="1045">
        <v>258028</v>
      </c>
      <c r="Q269" s="1045">
        <v>30543</v>
      </c>
      <c r="R269" s="1045" t="s">
        <v>43</v>
      </c>
      <c r="S269" s="1045" t="s">
        <v>43</v>
      </c>
      <c r="T269" s="1045">
        <v>32241</v>
      </c>
      <c r="U269" s="1045">
        <v>170888</v>
      </c>
      <c r="V269" s="1045">
        <v>583145</v>
      </c>
      <c r="W269" s="1048" t="s">
        <v>457</v>
      </c>
    </row>
    <row r="270" spans="1:23" s="1045" customFormat="1" ht="9.75" customHeight="1">
      <c r="A270" s="1046" t="s">
        <v>458</v>
      </c>
      <c r="B270" s="1045" t="s">
        <v>43</v>
      </c>
      <c r="C270" s="1045">
        <v>98317</v>
      </c>
      <c r="D270" s="1045">
        <v>98317</v>
      </c>
      <c r="E270" s="1045">
        <v>85201</v>
      </c>
      <c r="F270" s="1045" t="s">
        <v>43</v>
      </c>
      <c r="G270" s="1045">
        <v>13116</v>
      </c>
      <c r="H270" s="1045" t="s">
        <v>43</v>
      </c>
      <c r="I270" s="1045" t="s">
        <v>43</v>
      </c>
      <c r="J270" s="1045" t="s">
        <v>43</v>
      </c>
      <c r="K270" s="1045">
        <v>12009</v>
      </c>
      <c r="L270" s="1045">
        <v>12009</v>
      </c>
      <c r="M270" s="1045">
        <v>12009</v>
      </c>
      <c r="N270" s="1045">
        <v>1087655</v>
      </c>
      <c r="O270" s="1045">
        <v>948110</v>
      </c>
      <c r="P270" s="1045">
        <v>185119</v>
      </c>
      <c r="Q270" s="1045" t="s">
        <v>43</v>
      </c>
      <c r="R270" s="1045" t="s">
        <v>43</v>
      </c>
      <c r="S270" s="1045" t="s">
        <v>43</v>
      </c>
      <c r="T270" s="1045" t="s">
        <v>43</v>
      </c>
      <c r="U270" s="1045">
        <v>382538</v>
      </c>
      <c r="V270" s="1045">
        <v>338664</v>
      </c>
      <c r="W270" s="1048" t="s">
        <v>459</v>
      </c>
    </row>
    <row r="271" spans="1:23" s="1045" customFormat="1" ht="9.75" customHeight="1">
      <c r="A271" s="1046" t="s">
        <v>460</v>
      </c>
      <c r="B271" s="1045" t="s">
        <v>43</v>
      </c>
      <c r="C271" s="1045">
        <v>162576</v>
      </c>
      <c r="D271" s="1045">
        <v>162576</v>
      </c>
      <c r="E271" s="1045">
        <v>124783</v>
      </c>
      <c r="F271" s="1045">
        <v>24940</v>
      </c>
      <c r="G271" s="1045">
        <v>12853</v>
      </c>
      <c r="H271" s="1045" t="s">
        <v>43</v>
      </c>
      <c r="I271" s="1045" t="s">
        <v>43</v>
      </c>
      <c r="J271" s="1045" t="s">
        <v>43</v>
      </c>
      <c r="K271" s="1045">
        <v>6008</v>
      </c>
      <c r="L271" s="1045">
        <v>6008</v>
      </c>
      <c r="M271" s="1045">
        <v>6008</v>
      </c>
      <c r="N271" s="1045">
        <v>679114</v>
      </c>
      <c r="O271" s="1045">
        <v>565206</v>
      </c>
      <c r="P271" s="1045">
        <v>104273</v>
      </c>
      <c r="Q271" s="1045" t="s">
        <v>43</v>
      </c>
      <c r="R271" s="1045" t="s">
        <v>43</v>
      </c>
      <c r="S271" s="1045" t="s">
        <v>43</v>
      </c>
      <c r="T271" s="1045" t="s">
        <v>43</v>
      </c>
      <c r="U271" s="1045">
        <v>280272</v>
      </c>
      <c r="V271" s="1045">
        <v>180661</v>
      </c>
      <c r="W271" s="1048" t="s">
        <v>461</v>
      </c>
    </row>
    <row r="272" spans="1:23" s="1045" customFormat="1" ht="9.75" customHeight="1">
      <c r="A272" s="1046" t="s">
        <v>311</v>
      </c>
      <c r="B272" s="1045" t="s">
        <v>43</v>
      </c>
      <c r="C272" s="1045">
        <v>249864</v>
      </c>
      <c r="D272" s="1045">
        <v>249864</v>
      </c>
      <c r="E272" s="1045">
        <v>226819</v>
      </c>
      <c r="F272" s="1045">
        <v>9865</v>
      </c>
      <c r="G272" s="1045">
        <v>13180</v>
      </c>
      <c r="H272" s="1045" t="s">
        <v>43</v>
      </c>
      <c r="I272" s="1045" t="s">
        <v>43</v>
      </c>
      <c r="J272" s="1045" t="s">
        <v>43</v>
      </c>
      <c r="K272" s="1045">
        <v>17580</v>
      </c>
      <c r="L272" s="1045">
        <v>17580</v>
      </c>
      <c r="M272" s="1045">
        <v>17580</v>
      </c>
      <c r="N272" s="1045">
        <v>633595</v>
      </c>
      <c r="O272" s="1045">
        <v>633595</v>
      </c>
      <c r="P272" s="1045">
        <v>89234</v>
      </c>
      <c r="Q272" s="1045" t="s">
        <v>43</v>
      </c>
      <c r="R272" s="1045" t="s">
        <v>43</v>
      </c>
      <c r="S272" s="1045" t="s">
        <v>43</v>
      </c>
      <c r="T272" s="1045" t="s">
        <v>43</v>
      </c>
      <c r="U272" s="1045">
        <v>274135</v>
      </c>
      <c r="V272" s="1045">
        <v>270226</v>
      </c>
      <c r="W272" s="1048" t="s">
        <v>462</v>
      </c>
    </row>
    <row r="273" spans="1:23" s="1045" customFormat="1" ht="6.75" customHeight="1">
      <c r="A273" s="1046"/>
      <c r="W273" s="1048"/>
    </row>
    <row r="274" spans="1:23" s="1045" customFormat="1" ht="9.75" customHeight="1">
      <c r="A274" s="1046" t="s">
        <v>463</v>
      </c>
      <c r="B274" s="1045" t="s">
        <v>43</v>
      </c>
      <c r="C274" s="1045">
        <v>67169</v>
      </c>
      <c r="D274" s="1045">
        <v>67169</v>
      </c>
      <c r="E274" s="1045">
        <v>67169</v>
      </c>
      <c r="F274" s="1045" t="s">
        <v>43</v>
      </c>
      <c r="G274" s="1045" t="s">
        <v>43</v>
      </c>
      <c r="H274" s="1045" t="s">
        <v>43</v>
      </c>
      <c r="I274" s="1045" t="s">
        <v>43</v>
      </c>
      <c r="J274" s="1045" t="s">
        <v>43</v>
      </c>
      <c r="K274" s="1045">
        <v>6028</v>
      </c>
      <c r="L274" s="1045">
        <v>6028</v>
      </c>
      <c r="M274" s="1045">
        <v>6028</v>
      </c>
      <c r="N274" s="1045">
        <v>515197</v>
      </c>
      <c r="O274" s="1045">
        <v>486599</v>
      </c>
      <c r="P274" s="1045">
        <v>110637</v>
      </c>
      <c r="Q274" s="1045" t="s">
        <v>43</v>
      </c>
      <c r="R274" s="1045" t="s">
        <v>43</v>
      </c>
      <c r="S274" s="1045" t="s">
        <v>43</v>
      </c>
      <c r="T274" s="1045">
        <v>48873</v>
      </c>
      <c r="U274" s="1045" t="s">
        <v>43</v>
      </c>
      <c r="V274" s="1045">
        <v>327089</v>
      </c>
      <c r="W274" s="1048" t="s">
        <v>464</v>
      </c>
    </row>
    <row r="275" spans="1:23" s="1045" customFormat="1" ht="9.75" customHeight="1">
      <c r="A275" s="1046" t="s">
        <v>465</v>
      </c>
      <c r="B275" s="1045" t="s">
        <v>43</v>
      </c>
      <c r="C275" s="1045">
        <v>46294</v>
      </c>
      <c r="D275" s="1045">
        <v>46294</v>
      </c>
      <c r="E275" s="1045">
        <v>46294</v>
      </c>
      <c r="F275" s="1045" t="s">
        <v>43</v>
      </c>
      <c r="G275" s="1045" t="s">
        <v>43</v>
      </c>
      <c r="H275" s="1045" t="s">
        <v>43</v>
      </c>
      <c r="I275" s="1045" t="s">
        <v>43</v>
      </c>
      <c r="J275" s="1045" t="s">
        <v>43</v>
      </c>
      <c r="K275" s="1045" t="s">
        <v>43</v>
      </c>
      <c r="L275" s="1045" t="s">
        <v>43</v>
      </c>
      <c r="M275" s="1045" t="s">
        <v>43</v>
      </c>
      <c r="N275" s="1045">
        <v>326603</v>
      </c>
      <c r="O275" s="1045">
        <v>326603</v>
      </c>
      <c r="P275" s="1045">
        <v>59042</v>
      </c>
      <c r="Q275" s="1045" t="s">
        <v>43</v>
      </c>
      <c r="R275" s="1045" t="s">
        <v>43</v>
      </c>
      <c r="S275" s="1045" t="s">
        <v>43</v>
      </c>
      <c r="T275" s="1045" t="s">
        <v>43</v>
      </c>
      <c r="U275" s="1045" t="s">
        <v>43</v>
      </c>
      <c r="V275" s="1045">
        <v>267561</v>
      </c>
      <c r="W275" s="1048" t="s">
        <v>410</v>
      </c>
    </row>
    <row r="276" spans="1:23" s="1045" customFormat="1" ht="9.75" customHeight="1">
      <c r="A276" s="1046" t="s">
        <v>466</v>
      </c>
      <c r="B276" s="1045" t="s">
        <v>43</v>
      </c>
      <c r="C276" s="1045">
        <v>36311</v>
      </c>
      <c r="D276" s="1045">
        <v>36311</v>
      </c>
      <c r="E276" s="1045">
        <v>36311</v>
      </c>
      <c r="F276" s="1045" t="s">
        <v>43</v>
      </c>
      <c r="G276" s="1045" t="s">
        <v>43</v>
      </c>
      <c r="H276" s="1045" t="s">
        <v>43</v>
      </c>
      <c r="I276" s="1045" t="s">
        <v>43</v>
      </c>
      <c r="J276" s="1045" t="s">
        <v>43</v>
      </c>
      <c r="K276" s="1045">
        <v>6148</v>
      </c>
      <c r="L276" s="1045">
        <v>6148</v>
      </c>
      <c r="M276" s="1045">
        <v>6148</v>
      </c>
      <c r="N276" s="1045">
        <v>507117</v>
      </c>
      <c r="O276" s="1045">
        <v>507117</v>
      </c>
      <c r="P276" s="1045">
        <v>61710</v>
      </c>
      <c r="Q276" s="1045">
        <v>44797</v>
      </c>
      <c r="R276" s="1045" t="s">
        <v>43</v>
      </c>
      <c r="S276" s="1045" t="s">
        <v>43</v>
      </c>
      <c r="T276" s="1045">
        <v>33060</v>
      </c>
      <c r="U276" s="1045">
        <v>10038</v>
      </c>
      <c r="V276" s="1045">
        <v>357512</v>
      </c>
      <c r="W276" s="1048" t="s">
        <v>411</v>
      </c>
    </row>
    <row r="277" spans="1:23" s="1045" customFormat="1" ht="9.75" customHeight="1">
      <c r="A277" s="1046" t="s">
        <v>467</v>
      </c>
      <c r="B277" s="1045" t="s">
        <v>43</v>
      </c>
      <c r="C277" s="1045">
        <v>17567</v>
      </c>
      <c r="D277" s="1045">
        <v>17567</v>
      </c>
      <c r="E277" s="1045">
        <v>17567</v>
      </c>
      <c r="F277" s="1045" t="s">
        <v>43</v>
      </c>
      <c r="G277" s="1045" t="s">
        <v>43</v>
      </c>
      <c r="H277" s="1045" t="s">
        <v>43</v>
      </c>
      <c r="I277" s="1045" t="s">
        <v>43</v>
      </c>
      <c r="J277" s="1045" t="s">
        <v>43</v>
      </c>
      <c r="K277" s="1045" t="s">
        <v>43</v>
      </c>
      <c r="L277" s="1045" t="s">
        <v>43</v>
      </c>
      <c r="M277" s="1045" t="s">
        <v>43</v>
      </c>
      <c r="N277" s="1045">
        <v>289446</v>
      </c>
      <c r="O277" s="1045">
        <v>289446</v>
      </c>
      <c r="P277" s="1045">
        <v>87874</v>
      </c>
      <c r="Q277" s="1045">
        <v>30543</v>
      </c>
      <c r="R277" s="1045" t="s">
        <v>43</v>
      </c>
      <c r="S277" s="1045" t="s">
        <v>43</v>
      </c>
      <c r="T277" s="1045" t="s">
        <v>43</v>
      </c>
      <c r="U277" s="1045" t="s">
        <v>43</v>
      </c>
      <c r="V277" s="1045">
        <v>171029</v>
      </c>
      <c r="W277" s="1048" t="s">
        <v>412</v>
      </c>
    </row>
    <row r="278" spans="1:23" s="1045" customFormat="1" ht="9.75" customHeight="1">
      <c r="A278" s="1046" t="s">
        <v>468</v>
      </c>
      <c r="B278" s="1045" t="s">
        <v>43</v>
      </c>
      <c r="C278" s="1045">
        <v>15031</v>
      </c>
      <c r="D278" s="1045">
        <v>15031</v>
      </c>
      <c r="E278" s="1045">
        <v>15031</v>
      </c>
      <c r="F278" s="1045" t="s">
        <v>43</v>
      </c>
      <c r="G278" s="1045" t="s">
        <v>43</v>
      </c>
      <c r="H278" s="1045" t="s">
        <v>43</v>
      </c>
      <c r="I278" s="1045" t="s">
        <v>43</v>
      </c>
      <c r="J278" s="1045" t="s">
        <v>43</v>
      </c>
      <c r="K278" s="1045" t="s">
        <v>43</v>
      </c>
      <c r="L278" s="1045" t="s">
        <v>43</v>
      </c>
      <c r="M278" s="1045" t="s">
        <v>43</v>
      </c>
      <c r="N278" s="1045">
        <v>418817</v>
      </c>
      <c r="O278" s="1045">
        <v>418817</v>
      </c>
      <c r="P278" s="1045">
        <v>79949</v>
      </c>
      <c r="Q278" s="1045" t="s">
        <v>43</v>
      </c>
      <c r="R278" s="1045" t="s">
        <v>43</v>
      </c>
      <c r="S278" s="1045" t="s">
        <v>43</v>
      </c>
      <c r="T278" s="1045">
        <v>15432</v>
      </c>
      <c r="U278" s="1045">
        <v>35388</v>
      </c>
      <c r="V278" s="1045">
        <v>288048</v>
      </c>
      <c r="W278" s="1048" t="s">
        <v>469</v>
      </c>
    </row>
    <row r="279" spans="1:23" s="1045" customFormat="1" ht="9.75" customHeight="1">
      <c r="A279" s="1046" t="s">
        <v>470</v>
      </c>
      <c r="B279" s="1045" t="s">
        <v>43</v>
      </c>
      <c r="C279" s="1045">
        <v>16101</v>
      </c>
      <c r="D279" s="1045">
        <v>16101</v>
      </c>
      <c r="E279" s="1045">
        <v>16101</v>
      </c>
      <c r="F279" s="1045" t="s">
        <v>43</v>
      </c>
      <c r="G279" s="1045" t="s">
        <v>43</v>
      </c>
      <c r="H279" s="1045" t="s">
        <v>43</v>
      </c>
      <c r="I279" s="1045" t="s">
        <v>43</v>
      </c>
      <c r="J279" s="1045" t="s">
        <v>43</v>
      </c>
      <c r="K279" s="1045">
        <v>6022</v>
      </c>
      <c r="L279" s="1045">
        <v>6022</v>
      </c>
      <c r="M279" s="1045">
        <v>6022</v>
      </c>
      <c r="N279" s="1045">
        <v>366582</v>
      </c>
      <c r="O279" s="1045">
        <v>366582</v>
      </c>
      <c r="P279" s="1045">
        <v>90205</v>
      </c>
      <c r="Q279" s="1045" t="s">
        <v>43</v>
      </c>
      <c r="R279" s="1045" t="s">
        <v>43</v>
      </c>
      <c r="S279" s="1045" t="s">
        <v>43</v>
      </c>
      <c r="T279" s="1045">
        <v>16809</v>
      </c>
      <c r="U279" s="1045">
        <v>135500</v>
      </c>
      <c r="V279" s="1045">
        <v>124068</v>
      </c>
      <c r="W279" s="1048" t="s">
        <v>471</v>
      </c>
    </row>
    <row r="280" spans="1:23" s="1045" customFormat="1" ht="9.75" customHeight="1">
      <c r="A280" s="1046" t="s">
        <v>472</v>
      </c>
      <c r="B280" s="1045" t="s">
        <v>43</v>
      </c>
      <c r="C280" s="1045">
        <v>24913</v>
      </c>
      <c r="D280" s="1045">
        <v>24913</v>
      </c>
      <c r="E280" s="1045">
        <v>24913</v>
      </c>
      <c r="F280" s="1045" t="s">
        <v>43</v>
      </c>
      <c r="G280" s="1045" t="s">
        <v>43</v>
      </c>
      <c r="H280" s="1045" t="s">
        <v>43</v>
      </c>
      <c r="I280" s="1045" t="s">
        <v>43</v>
      </c>
      <c r="J280" s="1045" t="s">
        <v>43</v>
      </c>
      <c r="K280" s="1045">
        <v>6000</v>
      </c>
      <c r="L280" s="1045">
        <v>6000</v>
      </c>
      <c r="M280" s="1045">
        <v>6000</v>
      </c>
      <c r="N280" s="1045">
        <v>440025</v>
      </c>
      <c r="O280" s="1045">
        <v>300480</v>
      </c>
      <c r="P280" s="1045">
        <v>43695</v>
      </c>
      <c r="Q280" s="1045" t="s">
        <v>43</v>
      </c>
      <c r="R280" s="1045" t="s">
        <v>43</v>
      </c>
      <c r="S280" s="1045" t="s">
        <v>43</v>
      </c>
      <c r="T280" s="1045" t="s">
        <v>43</v>
      </c>
      <c r="U280" s="1045">
        <v>111113</v>
      </c>
      <c r="V280" s="1045">
        <v>103883</v>
      </c>
      <c r="W280" s="1048" t="s">
        <v>473</v>
      </c>
    </row>
    <row r="281" spans="1:23" s="1045" customFormat="1" ht="9.75" customHeight="1">
      <c r="A281" s="1046" t="s">
        <v>474</v>
      </c>
      <c r="B281" s="1045" t="s">
        <v>43</v>
      </c>
      <c r="C281" s="1045">
        <v>31904</v>
      </c>
      <c r="D281" s="1045">
        <v>31904</v>
      </c>
      <c r="E281" s="1045">
        <v>31904</v>
      </c>
      <c r="F281" s="1045" t="s">
        <v>43</v>
      </c>
      <c r="G281" s="1045" t="s">
        <v>43</v>
      </c>
      <c r="H281" s="1045" t="s">
        <v>43</v>
      </c>
      <c r="I281" s="1045" t="s">
        <v>43</v>
      </c>
      <c r="J281" s="1045" t="s">
        <v>43</v>
      </c>
      <c r="K281" s="1045">
        <v>6009</v>
      </c>
      <c r="L281" s="1045">
        <v>6009</v>
      </c>
      <c r="M281" s="1045">
        <v>6009</v>
      </c>
      <c r="N281" s="1045">
        <v>352720</v>
      </c>
      <c r="O281" s="1045">
        <v>352720</v>
      </c>
      <c r="P281" s="1045">
        <v>64053</v>
      </c>
      <c r="Q281" s="1045" t="s">
        <v>43</v>
      </c>
      <c r="R281" s="1045" t="s">
        <v>43</v>
      </c>
      <c r="S281" s="1045" t="s">
        <v>43</v>
      </c>
      <c r="T281" s="1045" t="s">
        <v>43</v>
      </c>
      <c r="U281" s="1045">
        <v>137751</v>
      </c>
      <c r="V281" s="1045">
        <v>150916</v>
      </c>
      <c r="W281" s="1048" t="s">
        <v>475</v>
      </c>
    </row>
    <row r="282" spans="1:23" s="1045" customFormat="1" ht="9.75" customHeight="1">
      <c r="A282" s="1046" t="s">
        <v>476</v>
      </c>
      <c r="B282" s="1045" t="s">
        <v>43</v>
      </c>
      <c r="C282" s="1045">
        <v>41500</v>
      </c>
      <c r="D282" s="1045">
        <v>41500</v>
      </c>
      <c r="E282" s="1045">
        <v>28384</v>
      </c>
      <c r="F282" s="1045" t="s">
        <v>43</v>
      </c>
      <c r="G282" s="1045">
        <v>13116</v>
      </c>
      <c r="H282" s="1045" t="s">
        <v>43</v>
      </c>
      <c r="I282" s="1045" t="s">
        <v>43</v>
      </c>
      <c r="J282" s="1045" t="s">
        <v>43</v>
      </c>
      <c r="K282" s="1045" t="s">
        <v>43</v>
      </c>
      <c r="L282" s="1045" t="s">
        <v>43</v>
      </c>
      <c r="M282" s="1045" t="s">
        <v>43</v>
      </c>
      <c r="N282" s="1045">
        <v>294910</v>
      </c>
      <c r="O282" s="1045">
        <v>294910</v>
      </c>
      <c r="P282" s="1045">
        <v>77371</v>
      </c>
      <c r="Q282" s="1045" t="s">
        <v>43</v>
      </c>
      <c r="R282" s="1045" t="s">
        <v>43</v>
      </c>
      <c r="S282" s="1045" t="s">
        <v>43</v>
      </c>
      <c r="T282" s="1045" t="s">
        <v>43</v>
      </c>
      <c r="U282" s="1045">
        <v>133674</v>
      </c>
      <c r="V282" s="1045">
        <v>83865</v>
      </c>
      <c r="W282" s="1048" t="s">
        <v>477</v>
      </c>
    </row>
    <row r="283" spans="1:23" s="1045" customFormat="1" ht="9.75" customHeight="1">
      <c r="A283" s="1046" t="s">
        <v>478</v>
      </c>
      <c r="B283" s="1045" t="s">
        <v>43</v>
      </c>
      <c r="C283" s="1045">
        <v>51065</v>
      </c>
      <c r="D283" s="1045">
        <v>51065</v>
      </c>
      <c r="E283" s="1045">
        <v>26125</v>
      </c>
      <c r="F283" s="1045">
        <v>24940</v>
      </c>
      <c r="G283" s="1045" t="s">
        <v>43</v>
      </c>
      <c r="H283" s="1045" t="s">
        <v>43</v>
      </c>
      <c r="I283" s="1045" t="s">
        <v>43</v>
      </c>
      <c r="J283" s="1045" t="s">
        <v>43</v>
      </c>
      <c r="K283" s="1045">
        <v>6008</v>
      </c>
      <c r="L283" s="1045">
        <v>6008</v>
      </c>
      <c r="M283" s="1045">
        <v>6008</v>
      </c>
      <c r="N283" s="1045">
        <v>245112</v>
      </c>
      <c r="O283" s="1045">
        <v>191166</v>
      </c>
      <c r="P283" s="1045">
        <v>43982</v>
      </c>
      <c r="Q283" s="1045" t="s">
        <v>43</v>
      </c>
      <c r="R283" s="1045" t="s">
        <v>43</v>
      </c>
      <c r="S283" s="1045" t="s">
        <v>43</v>
      </c>
      <c r="T283" s="1045" t="s">
        <v>43</v>
      </c>
      <c r="U283" s="1045">
        <v>71440</v>
      </c>
      <c r="V283" s="1045">
        <v>75744</v>
      </c>
      <c r="W283" s="1048" t="s">
        <v>422</v>
      </c>
    </row>
    <row r="284" spans="1:23" s="1045" customFormat="1" ht="9.75" customHeight="1">
      <c r="A284" s="1046" t="s">
        <v>479</v>
      </c>
      <c r="B284" s="1045" t="s">
        <v>43</v>
      </c>
      <c r="C284" s="1045">
        <v>33406</v>
      </c>
      <c r="D284" s="1045">
        <v>33406</v>
      </c>
      <c r="E284" s="1045">
        <v>20553</v>
      </c>
      <c r="F284" s="1045" t="s">
        <v>43</v>
      </c>
      <c r="G284" s="1045">
        <v>12853</v>
      </c>
      <c r="H284" s="1045" t="s">
        <v>43</v>
      </c>
      <c r="I284" s="1045" t="s">
        <v>43</v>
      </c>
      <c r="J284" s="1045" t="s">
        <v>43</v>
      </c>
      <c r="K284" s="1045" t="s">
        <v>43</v>
      </c>
      <c r="L284" s="1045" t="s">
        <v>43</v>
      </c>
      <c r="M284" s="1045" t="s">
        <v>43</v>
      </c>
      <c r="N284" s="1045">
        <v>210081</v>
      </c>
      <c r="O284" s="1045">
        <v>181604</v>
      </c>
      <c r="P284" s="1045">
        <v>25134</v>
      </c>
      <c r="Q284" s="1045" t="s">
        <v>43</v>
      </c>
      <c r="R284" s="1045" t="s">
        <v>43</v>
      </c>
      <c r="S284" s="1045" t="s">
        <v>43</v>
      </c>
      <c r="T284" s="1045" t="s">
        <v>43</v>
      </c>
      <c r="U284" s="1045">
        <v>114745</v>
      </c>
      <c r="V284" s="1045">
        <v>41725</v>
      </c>
      <c r="W284" s="1048" t="s">
        <v>423</v>
      </c>
    </row>
    <row r="285" spans="1:23" s="1045" customFormat="1" ht="9.75" customHeight="1">
      <c r="A285" s="1046" t="s">
        <v>480</v>
      </c>
      <c r="B285" s="1045" t="s">
        <v>43</v>
      </c>
      <c r="C285" s="1045">
        <v>78105</v>
      </c>
      <c r="D285" s="1045">
        <v>78105</v>
      </c>
      <c r="E285" s="1045">
        <v>78105</v>
      </c>
      <c r="F285" s="1045" t="s">
        <v>43</v>
      </c>
      <c r="G285" s="1045" t="s">
        <v>43</v>
      </c>
      <c r="H285" s="1045" t="s">
        <v>43</v>
      </c>
      <c r="I285" s="1045" t="s">
        <v>43</v>
      </c>
      <c r="J285" s="1045" t="s">
        <v>43</v>
      </c>
      <c r="K285" s="1045" t="s">
        <v>43</v>
      </c>
      <c r="L285" s="1045" t="s">
        <v>43</v>
      </c>
      <c r="M285" s="1045" t="s">
        <v>43</v>
      </c>
      <c r="N285" s="1045">
        <v>223921</v>
      </c>
      <c r="O285" s="1045">
        <v>192436</v>
      </c>
      <c r="P285" s="1045">
        <v>35157</v>
      </c>
      <c r="Q285" s="1045" t="s">
        <v>43</v>
      </c>
      <c r="R285" s="1045" t="s">
        <v>43</v>
      </c>
      <c r="S285" s="1045" t="s">
        <v>43</v>
      </c>
      <c r="T285" s="1045" t="s">
        <v>43</v>
      </c>
      <c r="U285" s="1045">
        <v>94087</v>
      </c>
      <c r="V285" s="1045">
        <v>63192</v>
      </c>
      <c r="W285" s="1048" t="s">
        <v>424</v>
      </c>
    </row>
    <row r="286" spans="1:23" s="1045" customFormat="1" ht="9.75" customHeight="1">
      <c r="A286" s="1046" t="s">
        <v>481</v>
      </c>
      <c r="B286" s="1045" t="s">
        <v>43</v>
      </c>
      <c r="C286" s="1045">
        <v>87504</v>
      </c>
      <c r="D286" s="1045">
        <v>87504</v>
      </c>
      <c r="E286" s="1045">
        <v>87504</v>
      </c>
      <c r="F286" s="1045" t="s">
        <v>43</v>
      </c>
      <c r="G286" s="1045" t="s">
        <v>43</v>
      </c>
      <c r="H286" s="1045" t="s">
        <v>43</v>
      </c>
      <c r="I286" s="1045" t="s">
        <v>43</v>
      </c>
      <c r="J286" s="1045" t="s">
        <v>43</v>
      </c>
      <c r="K286" s="1045">
        <v>6021</v>
      </c>
      <c r="L286" s="1045">
        <v>6021</v>
      </c>
      <c r="M286" s="1045">
        <v>6021</v>
      </c>
      <c r="N286" s="1045">
        <v>183139</v>
      </c>
      <c r="O286" s="1045">
        <v>183139</v>
      </c>
      <c r="P286" s="1045">
        <v>34463</v>
      </c>
      <c r="Q286" s="1045" t="s">
        <v>43</v>
      </c>
      <c r="R286" s="1045" t="s">
        <v>43</v>
      </c>
      <c r="S286" s="1045" t="s">
        <v>43</v>
      </c>
      <c r="T286" s="1045" t="s">
        <v>43</v>
      </c>
      <c r="U286" s="1045">
        <v>107020</v>
      </c>
      <c r="V286" s="1045">
        <v>41656</v>
      </c>
      <c r="W286" s="1048" t="s">
        <v>482</v>
      </c>
    </row>
    <row r="287" spans="1:23" s="1045" customFormat="1" ht="9.75" customHeight="1">
      <c r="A287" s="1046" t="s">
        <v>465</v>
      </c>
      <c r="B287" s="1045" t="s">
        <v>43</v>
      </c>
      <c r="C287" s="1045">
        <v>95386</v>
      </c>
      <c r="D287" s="1045">
        <v>95386</v>
      </c>
      <c r="E287" s="1045">
        <v>95386</v>
      </c>
      <c r="F287" s="1045" t="s">
        <v>43</v>
      </c>
      <c r="G287" s="1045" t="s">
        <v>43</v>
      </c>
      <c r="H287" s="1045" t="s">
        <v>43</v>
      </c>
      <c r="I287" s="1045" t="s">
        <v>43</v>
      </c>
      <c r="J287" s="1045" t="s">
        <v>43</v>
      </c>
      <c r="K287" s="1045">
        <v>11559</v>
      </c>
      <c r="L287" s="1045">
        <v>11559</v>
      </c>
      <c r="M287" s="1045">
        <v>11559</v>
      </c>
      <c r="N287" s="1045">
        <v>177868</v>
      </c>
      <c r="O287" s="1045">
        <v>177868</v>
      </c>
      <c r="P287" s="1045">
        <v>32841</v>
      </c>
      <c r="Q287" s="1045" t="s">
        <v>43</v>
      </c>
      <c r="R287" s="1045" t="s">
        <v>43</v>
      </c>
      <c r="S287" s="1045" t="s">
        <v>43</v>
      </c>
      <c r="T287" s="1045" t="s">
        <v>43</v>
      </c>
      <c r="U287" s="1045">
        <v>53576</v>
      </c>
      <c r="V287" s="1045">
        <v>91451</v>
      </c>
      <c r="W287" s="1048" t="s">
        <v>410</v>
      </c>
    </row>
    <row r="288" spans="1:23" s="1045" customFormat="1" ht="9.75" customHeight="1">
      <c r="A288" s="1049" t="s">
        <v>466</v>
      </c>
      <c r="B288" s="1050" t="s">
        <v>43</v>
      </c>
      <c r="C288" s="1051">
        <v>66974</v>
      </c>
      <c r="D288" s="1051">
        <v>66974</v>
      </c>
      <c r="E288" s="1051">
        <v>43929</v>
      </c>
      <c r="F288" s="1051">
        <v>9865</v>
      </c>
      <c r="G288" s="1051">
        <v>13180</v>
      </c>
      <c r="H288" s="1051" t="s">
        <v>43</v>
      </c>
      <c r="I288" s="1051" t="s">
        <v>43</v>
      </c>
      <c r="J288" s="1051" t="s">
        <v>43</v>
      </c>
      <c r="K288" s="1051" t="s">
        <v>43</v>
      </c>
      <c r="L288" s="1051" t="s">
        <v>43</v>
      </c>
      <c r="M288" s="1051" t="s">
        <v>43</v>
      </c>
      <c r="N288" s="1051">
        <v>272588</v>
      </c>
      <c r="O288" s="1051">
        <v>272588</v>
      </c>
      <c r="P288" s="1051">
        <v>21930</v>
      </c>
      <c r="Q288" s="1051" t="s">
        <v>43</v>
      </c>
      <c r="R288" s="1051" t="s">
        <v>43</v>
      </c>
      <c r="S288" s="1051" t="s">
        <v>43</v>
      </c>
      <c r="T288" s="1051" t="s">
        <v>43</v>
      </c>
      <c r="U288" s="1051">
        <v>113539</v>
      </c>
      <c r="V288" s="1051">
        <v>137119</v>
      </c>
      <c r="W288" s="1052" t="s">
        <v>411</v>
      </c>
    </row>
    <row r="289" spans="1:23" ht="12" customHeight="1"/>
    <row r="290" spans="1:23" ht="12" customHeight="1"/>
    <row r="291" spans="1:23" ht="12" customHeight="1">
      <c r="K291" s="1053" t="s">
        <v>483</v>
      </c>
      <c r="V291" s="880" t="s">
        <v>1334</v>
      </c>
    </row>
    <row r="292" spans="1:23" s="1038" customFormat="1" ht="21" customHeight="1">
      <c r="A292" s="1308" t="s">
        <v>723</v>
      </c>
      <c r="B292" s="1054" t="s">
        <v>808</v>
      </c>
      <c r="C292" s="1037"/>
      <c r="D292" s="1037"/>
      <c r="E292" s="1037"/>
      <c r="F292" s="1037"/>
      <c r="G292" s="1037"/>
      <c r="H292" s="1037"/>
      <c r="I292" s="1037"/>
      <c r="J292" s="1037"/>
      <c r="K292" s="1037"/>
      <c r="L292" s="1037"/>
      <c r="M292" s="1037"/>
      <c r="N292" s="1037"/>
      <c r="O292" s="1037"/>
      <c r="P292" s="1037"/>
      <c r="Q292" s="1076"/>
      <c r="R292" s="1077" t="s">
        <v>809</v>
      </c>
      <c r="S292" s="1037"/>
      <c r="T292" s="1037"/>
      <c r="U292" s="1037"/>
      <c r="V292" s="1037"/>
      <c r="W292" s="1311" t="s">
        <v>429</v>
      </c>
    </row>
    <row r="293" spans="1:23" s="1038" customFormat="1" ht="21" customHeight="1">
      <c r="A293" s="1309"/>
      <c r="B293" s="1054" t="s">
        <v>165</v>
      </c>
      <c r="C293" s="1037"/>
      <c r="D293" s="1076"/>
      <c r="E293" s="1077" t="s">
        <v>743</v>
      </c>
      <c r="F293" s="1037"/>
      <c r="G293" s="1037"/>
      <c r="H293" s="1037"/>
      <c r="I293" s="1076"/>
      <c r="J293" s="1077" t="s">
        <v>762</v>
      </c>
      <c r="K293" s="1076"/>
      <c r="L293" s="1077" t="s">
        <v>764</v>
      </c>
      <c r="M293" s="1037"/>
      <c r="N293" s="1076"/>
      <c r="O293" s="1077" t="s">
        <v>765</v>
      </c>
      <c r="P293" s="1037"/>
      <c r="Q293" s="1076"/>
      <c r="R293" s="1314" t="s">
        <v>810</v>
      </c>
      <c r="S293" s="1077" t="s">
        <v>725</v>
      </c>
      <c r="T293" s="1037"/>
      <c r="U293" s="1037"/>
      <c r="V293" s="1037"/>
      <c r="W293" s="1312"/>
    </row>
    <row r="294" spans="1:23" s="1038" customFormat="1" ht="52.5" customHeight="1">
      <c r="A294" s="1310"/>
      <c r="B294" s="1039" t="s">
        <v>727</v>
      </c>
      <c r="C294" s="1039" t="s">
        <v>728</v>
      </c>
      <c r="D294" s="1039" t="s">
        <v>737</v>
      </c>
      <c r="E294" s="1079" t="s">
        <v>1344</v>
      </c>
      <c r="F294" s="1039" t="s">
        <v>750</v>
      </c>
      <c r="G294" s="1039" t="s">
        <v>755</v>
      </c>
      <c r="H294" s="1039" t="s">
        <v>756</v>
      </c>
      <c r="I294" s="1039" t="s">
        <v>760</v>
      </c>
      <c r="J294" s="1079" t="s">
        <v>768</v>
      </c>
      <c r="K294" s="1039" t="s">
        <v>769</v>
      </c>
      <c r="L294" s="1079" t="s">
        <v>774</v>
      </c>
      <c r="M294" s="1039" t="s">
        <v>776</v>
      </c>
      <c r="N294" s="1039" t="s">
        <v>778</v>
      </c>
      <c r="O294" s="1079" t="s">
        <v>783</v>
      </c>
      <c r="P294" s="1039" t="s">
        <v>784</v>
      </c>
      <c r="Q294" s="1039" t="s">
        <v>785</v>
      </c>
      <c r="R294" s="1315"/>
      <c r="S294" s="1079" t="s">
        <v>726</v>
      </c>
      <c r="T294" s="1039" t="s">
        <v>519</v>
      </c>
      <c r="U294" s="1039" t="s">
        <v>684</v>
      </c>
      <c r="V294" s="1040" t="s">
        <v>791</v>
      </c>
      <c r="W294" s="1313"/>
    </row>
    <row r="295" spans="1:23" s="1045" customFormat="1" ht="9.75" customHeight="1">
      <c r="A295" s="1041" t="s">
        <v>300</v>
      </c>
      <c r="B295" s="1042">
        <v>1398101</v>
      </c>
      <c r="C295" s="1043" t="s">
        <v>43</v>
      </c>
      <c r="D295" s="1043" t="s">
        <v>43</v>
      </c>
      <c r="E295" s="1043">
        <v>145941</v>
      </c>
      <c r="F295" s="1043" t="s">
        <v>43</v>
      </c>
      <c r="G295" s="1043" t="s">
        <v>43</v>
      </c>
      <c r="H295" s="1043">
        <v>145941</v>
      </c>
      <c r="I295" s="1043" t="s">
        <v>43</v>
      </c>
      <c r="J295" s="1043">
        <v>80368</v>
      </c>
      <c r="K295" s="1043">
        <v>80368</v>
      </c>
      <c r="L295" s="1043" t="s">
        <v>43</v>
      </c>
      <c r="M295" s="1043" t="s">
        <v>43</v>
      </c>
      <c r="N295" s="1043" t="s">
        <v>43</v>
      </c>
      <c r="O295" s="1043">
        <v>98266</v>
      </c>
      <c r="P295" s="1043">
        <v>80456</v>
      </c>
      <c r="Q295" s="1043">
        <v>17810</v>
      </c>
      <c r="R295" s="1043">
        <v>120595</v>
      </c>
      <c r="S295" s="1043">
        <v>100283</v>
      </c>
      <c r="T295" s="1043">
        <v>84973</v>
      </c>
      <c r="U295" s="1043">
        <v>6248</v>
      </c>
      <c r="V295" s="1043">
        <v>112</v>
      </c>
      <c r="W295" s="1044" t="s">
        <v>443</v>
      </c>
    </row>
    <row r="296" spans="1:23" s="1045" customFormat="1" ht="9.75" customHeight="1">
      <c r="A296" s="1046" t="s">
        <v>738</v>
      </c>
      <c r="B296" s="1045">
        <v>866647</v>
      </c>
      <c r="C296" s="1045">
        <v>65495</v>
      </c>
      <c r="D296" s="1045" t="s">
        <v>43</v>
      </c>
      <c r="E296" s="1045">
        <v>321199</v>
      </c>
      <c r="F296" s="1045">
        <v>95997</v>
      </c>
      <c r="G296" s="1045" t="s">
        <v>43</v>
      </c>
      <c r="H296" s="1045">
        <v>225202</v>
      </c>
      <c r="I296" s="1045" t="s">
        <v>43</v>
      </c>
      <c r="J296" s="1045">
        <v>62626</v>
      </c>
      <c r="K296" s="1045">
        <v>62626</v>
      </c>
      <c r="L296" s="1045" t="s">
        <v>43</v>
      </c>
      <c r="M296" s="1045" t="s">
        <v>43</v>
      </c>
      <c r="N296" s="1045" t="s">
        <v>43</v>
      </c>
      <c r="O296" s="1045">
        <v>165091</v>
      </c>
      <c r="P296" s="1045">
        <v>107988</v>
      </c>
      <c r="Q296" s="1045">
        <v>57103</v>
      </c>
      <c r="R296" s="1045">
        <v>119156</v>
      </c>
      <c r="S296" s="1045">
        <v>113115</v>
      </c>
      <c r="T296" s="1045">
        <v>99484</v>
      </c>
      <c r="U296" s="1045">
        <v>4491</v>
      </c>
      <c r="V296" s="1045">
        <v>112</v>
      </c>
      <c r="W296" s="1048" t="s">
        <v>445</v>
      </c>
    </row>
    <row r="297" spans="1:23" s="1045" customFormat="1" ht="9.75" customHeight="1">
      <c r="A297" s="1046" t="s">
        <v>739</v>
      </c>
      <c r="B297" s="1045">
        <v>348219</v>
      </c>
      <c r="C297" s="1045">
        <v>18526</v>
      </c>
      <c r="D297" s="1045">
        <v>35221</v>
      </c>
      <c r="E297" s="1045">
        <v>407250</v>
      </c>
      <c r="F297" s="1045" t="s">
        <v>43</v>
      </c>
      <c r="G297" s="1045">
        <v>204755</v>
      </c>
      <c r="H297" s="1045">
        <v>159261</v>
      </c>
      <c r="I297" s="1045">
        <v>43234</v>
      </c>
      <c r="J297" s="1045">
        <v>23425</v>
      </c>
      <c r="K297" s="1045">
        <v>23425</v>
      </c>
      <c r="L297" s="1045">
        <v>97981</v>
      </c>
      <c r="M297" s="1045" t="s">
        <v>43</v>
      </c>
      <c r="N297" s="1045">
        <v>97981</v>
      </c>
      <c r="O297" s="1045">
        <v>97520</v>
      </c>
      <c r="P297" s="1045">
        <v>7482</v>
      </c>
      <c r="Q297" s="1045">
        <v>90038</v>
      </c>
      <c r="R297" s="1045">
        <v>130087</v>
      </c>
      <c r="S297" s="1045">
        <v>119467</v>
      </c>
      <c r="T297" s="1045">
        <v>81034</v>
      </c>
      <c r="U297" s="1045">
        <v>4472</v>
      </c>
      <c r="V297" s="1045">
        <v>181</v>
      </c>
      <c r="W297" s="1048" t="s">
        <v>447</v>
      </c>
    </row>
    <row r="298" spans="1:23" s="1045" customFormat="1" ht="9.75" customHeight="1">
      <c r="A298" s="1046" t="s">
        <v>740</v>
      </c>
      <c r="B298" s="1045">
        <v>387256</v>
      </c>
      <c r="C298" s="1045" t="s">
        <v>43</v>
      </c>
      <c r="D298" s="1045" t="s">
        <v>43</v>
      </c>
      <c r="E298" s="1045" t="s">
        <v>43</v>
      </c>
      <c r="F298" s="1045" t="s">
        <v>43</v>
      </c>
      <c r="G298" s="1045" t="s">
        <v>43</v>
      </c>
      <c r="H298" s="1045" t="s">
        <v>43</v>
      </c>
      <c r="I298" s="1045" t="s">
        <v>43</v>
      </c>
      <c r="J298" s="1045">
        <v>23576</v>
      </c>
      <c r="K298" s="1045">
        <v>23576</v>
      </c>
      <c r="L298" s="1045">
        <v>92823</v>
      </c>
      <c r="M298" s="1045">
        <v>92823</v>
      </c>
      <c r="N298" s="1045" t="s">
        <v>43</v>
      </c>
      <c r="O298" s="1045">
        <v>114572</v>
      </c>
      <c r="P298" s="1045" t="s">
        <v>43</v>
      </c>
      <c r="Q298" s="1045">
        <v>114572</v>
      </c>
      <c r="R298" s="1045">
        <v>131134</v>
      </c>
      <c r="S298" s="1045">
        <v>115606</v>
      </c>
      <c r="T298" s="1045">
        <v>72416</v>
      </c>
      <c r="U298" s="1045">
        <v>2351</v>
      </c>
      <c r="V298" s="1045">
        <v>401</v>
      </c>
      <c r="W298" s="1048" t="s">
        <v>449</v>
      </c>
    </row>
    <row r="299" spans="1:23" s="1045" customFormat="1" ht="9.75" customHeight="1">
      <c r="A299" s="1046" t="s">
        <v>741</v>
      </c>
      <c r="B299" s="1045" t="s">
        <v>43</v>
      </c>
      <c r="C299" s="1045">
        <v>41789</v>
      </c>
      <c r="D299" s="1045" t="s">
        <v>43</v>
      </c>
      <c r="E299" s="1045">
        <v>108821</v>
      </c>
      <c r="F299" s="1045" t="s">
        <v>43</v>
      </c>
      <c r="G299" s="1045" t="s">
        <v>43</v>
      </c>
      <c r="H299" s="1045">
        <v>108821</v>
      </c>
      <c r="I299" s="1045" t="s">
        <v>43</v>
      </c>
      <c r="J299" s="1045" t="s">
        <v>43</v>
      </c>
      <c r="K299" s="1045" t="s">
        <v>43</v>
      </c>
      <c r="L299" s="1045">
        <v>144632</v>
      </c>
      <c r="M299" s="1045">
        <v>144632</v>
      </c>
      <c r="N299" s="1045" t="s">
        <v>43</v>
      </c>
      <c r="O299" s="1045">
        <v>28598</v>
      </c>
      <c r="P299" s="1045" t="s">
        <v>43</v>
      </c>
      <c r="Q299" s="1045">
        <v>28598</v>
      </c>
      <c r="R299" s="1045">
        <v>140797</v>
      </c>
      <c r="S299" s="1045">
        <v>101432</v>
      </c>
      <c r="T299" s="1045">
        <v>43059</v>
      </c>
      <c r="U299" s="1045">
        <v>14051</v>
      </c>
      <c r="V299" s="1045">
        <v>1287</v>
      </c>
      <c r="W299" s="1048" t="s">
        <v>451</v>
      </c>
    </row>
    <row r="300" spans="1:23" s="1045" customFormat="1" ht="6.75" customHeight="1">
      <c r="A300" s="1046"/>
      <c r="W300" s="1048"/>
    </row>
    <row r="301" spans="1:23" s="1045" customFormat="1" ht="9.75" customHeight="1">
      <c r="A301" s="1046" t="s">
        <v>305</v>
      </c>
      <c r="B301" s="1045">
        <v>157271</v>
      </c>
      <c r="C301" s="1045" t="s">
        <v>43</v>
      </c>
      <c r="D301" s="1045" t="s">
        <v>43</v>
      </c>
      <c r="E301" s="1045" t="s">
        <v>43</v>
      </c>
      <c r="F301" s="1045" t="s">
        <v>43</v>
      </c>
      <c r="G301" s="1045" t="s">
        <v>43</v>
      </c>
      <c r="H301" s="1045" t="s">
        <v>43</v>
      </c>
      <c r="I301" s="1045" t="s">
        <v>43</v>
      </c>
      <c r="J301" s="1045">
        <v>23576</v>
      </c>
      <c r="K301" s="1045">
        <v>23576</v>
      </c>
      <c r="L301" s="1045">
        <v>92823</v>
      </c>
      <c r="M301" s="1045">
        <v>92823</v>
      </c>
      <c r="N301" s="1045" t="s">
        <v>43</v>
      </c>
      <c r="O301" s="1045">
        <v>87610</v>
      </c>
      <c r="P301" s="1045" t="s">
        <v>43</v>
      </c>
      <c r="Q301" s="1045">
        <v>87610</v>
      </c>
      <c r="R301" s="1045">
        <v>123094</v>
      </c>
      <c r="S301" s="1045">
        <v>106255</v>
      </c>
      <c r="T301" s="1045">
        <v>58617</v>
      </c>
      <c r="U301" s="1045">
        <v>1639</v>
      </c>
      <c r="V301" s="1045">
        <v>373</v>
      </c>
      <c r="W301" s="1048" t="s">
        <v>452</v>
      </c>
    </row>
    <row r="302" spans="1:23" s="1045" customFormat="1" ht="9.75" customHeight="1">
      <c r="A302" s="1046" t="s">
        <v>742</v>
      </c>
      <c r="B302" s="1045" t="s">
        <v>43</v>
      </c>
      <c r="C302" s="1045">
        <v>41789</v>
      </c>
      <c r="D302" s="1045" t="s">
        <v>43</v>
      </c>
      <c r="E302" s="1045">
        <v>108821</v>
      </c>
      <c r="F302" s="1045" t="s">
        <v>43</v>
      </c>
      <c r="G302" s="1045" t="s">
        <v>43</v>
      </c>
      <c r="H302" s="1045">
        <v>108821</v>
      </c>
      <c r="I302" s="1045" t="s">
        <v>43</v>
      </c>
      <c r="J302" s="1045" t="s">
        <v>43</v>
      </c>
      <c r="K302" s="1045" t="s">
        <v>43</v>
      </c>
      <c r="L302" s="1045">
        <v>144632</v>
      </c>
      <c r="M302" s="1045">
        <v>144632</v>
      </c>
      <c r="N302" s="1045" t="s">
        <v>43</v>
      </c>
      <c r="O302" s="1045" t="s">
        <v>43</v>
      </c>
      <c r="P302" s="1045" t="s">
        <v>43</v>
      </c>
      <c r="Q302" s="1045" t="s">
        <v>43</v>
      </c>
      <c r="R302" s="1045">
        <v>153114</v>
      </c>
      <c r="S302" s="1045">
        <v>113480</v>
      </c>
      <c r="T302" s="1045">
        <v>46205</v>
      </c>
      <c r="U302" s="1045">
        <v>17566</v>
      </c>
      <c r="V302" s="1045">
        <v>1259</v>
      </c>
      <c r="W302" s="1048" t="s">
        <v>454</v>
      </c>
    </row>
    <row r="303" spans="1:23" s="1045" customFormat="1" ht="6.75" customHeight="1">
      <c r="A303" s="1046"/>
      <c r="W303" s="1048"/>
    </row>
    <row r="304" spans="1:23" s="1045" customFormat="1" ht="9.75" customHeight="1">
      <c r="A304" s="1046" t="s">
        <v>307</v>
      </c>
      <c r="B304" s="1045" t="s">
        <v>43</v>
      </c>
      <c r="C304" s="1045" t="s">
        <v>43</v>
      </c>
      <c r="D304" s="1045" t="s">
        <v>43</v>
      </c>
      <c r="E304" s="1045" t="s">
        <v>43</v>
      </c>
      <c r="F304" s="1045" t="s">
        <v>43</v>
      </c>
      <c r="G304" s="1045" t="s">
        <v>43</v>
      </c>
      <c r="H304" s="1045" t="s">
        <v>43</v>
      </c>
      <c r="I304" s="1045" t="s">
        <v>43</v>
      </c>
      <c r="J304" s="1045" t="s">
        <v>43</v>
      </c>
      <c r="K304" s="1045" t="s">
        <v>43</v>
      </c>
      <c r="L304" s="1045" t="s">
        <v>43</v>
      </c>
      <c r="M304" s="1045" t="s">
        <v>43</v>
      </c>
      <c r="N304" s="1045" t="s">
        <v>43</v>
      </c>
      <c r="O304" s="1045">
        <v>28598</v>
      </c>
      <c r="P304" s="1045" t="s">
        <v>43</v>
      </c>
      <c r="Q304" s="1045">
        <v>28598</v>
      </c>
      <c r="R304" s="1045">
        <v>25973</v>
      </c>
      <c r="S304" s="1045">
        <v>20979</v>
      </c>
      <c r="T304" s="1045">
        <v>8595</v>
      </c>
      <c r="U304" s="1045">
        <v>214</v>
      </c>
      <c r="V304" s="1045">
        <v>28</v>
      </c>
      <c r="W304" s="1048" t="s">
        <v>455</v>
      </c>
    </row>
    <row r="305" spans="1:23" s="1045" customFormat="1" ht="9.75" customHeight="1">
      <c r="A305" s="1046" t="s">
        <v>456</v>
      </c>
      <c r="B305" s="1045" t="s">
        <v>43</v>
      </c>
      <c r="C305" s="1045" t="s">
        <v>43</v>
      </c>
      <c r="D305" s="1045" t="s">
        <v>43</v>
      </c>
      <c r="E305" s="1045" t="s">
        <v>43</v>
      </c>
      <c r="F305" s="1045" t="s">
        <v>43</v>
      </c>
      <c r="G305" s="1045" t="s">
        <v>43</v>
      </c>
      <c r="H305" s="1045" t="s">
        <v>43</v>
      </c>
      <c r="I305" s="1045" t="s">
        <v>43</v>
      </c>
      <c r="J305" s="1045" t="s">
        <v>43</v>
      </c>
      <c r="K305" s="1045" t="s">
        <v>43</v>
      </c>
      <c r="L305" s="1045" t="s">
        <v>43</v>
      </c>
      <c r="M305" s="1045" t="s">
        <v>43</v>
      </c>
      <c r="N305" s="1045" t="s">
        <v>43</v>
      </c>
      <c r="O305" s="1045" t="s">
        <v>43</v>
      </c>
      <c r="P305" s="1045" t="s">
        <v>43</v>
      </c>
      <c r="Q305" s="1045" t="s">
        <v>43</v>
      </c>
      <c r="R305" s="1045">
        <v>27428</v>
      </c>
      <c r="S305" s="1045">
        <v>22090</v>
      </c>
      <c r="T305" s="1045">
        <v>9318</v>
      </c>
      <c r="U305" s="1045">
        <v>128</v>
      </c>
      <c r="V305" s="1045">
        <v>1195</v>
      </c>
      <c r="W305" s="1048" t="s">
        <v>457</v>
      </c>
    </row>
    <row r="306" spans="1:23" s="1045" customFormat="1" ht="9.75" customHeight="1">
      <c r="A306" s="1046" t="s">
        <v>458</v>
      </c>
      <c r="B306" s="1045" t="s">
        <v>43</v>
      </c>
      <c r="C306" s="1045">
        <v>41789</v>
      </c>
      <c r="D306" s="1045" t="s">
        <v>43</v>
      </c>
      <c r="E306" s="1045">
        <v>44450</v>
      </c>
      <c r="F306" s="1045" t="s">
        <v>43</v>
      </c>
      <c r="G306" s="1045" t="s">
        <v>43</v>
      </c>
      <c r="H306" s="1045">
        <v>44450</v>
      </c>
      <c r="I306" s="1045" t="s">
        <v>43</v>
      </c>
      <c r="J306" s="1045" t="s">
        <v>43</v>
      </c>
      <c r="K306" s="1045" t="s">
        <v>43</v>
      </c>
      <c r="L306" s="1045">
        <v>95095</v>
      </c>
      <c r="M306" s="1045">
        <v>95095</v>
      </c>
      <c r="N306" s="1045" t="s">
        <v>43</v>
      </c>
      <c r="O306" s="1045" t="s">
        <v>43</v>
      </c>
      <c r="P306" s="1045" t="s">
        <v>43</v>
      </c>
      <c r="Q306" s="1045" t="s">
        <v>43</v>
      </c>
      <c r="R306" s="1045">
        <v>53036</v>
      </c>
      <c r="S306" s="1045">
        <v>35074</v>
      </c>
      <c r="T306" s="1045">
        <v>13600</v>
      </c>
      <c r="U306" s="1045">
        <v>8709</v>
      </c>
      <c r="V306" s="1045">
        <v>32</v>
      </c>
      <c r="W306" s="1048" t="s">
        <v>459</v>
      </c>
    </row>
    <row r="307" spans="1:23" s="1045" customFormat="1" ht="9.75" customHeight="1">
      <c r="A307" s="1046" t="s">
        <v>460</v>
      </c>
      <c r="B307" s="1045" t="s">
        <v>43</v>
      </c>
      <c r="C307" s="1045" t="s">
        <v>43</v>
      </c>
      <c r="D307" s="1045" t="s">
        <v>43</v>
      </c>
      <c r="E307" s="1045">
        <v>64371</v>
      </c>
      <c r="F307" s="1045" t="s">
        <v>43</v>
      </c>
      <c r="G307" s="1045" t="s">
        <v>43</v>
      </c>
      <c r="H307" s="1045">
        <v>64371</v>
      </c>
      <c r="I307" s="1045" t="s">
        <v>43</v>
      </c>
      <c r="J307" s="1045" t="s">
        <v>43</v>
      </c>
      <c r="K307" s="1045" t="s">
        <v>43</v>
      </c>
      <c r="L307" s="1045">
        <v>49537</v>
      </c>
      <c r="M307" s="1045">
        <v>49537</v>
      </c>
      <c r="N307" s="1045" t="s">
        <v>43</v>
      </c>
      <c r="O307" s="1045" t="s">
        <v>43</v>
      </c>
      <c r="P307" s="1045" t="s">
        <v>43</v>
      </c>
      <c r="Q307" s="1045" t="s">
        <v>43</v>
      </c>
      <c r="R307" s="1045">
        <v>34360</v>
      </c>
      <c r="S307" s="1045">
        <v>23289</v>
      </c>
      <c r="T307" s="1045">
        <v>11546</v>
      </c>
      <c r="U307" s="1045">
        <v>5000</v>
      </c>
      <c r="V307" s="1045">
        <v>32</v>
      </c>
      <c r="W307" s="1048" t="s">
        <v>461</v>
      </c>
    </row>
    <row r="308" spans="1:23" s="1045" customFormat="1" ht="9.75" customHeight="1">
      <c r="A308" s="1046" t="s">
        <v>311</v>
      </c>
      <c r="B308" s="1045" t="s">
        <v>43</v>
      </c>
      <c r="C308" s="1045" t="s">
        <v>43</v>
      </c>
      <c r="D308" s="1045" t="s">
        <v>43</v>
      </c>
      <c r="E308" s="1045" t="s">
        <v>43</v>
      </c>
      <c r="F308" s="1045" t="s">
        <v>43</v>
      </c>
      <c r="G308" s="1045" t="s">
        <v>43</v>
      </c>
      <c r="H308" s="1045" t="s">
        <v>43</v>
      </c>
      <c r="I308" s="1045" t="s">
        <v>43</v>
      </c>
      <c r="J308" s="1045" t="s">
        <v>43</v>
      </c>
      <c r="K308" s="1045" t="s">
        <v>43</v>
      </c>
      <c r="L308" s="1045" t="s">
        <v>43</v>
      </c>
      <c r="M308" s="1045" t="s">
        <v>43</v>
      </c>
      <c r="N308" s="1045" t="s">
        <v>43</v>
      </c>
      <c r="O308" s="1045" t="s">
        <v>43</v>
      </c>
      <c r="P308" s="1045" t="s">
        <v>43</v>
      </c>
      <c r="Q308" s="1045" t="s">
        <v>43</v>
      </c>
      <c r="R308" s="1045">
        <v>38290</v>
      </c>
      <c r="S308" s="1045">
        <v>33027</v>
      </c>
      <c r="T308" s="1045">
        <v>11741</v>
      </c>
      <c r="U308" s="1045">
        <v>3729</v>
      </c>
      <c r="V308" s="1045" t="s">
        <v>43</v>
      </c>
      <c r="W308" s="1048" t="s">
        <v>462</v>
      </c>
    </row>
    <row r="309" spans="1:23" s="1045" customFormat="1" ht="6.75" customHeight="1">
      <c r="A309" s="1046"/>
      <c r="W309" s="1048"/>
    </row>
    <row r="310" spans="1:23" s="1045" customFormat="1" ht="9.75" customHeight="1">
      <c r="A310" s="1046" t="s">
        <v>463</v>
      </c>
      <c r="B310" s="1045" t="s">
        <v>43</v>
      </c>
      <c r="C310" s="1045" t="s">
        <v>43</v>
      </c>
      <c r="D310" s="1045" t="s">
        <v>43</v>
      </c>
      <c r="E310" s="1045" t="s">
        <v>43</v>
      </c>
      <c r="F310" s="1045" t="s">
        <v>43</v>
      </c>
      <c r="G310" s="1045" t="s">
        <v>43</v>
      </c>
      <c r="H310" s="1045" t="s">
        <v>43</v>
      </c>
      <c r="I310" s="1045" t="s">
        <v>43</v>
      </c>
      <c r="J310" s="1045" t="s">
        <v>43</v>
      </c>
      <c r="K310" s="1045" t="s">
        <v>43</v>
      </c>
      <c r="L310" s="1045" t="s">
        <v>43</v>
      </c>
      <c r="M310" s="1045" t="s">
        <v>43</v>
      </c>
      <c r="N310" s="1045" t="s">
        <v>43</v>
      </c>
      <c r="O310" s="1045">
        <v>28598</v>
      </c>
      <c r="P310" s="1045" t="s">
        <v>43</v>
      </c>
      <c r="Q310" s="1045">
        <v>28598</v>
      </c>
      <c r="R310" s="1045">
        <v>8199</v>
      </c>
      <c r="S310" s="1045">
        <v>7549</v>
      </c>
      <c r="T310" s="1045">
        <v>5101</v>
      </c>
      <c r="U310" s="1045">
        <v>119</v>
      </c>
      <c r="V310" s="1045">
        <v>28</v>
      </c>
      <c r="W310" s="1048" t="s">
        <v>464</v>
      </c>
    </row>
    <row r="311" spans="1:23" s="1045" customFormat="1" ht="9.75" customHeight="1">
      <c r="A311" s="1046" t="s">
        <v>465</v>
      </c>
      <c r="B311" s="1045" t="s">
        <v>43</v>
      </c>
      <c r="C311" s="1045" t="s">
        <v>43</v>
      </c>
      <c r="D311" s="1045" t="s">
        <v>43</v>
      </c>
      <c r="E311" s="1045" t="s">
        <v>43</v>
      </c>
      <c r="F311" s="1045" t="s">
        <v>43</v>
      </c>
      <c r="G311" s="1045" t="s">
        <v>43</v>
      </c>
      <c r="H311" s="1045" t="s">
        <v>43</v>
      </c>
      <c r="I311" s="1045" t="s">
        <v>43</v>
      </c>
      <c r="J311" s="1045" t="s">
        <v>43</v>
      </c>
      <c r="K311" s="1045" t="s">
        <v>43</v>
      </c>
      <c r="L311" s="1045" t="s">
        <v>43</v>
      </c>
      <c r="M311" s="1045" t="s">
        <v>43</v>
      </c>
      <c r="N311" s="1045" t="s">
        <v>43</v>
      </c>
      <c r="O311" s="1045" t="s">
        <v>43</v>
      </c>
      <c r="P311" s="1045" t="s">
        <v>43</v>
      </c>
      <c r="Q311" s="1045" t="s">
        <v>43</v>
      </c>
      <c r="R311" s="1045">
        <v>6538</v>
      </c>
      <c r="S311" s="1045">
        <v>5566</v>
      </c>
      <c r="T311" s="1045">
        <v>3115</v>
      </c>
      <c r="U311" s="1045">
        <v>16</v>
      </c>
      <c r="V311" s="1045" t="s">
        <v>43</v>
      </c>
      <c r="W311" s="1048" t="s">
        <v>410</v>
      </c>
    </row>
    <row r="312" spans="1:23" s="1045" customFormat="1" ht="9.75" customHeight="1">
      <c r="A312" s="1046" t="s">
        <v>466</v>
      </c>
      <c r="B312" s="1045" t="s">
        <v>43</v>
      </c>
      <c r="C312" s="1045" t="s">
        <v>43</v>
      </c>
      <c r="D312" s="1045" t="s">
        <v>43</v>
      </c>
      <c r="E312" s="1045" t="s">
        <v>43</v>
      </c>
      <c r="F312" s="1045" t="s">
        <v>43</v>
      </c>
      <c r="G312" s="1045" t="s">
        <v>43</v>
      </c>
      <c r="H312" s="1045" t="s">
        <v>43</v>
      </c>
      <c r="I312" s="1045" t="s">
        <v>43</v>
      </c>
      <c r="J312" s="1045" t="s">
        <v>43</v>
      </c>
      <c r="K312" s="1045" t="s">
        <v>43</v>
      </c>
      <c r="L312" s="1045" t="s">
        <v>43</v>
      </c>
      <c r="M312" s="1045" t="s">
        <v>43</v>
      </c>
      <c r="N312" s="1045" t="s">
        <v>43</v>
      </c>
      <c r="O312" s="1045" t="s">
        <v>43</v>
      </c>
      <c r="P312" s="1045" t="s">
        <v>43</v>
      </c>
      <c r="Q312" s="1045" t="s">
        <v>43</v>
      </c>
      <c r="R312" s="1045">
        <v>11236</v>
      </c>
      <c r="S312" s="1045">
        <v>7864</v>
      </c>
      <c r="T312" s="1045">
        <v>379</v>
      </c>
      <c r="U312" s="1045">
        <v>79</v>
      </c>
      <c r="V312" s="1045" t="s">
        <v>43</v>
      </c>
      <c r="W312" s="1048" t="s">
        <v>411</v>
      </c>
    </row>
    <row r="313" spans="1:23" s="1045" customFormat="1" ht="9.75" customHeight="1">
      <c r="A313" s="1046" t="s">
        <v>467</v>
      </c>
      <c r="B313" s="1045" t="s">
        <v>43</v>
      </c>
      <c r="C313" s="1045" t="s">
        <v>43</v>
      </c>
      <c r="D313" s="1045" t="s">
        <v>43</v>
      </c>
      <c r="E313" s="1045" t="s">
        <v>43</v>
      </c>
      <c r="F313" s="1045" t="s">
        <v>43</v>
      </c>
      <c r="G313" s="1045" t="s">
        <v>43</v>
      </c>
      <c r="H313" s="1045" t="s">
        <v>43</v>
      </c>
      <c r="I313" s="1045" t="s">
        <v>43</v>
      </c>
      <c r="J313" s="1045" t="s">
        <v>43</v>
      </c>
      <c r="K313" s="1045" t="s">
        <v>43</v>
      </c>
      <c r="L313" s="1045" t="s">
        <v>43</v>
      </c>
      <c r="M313" s="1045" t="s">
        <v>43</v>
      </c>
      <c r="N313" s="1045" t="s">
        <v>43</v>
      </c>
      <c r="O313" s="1045" t="s">
        <v>43</v>
      </c>
      <c r="P313" s="1045" t="s">
        <v>43</v>
      </c>
      <c r="Q313" s="1045" t="s">
        <v>43</v>
      </c>
      <c r="R313" s="1045">
        <v>8595</v>
      </c>
      <c r="S313" s="1045">
        <v>6335</v>
      </c>
      <c r="T313" s="1045">
        <v>3102</v>
      </c>
      <c r="U313" s="1045">
        <v>32</v>
      </c>
      <c r="V313" s="1045" t="s">
        <v>43</v>
      </c>
      <c r="W313" s="1048" t="s">
        <v>412</v>
      </c>
    </row>
    <row r="314" spans="1:23" s="1045" customFormat="1" ht="9.75" customHeight="1">
      <c r="A314" s="1046" t="s">
        <v>468</v>
      </c>
      <c r="B314" s="1045" t="s">
        <v>43</v>
      </c>
      <c r="C314" s="1045" t="s">
        <v>43</v>
      </c>
      <c r="D314" s="1045" t="s">
        <v>43</v>
      </c>
      <c r="E314" s="1045" t="s">
        <v>43</v>
      </c>
      <c r="F314" s="1045" t="s">
        <v>43</v>
      </c>
      <c r="G314" s="1045" t="s">
        <v>43</v>
      </c>
      <c r="H314" s="1045" t="s">
        <v>43</v>
      </c>
      <c r="I314" s="1045" t="s">
        <v>43</v>
      </c>
      <c r="J314" s="1045" t="s">
        <v>43</v>
      </c>
      <c r="K314" s="1045" t="s">
        <v>43</v>
      </c>
      <c r="L314" s="1045" t="s">
        <v>43</v>
      </c>
      <c r="M314" s="1045" t="s">
        <v>43</v>
      </c>
      <c r="N314" s="1045" t="s">
        <v>43</v>
      </c>
      <c r="O314" s="1045" t="s">
        <v>43</v>
      </c>
      <c r="P314" s="1045" t="s">
        <v>43</v>
      </c>
      <c r="Q314" s="1045" t="s">
        <v>43</v>
      </c>
      <c r="R314" s="1045">
        <v>13730</v>
      </c>
      <c r="S314" s="1045">
        <v>12249</v>
      </c>
      <c r="T314" s="1045">
        <v>4032</v>
      </c>
      <c r="U314" s="1045">
        <v>48</v>
      </c>
      <c r="V314" s="1045" t="s">
        <v>43</v>
      </c>
      <c r="W314" s="1048" t="s">
        <v>469</v>
      </c>
    </row>
    <row r="315" spans="1:23" s="1045" customFormat="1" ht="9.75" customHeight="1">
      <c r="A315" s="1046" t="s">
        <v>470</v>
      </c>
      <c r="B315" s="1045" t="s">
        <v>43</v>
      </c>
      <c r="C315" s="1045" t="s">
        <v>43</v>
      </c>
      <c r="D315" s="1045" t="s">
        <v>43</v>
      </c>
      <c r="E315" s="1045" t="s">
        <v>43</v>
      </c>
      <c r="F315" s="1045" t="s">
        <v>43</v>
      </c>
      <c r="G315" s="1045" t="s">
        <v>43</v>
      </c>
      <c r="H315" s="1045" t="s">
        <v>43</v>
      </c>
      <c r="I315" s="1045" t="s">
        <v>43</v>
      </c>
      <c r="J315" s="1045" t="s">
        <v>43</v>
      </c>
      <c r="K315" s="1045" t="s">
        <v>43</v>
      </c>
      <c r="L315" s="1045" t="s">
        <v>43</v>
      </c>
      <c r="M315" s="1045" t="s">
        <v>43</v>
      </c>
      <c r="N315" s="1045" t="s">
        <v>43</v>
      </c>
      <c r="O315" s="1045" t="s">
        <v>43</v>
      </c>
      <c r="P315" s="1045" t="s">
        <v>43</v>
      </c>
      <c r="Q315" s="1045" t="s">
        <v>43</v>
      </c>
      <c r="R315" s="1045">
        <v>5103</v>
      </c>
      <c r="S315" s="1045">
        <v>3506</v>
      </c>
      <c r="T315" s="1045">
        <v>2184</v>
      </c>
      <c r="U315" s="1045">
        <v>48</v>
      </c>
      <c r="V315" s="1045">
        <v>1195</v>
      </c>
      <c r="W315" s="1048" t="s">
        <v>471</v>
      </c>
    </row>
    <row r="316" spans="1:23" s="1045" customFormat="1" ht="9.75" customHeight="1">
      <c r="A316" s="1046" t="s">
        <v>472</v>
      </c>
      <c r="B316" s="1045" t="s">
        <v>43</v>
      </c>
      <c r="C316" s="1045">
        <v>41789</v>
      </c>
      <c r="D316" s="1045" t="s">
        <v>43</v>
      </c>
      <c r="E316" s="1045">
        <v>44450</v>
      </c>
      <c r="F316" s="1045" t="s">
        <v>43</v>
      </c>
      <c r="G316" s="1045" t="s">
        <v>43</v>
      </c>
      <c r="H316" s="1045">
        <v>44450</v>
      </c>
      <c r="I316" s="1045" t="s">
        <v>43</v>
      </c>
      <c r="J316" s="1045" t="s">
        <v>43</v>
      </c>
      <c r="K316" s="1045" t="s">
        <v>43</v>
      </c>
      <c r="L316" s="1045">
        <v>95095</v>
      </c>
      <c r="M316" s="1045">
        <v>95095</v>
      </c>
      <c r="N316" s="1045" t="s">
        <v>43</v>
      </c>
      <c r="O316" s="1045" t="s">
        <v>43</v>
      </c>
      <c r="P316" s="1045" t="s">
        <v>43</v>
      </c>
      <c r="Q316" s="1045" t="s">
        <v>43</v>
      </c>
      <c r="R316" s="1045">
        <v>16886</v>
      </c>
      <c r="S316" s="1045">
        <v>8522</v>
      </c>
      <c r="T316" s="1045">
        <v>3485</v>
      </c>
      <c r="U316" s="1045">
        <v>32</v>
      </c>
      <c r="V316" s="1045" t="s">
        <v>43</v>
      </c>
      <c r="W316" s="1048" t="s">
        <v>473</v>
      </c>
    </row>
    <row r="317" spans="1:23" s="1045" customFormat="1" ht="9.75" customHeight="1">
      <c r="A317" s="1046" t="s">
        <v>474</v>
      </c>
      <c r="B317" s="1045" t="s">
        <v>43</v>
      </c>
      <c r="C317" s="1045" t="s">
        <v>43</v>
      </c>
      <c r="D317" s="1045" t="s">
        <v>43</v>
      </c>
      <c r="E317" s="1045" t="s">
        <v>43</v>
      </c>
      <c r="F317" s="1045" t="s">
        <v>43</v>
      </c>
      <c r="G317" s="1045" t="s">
        <v>43</v>
      </c>
      <c r="H317" s="1045" t="s">
        <v>43</v>
      </c>
      <c r="I317" s="1045" t="s">
        <v>43</v>
      </c>
      <c r="J317" s="1045" t="s">
        <v>43</v>
      </c>
      <c r="K317" s="1045" t="s">
        <v>43</v>
      </c>
      <c r="L317" s="1045" t="s">
        <v>43</v>
      </c>
      <c r="M317" s="1045" t="s">
        <v>43</v>
      </c>
      <c r="N317" s="1045" t="s">
        <v>43</v>
      </c>
      <c r="O317" s="1045" t="s">
        <v>43</v>
      </c>
      <c r="P317" s="1045" t="s">
        <v>43</v>
      </c>
      <c r="Q317" s="1045" t="s">
        <v>43</v>
      </c>
      <c r="R317" s="1045">
        <v>7067</v>
      </c>
      <c r="S317" s="1045">
        <v>5442</v>
      </c>
      <c r="T317" s="1045">
        <v>3119</v>
      </c>
      <c r="U317" s="1045" t="s">
        <v>43</v>
      </c>
      <c r="V317" s="1045">
        <v>32</v>
      </c>
      <c r="W317" s="1048" t="s">
        <v>475</v>
      </c>
    </row>
    <row r="318" spans="1:23" s="1045" customFormat="1" ht="9.75" customHeight="1">
      <c r="A318" s="1046" t="s">
        <v>476</v>
      </c>
      <c r="B318" s="1045" t="s">
        <v>43</v>
      </c>
      <c r="C318" s="1045" t="s">
        <v>43</v>
      </c>
      <c r="D318" s="1045" t="s">
        <v>43</v>
      </c>
      <c r="E318" s="1045" t="s">
        <v>43</v>
      </c>
      <c r="F318" s="1045" t="s">
        <v>43</v>
      </c>
      <c r="G318" s="1045" t="s">
        <v>43</v>
      </c>
      <c r="H318" s="1045" t="s">
        <v>43</v>
      </c>
      <c r="I318" s="1045" t="s">
        <v>43</v>
      </c>
      <c r="J318" s="1045" t="s">
        <v>43</v>
      </c>
      <c r="K318" s="1045" t="s">
        <v>43</v>
      </c>
      <c r="L318" s="1045" t="s">
        <v>43</v>
      </c>
      <c r="M318" s="1045" t="s">
        <v>43</v>
      </c>
      <c r="N318" s="1045" t="s">
        <v>43</v>
      </c>
      <c r="O318" s="1045" t="s">
        <v>43</v>
      </c>
      <c r="P318" s="1045" t="s">
        <v>43</v>
      </c>
      <c r="Q318" s="1045" t="s">
        <v>43</v>
      </c>
      <c r="R318" s="1045">
        <v>29083</v>
      </c>
      <c r="S318" s="1045">
        <v>21110</v>
      </c>
      <c r="T318" s="1045">
        <v>6996</v>
      </c>
      <c r="U318" s="1045">
        <v>8677</v>
      </c>
      <c r="V318" s="1045" t="s">
        <v>43</v>
      </c>
      <c r="W318" s="1048" t="s">
        <v>477</v>
      </c>
    </row>
    <row r="319" spans="1:23" s="1045" customFormat="1" ht="9.75" customHeight="1">
      <c r="A319" s="1046" t="s">
        <v>478</v>
      </c>
      <c r="B319" s="1045" t="s">
        <v>43</v>
      </c>
      <c r="C319" s="1045" t="s">
        <v>43</v>
      </c>
      <c r="D319" s="1045" t="s">
        <v>43</v>
      </c>
      <c r="E319" s="1045">
        <v>32886</v>
      </c>
      <c r="F319" s="1045" t="s">
        <v>43</v>
      </c>
      <c r="G319" s="1045" t="s">
        <v>43</v>
      </c>
      <c r="H319" s="1045">
        <v>32886</v>
      </c>
      <c r="I319" s="1045" t="s">
        <v>43</v>
      </c>
      <c r="J319" s="1045" t="s">
        <v>43</v>
      </c>
      <c r="K319" s="1045" t="s">
        <v>43</v>
      </c>
      <c r="L319" s="1045">
        <v>21060</v>
      </c>
      <c r="M319" s="1045">
        <v>21060</v>
      </c>
      <c r="N319" s="1045" t="s">
        <v>43</v>
      </c>
      <c r="O319" s="1045" t="s">
        <v>43</v>
      </c>
      <c r="P319" s="1045" t="s">
        <v>43</v>
      </c>
      <c r="Q319" s="1045" t="s">
        <v>43</v>
      </c>
      <c r="R319" s="1045">
        <v>5906</v>
      </c>
      <c r="S319" s="1045">
        <v>4811</v>
      </c>
      <c r="T319" s="1045">
        <v>4686</v>
      </c>
      <c r="U319" s="1045">
        <v>16</v>
      </c>
      <c r="V319" s="1045" t="s">
        <v>43</v>
      </c>
      <c r="W319" s="1048" t="s">
        <v>422</v>
      </c>
    </row>
    <row r="320" spans="1:23" s="1045" customFormat="1" ht="9.75" customHeight="1">
      <c r="A320" s="1046" t="s">
        <v>479</v>
      </c>
      <c r="B320" s="1045" t="s">
        <v>43</v>
      </c>
      <c r="C320" s="1045" t="s">
        <v>43</v>
      </c>
      <c r="D320" s="1045" t="s">
        <v>43</v>
      </c>
      <c r="E320" s="1045" t="s">
        <v>43</v>
      </c>
      <c r="F320" s="1045" t="s">
        <v>43</v>
      </c>
      <c r="G320" s="1045" t="s">
        <v>43</v>
      </c>
      <c r="H320" s="1045" t="s">
        <v>43</v>
      </c>
      <c r="I320" s="1045" t="s">
        <v>43</v>
      </c>
      <c r="J320" s="1045" t="s">
        <v>43</v>
      </c>
      <c r="K320" s="1045" t="s">
        <v>43</v>
      </c>
      <c r="L320" s="1045">
        <v>28477</v>
      </c>
      <c r="M320" s="1045">
        <v>28477</v>
      </c>
      <c r="N320" s="1045" t="s">
        <v>43</v>
      </c>
      <c r="O320" s="1045" t="s">
        <v>43</v>
      </c>
      <c r="P320" s="1045" t="s">
        <v>43</v>
      </c>
      <c r="Q320" s="1045" t="s">
        <v>43</v>
      </c>
      <c r="R320" s="1045">
        <v>10731</v>
      </c>
      <c r="S320" s="1045">
        <v>9825</v>
      </c>
      <c r="T320" s="1045">
        <v>1284</v>
      </c>
      <c r="U320" s="1045">
        <v>4934</v>
      </c>
      <c r="V320" s="1045" t="s">
        <v>43</v>
      </c>
      <c r="W320" s="1048" t="s">
        <v>423</v>
      </c>
    </row>
    <row r="321" spans="1:23" s="1045" customFormat="1" ht="9.75" customHeight="1">
      <c r="A321" s="1046" t="s">
        <v>480</v>
      </c>
      <c r="B321" s="1045" t="s">
        <v>43</v>
      </c>
      <c r="C321" s="1045" t="s">
        <v>43</v>
      </c>
      <c r="D321" s="1045" t="s">
        <v>43</v>
      </c>
      <c r="E321" s="1045">
        <v>31485</v>
      </c>
      <c r="F321" s="1045" t="s">
        <v>43</v>
      </c>
      <c r="G321" s="1045" t="s">
        <v>43</v>
      </c>
      <c r="H321" s="1045">
        <v>31485</v>
      </c>
      <c r="I321" s="1045" t="s">
        <v>43</v>
      </c>
      <c r="J321" s="1045" t="s">
        <v>43</v>
      </c>
      <c r="K321" s="1045" t="s">
        <v>43</v>
      </c>
      <c r="L321" s="1045" t="s">
        <v>43</v>
      </c>
      <c r="M321" s="1045" t="s">
        <v>43</v>
      </c>
      <c r="N321" s="1045" t="s">
        <v>43</v>
      </c>
      <c r="O321" s="1045" t="s">
        <v>43</v>
      </c>
      <c r="P321" s="1045" t="s">
        <v>43</v>
      </c>
      <c r="Q321" s="1045" t="s">
        <v>43</v>
      </c>
      <c r="R321" s="1045">
        <v>17723</v>
      </c>
      <c r="S321" s="1045">
        <v>8653</v>
      </c>
      <c r="T321" s="1045">
        <v>5576</v>
      </c>
      <c r="U321" s="1045">
        <v>50</v>
      </c>
      <c r="V321" s="1045">
        <v>32</v>
      </c>
      <c r="W321" s="1048" t="s">
        <v>424</v>
      </c>
    </row>
    <row r="322" spans="1:23" s="1045" customFormat="1" ht="9.75" customHeight="1">
      <c r="A322" s="1046" t="s">
        <v>481</v>
      </c>
      <c r="B322" s="1045" t="s">
        <v>43</v>
      </c>
      <c r="C322" s="1045" t="s">
        <v>43</v>
      </c>
      <c r="D322" s="1045" t="s">
        <v>43</v>
      </c>
      <c r="E322" s="1045" t="s">
        <v>43</v>
      </c>
      <c r="F322" s="1045" t="s">
        <v>43</v>
      </c>
      <c r="G322" s="1045" t="s">
        <v>43</v>
      </c>
      <c r="H322" s="1045" t="s">
        <v>43</v>
      </c>
      <c r="I322" s="1045" t="s">
        <v>43</v>
      </c>
      <c r="J322" s="1045" t="s">
        <v>43</v>
      </c>
      <c r="K322" s="1045" t="s">
        <v>43</v>
      </c>
      <c r="L322" s="1045" t="s">
        <v>43</v>
      </c>
      <c r="M322" s="1045" t="s">
        <v>43</v>
      </c>
      <c r="N322" s="1045" t="s">
        <v>43</v>
      </c>
      <c r="O322" s="1045" t="s">
        <v>43</v>
      </c>
      <c r="P322" s="1045" t="s">
        <v>43</v>
      </c>
      <c r="Q322" s="1045" t="s">
        <v>43</v>
      </c>
      <c r="R322" s="1045">
        <v>11328</v>
      </c>
      <c r="S322" s="1045">
        <v>10230</v>
      </c>
      <c r="T322" s="1045">
        <v>4646</v>
      </c>
      <c r="U322" s="1045" t="s">
        <v>43</v>
      </c>
      <c r="V322" s="1045" t="s">
        <v>43</v>
      </c>
      <c r="W322" s="1048" t="s">
        <v>482</v>
      </c>
    </row>
    <row r="323" spans="1:23" s="1045" customFormat="1" ht="9.75" customHeight="1">
      <c r="A323" s="1046" t="s">
        <v>465</v>
      </c>
      <c r="B323" s="1045" t="s">
        <v>43</v>
      </c>
      <c r="C323" s="1045" t="s">
        <v>43</v>
      </c>
      <c r="D323" s="1045" t="s">
        <v>43</v>
      </c>
      <c r="E323" s="1045" t="s">
        <v>43</v>
      </c>
      <c r="F323" s="1045" t="s">
        <v>43</v>
      </c>
      <c r="G323" s="1045" t="s">
        <v>43</v>
      </c>
      <c r="H323" s="1045" t="s">
        <v>43</v>
      </c>
      <c r="I323" s="1045" t="s">
        <v>43</v>
      </c>
      <c r="J323" s="1045" t="s">
        <v>43</v>
      </c>
      <c r="K323" s="1045" t="s">
        <v>43</v>
      </c>
      <c r="L323" s="1045" t="s">
        <v>43</v>
      </c>
      <c r="M323" s="1045" t="s">
        <v>43</v>
      </c>
      <c r="N323" s="1045" t="s">
        <v>43</v>
      </c>
      <c r="O323" s="1045" t="s">
        <v>43</v>
      </c>
      <c r="P323" s="1045" t="s">
        <v>43</v>
      </c>
      <c r="Q323" s="1045" t="s">
        <v>43</v>
      </c>
      <c r="R323" s="1045">
        <v>11769</v>
      </c>
      <c r="S323" s="1045">
        <v>8762</v>
      </c>
      <c r="T323" s="1045">
        <v>4198</v>
      </c>
      <c r="U323" s="1045">
        <v>16</v>
      </c>
      <c r="V323" s="1045" t="s">
        <v>43</v>
      </c>
      <c r="W323" s="1048" t="s">
        <v>410</v>
      </c>
    </row>
    <row r="324" spans="1:23" s="1045" customFormat="1" ht="9.75" customHeight="1">
      <c r="A324" s="1049" t="s">
        <v>466</v>
      </c>
      <c r="B324" s="1050" t="s">
        <v>43</v>
      </c>
      <c r="C324" s="1051" t="s">
        <v>43</v>
      </c>
      <c r="D324" s="1051" t="s">
        <v>43</v>
      </c>
      <c r="E324" s="1051" t="s">
        <v>43</v>
      </c>
      <c r="F324" s="1051" t="s">
        <v>43</v>
      </c>
      <c r="G324" s="1051" t="s">
        <v>43</v>
      </c>
      <c r="H324" s="1051" t="s">
        <v>43</v>
      </c>
      <c r="I324" s="1051" t="s">
        <v>43</v>
      </c>
      <c r="J324" s="1051" t="s">
        <v>43</v>
      </c>
      <c r="K324" s="1051" t="s">
        <v>43</v>
      </c>
      <c r="L324" s="1051" t="s">
        <v>43</v>
      </c>
      <c r="M324" s="1051" t="s">
        <v>43</v>
      </c>
      <c r="N324" s="1051" t="s">
        <v>43</v>
      </c>
      <c r="O324" s="1051" t="s">
        <v>43</v>
      </c>
      <c r="P324" s="1051" t="s">
        <v>43</v>
      </c>
      <c r="Q324" s="1051" t="s">
        <v>43</v>
      </c>
      <c r="R324" s="1051">
        <v>15193</v>
      </c>
      <c r="S324" s="1051">
        <v>14035</v>
      </c>
      <c r="T324" s="1051">
        <v>2897</v>
      </c>
      <c r="U324" s="1051">
        <v>3713</v>
      </c>
      <c r="V324" s="1051" t="s">
        <v>43</v>
      </c>
      <c r="W324" s="1052" t="s">
        <v>411</v>
      </c>
    </row>
    <row r="325" spans="1:23" ht="12" customHeight="1"/>
    <row r="326" spans="1:23" ht="12" customHeight="1"/>
    <row r="327" spans="1:23" ht="12" customHeight="1">
      <c r="K327" s="1053" t="s">
        <v>483</v>
      </c>
    </row>
    <row r="328" spans="1:23" s="1038" customFormat="1" ht="21" customHeight="1">
      <c r="A328" s="1308" t="s">
        <v>723</v>
      </c>
      <c r="B328" s="1054" t="s">
        <v>811</v>
      </c>
      <c r="C328" s="1037"/>
      <c r="D328" s="1037"/>
      <c r="E328" s="1037"/>
      <c r="F328" s="1037"/>
      <c r="G328" s="1037"/>
      <c r="H328" s="1037"/>
      <c r="I328" s="1037"/>
      <c r="J328" s="1037"/>
      <c r="K328" s="1037"/>
      <c r="L328" s="1037"/>
      <c r="M328" s="1037"/>
      <c r="N328" s="1037"/>
      <c r="O328" s="1037"/>
      <c r="P328" s="1037"/>
      <c r="Q328" s="1037"/>
      <c r="R328" s="1037"/>
      <c r="S328" s="1037"/>
      <c r="T328" s="1076"/>
      <c r="U328" s="1058" t="s">
        <v>812</v>
      </c>
      <c r="V328" s="1037"/>
      <c r="W328" s="1311" t="s">
        <v>429</v>
      </c>
    </row>
    <row r="329" spans="1:23" s="1038" customFormat="1" ht="21" customHeight="1">
      <c r="A329" s="1309"/>
      <c r="B329" s="1054" t="s">
        <v>165</v>
      </c>
      <c r="C329" s="1037"/>
      <c r="D329" s="1037"/>
      <c r="E329" s="1037"/>
      <c r="F329" s="1076"/>
      <c r="G329" s="1077" t="s">
        <v>743</v>
      </c>
      <c r="H329" s="1037"/>
      <c r="I329" s="1037"/>
      <c r="J329" s="1037"/>
      <c r="K329" s="1037"/>
      <c r="L329" s="1037"/>
      <c r="M329" s="1076"/>
      <c r="N329" s="1077" t="s">
        <v>762</v>
      </c>
      <c r="O329" s="1037"/>
      <c r="P329" s="1076"/>
      <c r="Q329" s="1077" t="s">
        <v>764</v>
      </c>
      <c r="R329" s="1076"/>
      <c r="S329" s="1077" t="s">
        <v>765</v>
      </c>
      <c r="T329" s="1076"/>
      <c r="U329" s="1314" t="s">
        <v>813</v>
      </c>
      <c r="V329" s="1077" t="s">
        <v>725</v>
      </c>
      <c r="W329" s="1312"/>
    </row>
    <row r="330" spans="1:23" s="1038" customFormat="1" ht="52.5" customHeight="1">
      <c r="A330" s="1310"/>
      <c r="B330" s="1039" t="s">
        <v>807</v>
      </c>
      <c r="C330" s="1039" t="s">
        <v>793</v>
      </c>
      <c r="D330" s="1039" t="s">
        <v>792</v>
      </c>
      <c r="E330" s="1039" t="s">
        <v>794</v>
      </c>
      <c r="F330" s="1039" t="s">
        <v>728</v>
      </c>
      <c r="G330" s="1079" t="s">
        <v>1344</v>
      </c>
      <c r="H330" s="1039" t="s">
        <v>593</v>
      </c>
      <c r="I330" s="1055" t="s">
        <v>749</v>
      </c>
      <c r="J330" s="1039" t="s">
        <v>750</v>
      </c>
      <c r="K330" s="1039" t="s">
        <v>751</v>
      </c>
      <c r="L330" s="1039" t="s">
        <v>814</v>
      </c>
      <c r="M330" s="1039" t="s">
        <v>754</v>
      </c>
      <c r="N330" s="1079" t="s">
        <v>768</v>
      </c>
      <c r="O330" s="1039" t="s">
        <v>815</v>
      </c>
      <c r="P330" s="1039" t="s">
        <v>769</v>
      </c>
      <c r="Q330" s="1079" t="s">
        <v>774</v>
      </c>
      <c r="R330" s="1039" t="s">
        <v>779</v>
      </c>
      <c r="S330" s="1079" t="s">
        <v>783</v>
      </c>
      <c r="T330" s="1039" t="s">
        <v>784</v>
      </c>
      <c r="U330" s="1315"/>
      <c r="V330" s="1078" t="s">
        <v>726</v>
      </c>
      <c r="W330" s="1313"/>
    </row>
    <row r="331" spans="1:23" s="1045" customFormat="1" ht="9.75" customHeight="1">
      <c r="A331" s="1041" t="s">
        <v>300</v>
      </c>
      <c r="B331" s="1042">
        <v>4</v>
      </c>
      <c r="C331" s="1043" t="s">
        <v>43</v>
      </c>
      <c r="D331" s="1043">
        <v>643</v>
      </c>
      <c r="E331" s="1043">
        <v>8303</v>
      </c>
      <c r="F331" s="1043" t="s">
        <v>43</v>
      </c>
      <c r="G331" s="1043">
        <v>15553</v>
      </c>
      <c r="H331" s="1043">
        <v>128</v>
      </c>
      <c r="I331" s="1043">
        <v>4380</v>
      </c>
      <c r="J331" s="1043">
        <v>1107</v>
      </c>
      <c r="K331" s="1043">
        <v>7476</v>
      </c>
      <c r="L331" s="1043">
        <v>2462</v>
      </c>
      <c r="M331" s="1043" t="s">
        <v>43</v>
      </c>
      <c r="N331" s="1043">
        <v>4749</v>
      </c>
      <c r="O331" s="1043">
        <v>949</v>
      </c>
      <c r="P331" s="1043">
        <v>3800</v>
      </c>
      <c r="Q331" s="1043" t="s">
        <v>43</v>
      </c>
      <c r="R331" s="1043" t="s">
        <v>43</v>
      </c>
      <c r="S331" s="1043">
        <v>10</v>
      </c>
      <c r="T331" s="1043">
        <v>10</v>
      </c>
      <c r="U331" s="1043">
        <v>179954</v>
      </c>
      <c r="V331" s="1043">
        <v>179935</v>
      </c>
      <c r="W331" s="1044" t="s">
        <v>443</v>
      </c>
    </row>
    <row r="332" spans="1:23" s="1045" customFormat="1" ht="9.75" customHeight="1">
      <c r="A332" s="1046" t="s">
        <v>738</v>
      </c>
      <c r="B332" s="1045" t="s">
        <v>43</v>
      </c>
      <c r="C332" s="1045" t="s">
        <v>43</v>
      </c>
      <c r="D332" s="1045">
        <v>964</v>
      </c>
      <c r="E332" s="1045">
        <v>8064</v>
      </c>
      <c r="F332" s="1045" t="s">
        <v>43</v>
      </c>
      <c r="G332" s="1045">
        <v>2935</v>
      </c>
      <c r="H332" s="1045">
        <v>62</v>
      </c>
      <c r="I332" s="1045">
        <v>106</v>
      </c>
      <c r="J332" s="1045">
        <v>297</v>
      </c>
      <c r="K332" s="1045">
        <v>526</v>
      </c>
      <c r="L332" s="1045">
        <v>1936</v>
      </c>
      <c r="M332" s="1045">
        <v>8</v>
      </c>
      <c r="N332" s="1045">
        <v>3106</v>
      </c>
      <c r="O332" s="1045">
        <v>813</v>
      </c>
      <c r="P332" s="1045">
        <v>2293</v>
      </c>
      <c r="Q332" s="1045" t="s">
        <v>43</v>
      </c>
      <c r="R332" s="1045" t="s">
        <v>43</v>
      </c>
      <c r="S332" s="1045" t="s">
        <v>43</v>
      </c>
      <c r="T332" s="1045" t="s">
        <v>43</v>
      </c>
      <c r="U332" s="1045">
        <v>162373</v>
      </c>
      <c r="V332" s="1045">
        <v>162367</v>
      </c>
      <c r="W332" s="1048" t="s">
        <v>445</v>
      </c>
    </row>
    <row r="333" spans="1:23" s="1045" customFormat="1" ht="9.75" customHeight="1">
      <c r="A333" s="1046" t="s">
        <v>739</v>
      </c>
      <c r="B333" s="1045">
        <v>7525</v>
      </c>
      <c r="C333" s="1045">
        <v>16</v>
      </c>
      <c r="D333" s="1045">
        <v>24696</v>
      </c>
      <c r="E333" s="1045">
        <v>1543</v>
      </c>
      <c r="F333" s="1045" t="s">
        <v>43</v>
      </c>
      <c r="G333" s="1045">
        <v>1501</v>
      </c>
      <c r="H333" s="1045" t="s">
        <v>43</v>
      </c>
      <c r="I333" s="1045">
        <v>87</v>
      </c>
      <c r="J333" s="1045">
        <v>7</v>
      </c>
      <c r="K333" s="1045">
        <v>874</v>
      </c>
      <c r="L333" s="1045">
        <v>524</v>
      </c>
      <c r="M333" s="1045">
        <v>9</v>
      </c>
      <c r="N333" s="1045">
        <v>8179</v>
      </c>
      <c r="O333" s="1045">
        <v>675</v>
      </c>
      <c r="P333" s="1045">
        <v>7504</v>
      </c>
      <c r="Q333" s="1045">
        <v>940</v>
      </c>
      <c r="R333" s="1045">
        <v>940</v>
      </c>
      <c r="S333" s="1045" t="s">
        <v>43</v>
      </c>
      <c r="T333" s="1045" t="s">
        <v>43</v>
      </c>
      <c r="U333" s="1045">
        <v>89442</v>
      </c>
      <c r="V333" s="1045">
        <v>89433</v>
      </c>
      <c r="W333" s="1048" t="s">
        <v>447</v>
      </c>
    </row>
    <row r="334" spans="1:23" s="1045" customFormat="1" ht="9.75" customHeight="1">
      <c r="A334" s="1046" t="s">
        <v>740</v>
      </c>
      <c r="B334" s="1045">
        <v>10594</v>
      </c>
      <c r="C334" s="1045" t="s">
        <v>43</v>
      </c>
      <c r="D334" s="1045">
        <v>29844</v>
      </c>
      <c r="E334" s="1045" t="s">
        <v>43</v>
      </c>
      <c r="F334" s="1045" t="s">
        <v>43</v>
      </c>
      <c r="G334" s="1045">
        <v>3349</v>
      </c>
      <c r="H334" s="1045">
        <v>218</v>
      </c>
      <c r="I334" s="1045">
        <v>17</v>
      </c>
      <c r="J334" s="1045">
        <v>14</v>
      </c>
      <c r="K334" s="1045">
        <v>455</v>
      </c>
      <c r="L334" s="1045">
        <v>2605</v>
      </c>
      <c r="M334" s="1045">
        <v>40</v>
      </c>
      <c r="N334" s="1045">
        <v>11866</v>
      </c>
      <c r="O334" s="1045">
        <v>1064</v>
      </c>
      <c r="P334" s="1045">
        <v>10802</v>
      </c>
      <c r="Q334" s="1045">
        <v>313</v>
      </c>
      <c r="R334" s="1045">
        <v>313</v>
      </c>
      <c r="S334" s="1045" t="s">
        <v>43</v>
      </c>
      <c r="T334" s="1045" t="s">
        <v>43</v>
      </c>
      <c r="U334" s="1045">
        <v>72609</v>
      </c>
      <c r="V334" s="1045">
        <v>72593</v>
      </c>
      <c r="W334" s="1048" t="s">
        <v>449</v>
      </c>
    </row>
    <row r="335" spans="1:23" s="1045" customFormat="1" ht="9.75" customHeight="1">
      <c r="A335" s="1046" t="s">
        <v>741</v>
      </c>
      <c r="B335" s="1045">
        <v>9223</v>
      </c>
      <c r="C335" s="1045">
        <v>32</v>
      </c>
      <c r="D335" s="1045">
        <v>33775</v>
      </c>
      <c r="E335" s="1045" t="s">
        <v>43</v>
      </c>
      <c r="F335" s="1045">
        <v>5</v>
      </c>
      <c r="G335" s="1045">
        <v>24448</v>
      </c>
      <c r="H335" s="1045">
        <v>64</v>
      </c>
      <c r="I335" s="1045">
        <v>22297</v>
      </c>
      <c r="J335" s="1045">
        <v>21</v>
      </c>
      <c r="K335" s="1045">
        <v>741</v>
      </c>
      <c r="L335" s="1045">
        <v>1325</v>
      </c>
      <c r="M335" s="1045" t="s">
        <v>43</v>
      </c>
      <c r="N335" s="1045">
        <v>13956</v>
      </c>
      <c r="O335" s="1045">
        <v>673</v>
      </c>
      <c r="P335" s="1045">
        <v>13283</v>
      </c>
      <c r="Q335" s="1045">
        <v>961</v>
      </c>
      <c r="R335" s="1045">
        <v>961</v>
      </c>
      <c r="S335" s="1045" t="s">
        <v>43</v>
      </c>
      <c r="T335" s="1045" t="s">
        <v>43</v>
      </c>
      <c r="U335" s="1045">
        <v>75650</v>
      </c>
      <c r="V335" s="1045">
        <v>75623</v>
      </c>
      <c r="W335" s="1048" t="s">
        <v>451</v>
      </c>
    </row>
    <row r="336" spans="1:23" s="1045" customFormat="1" ht="6.75" customHeight="1">
      <c r="A336" s="1046"/>
      <c r="W336" s="1048"/>
    </row>
    <row r="337" spans="1:23" s="1045" customFormat="1" ht="9.75" customHeight="1">
      <c r="A337" s="1046" t="s">
        <v>305</v>
      </c>
      <c r="B337" s="1045">
        <v>14391</v>
      </c>
      <c r="C337" s="1045" t="s">
        <v>43</v>
      </c>
      <c r="D337" s="1045">
        <v>31230</v>
      </c>
      <c r="E337" s="1045" t="s">
        <v>43</v>
      </c>
      <c r="F337" s="1045">
        <v>5</v>
      </c>
      <c r="G337" s="1045">
        <v>1928</v>
      </c>
      <c r="H337" s="1045">
        <v>234</v>
      </c>
      <c r="I337" s="1045">
        <v>34</v>
      </c>
      <c r="J337" s="1045">
        <v>24</v>
      </c>
      <c r="K337" s="1045">
        <v>459</v>
      </c>
      <c r="L337" s="1045">
        <v>1137</v>
      </c>
      <c r="M337" s="1045">
        <v>40</v>
      </c>
      <c r="N337" s="1045">
        <v>14505</v>
      </c>
      <c r="O337" s="1045">
        <v>1011</v>
      </c>
      <c r="P337" s="1045">
        <v>13494</v>
      </c>
      <c r="Q337" s="1045">
        <v>406</v>
      </c>
      <c r="R337" s="1045">
        <v>406</v>
      </c>
      <c r="S337" s="1045" t="s">
        <v>43</v>
      </c>
      <c r="T337" s="1045" t="s">
        <v>43</v>
      </c>
      <c r="U337" s="1045">
        <v>77632</v>
      </c>
      <c r="V337" s="1045">
        <v>77612</v>
      </c>
      <c r="W337" s="1048" t="s">
        <v>452</v>
      </c>
    </row>
    <row r="338" spans="1:23" s="1045" customFormat="1" ht="9.75" customHeight="1">
      <c r="A338" s="1046" t="s">
        <v>742</v>
      </c>
      <c r="B338" s="1045">
        <v>18324</v>
      </c>
      <c r="C338" s="1045">
        <v>42</v>
      </c>
      <c r="D338" s="1045">
        <v>30084</v>
      </c>
      <c r="E338" s="1045" t="s">
        <v>43</v>
      </c>
      <c r="F338" s="1045" t="s">
        <v>43</v>
      </c>
      <c r="G338" s="1045">
        <v>26150</v>
      </c>
      <c r="H338" s="1045">
        <v>73</v>
      </c>
      <c r="I338" s="1045">
        <v>22280</v>
      </c>
      <c r="J338" s="1045">
        <v>8</v>
      </c>
      <c r="K338" s="1045">
        <v>713</v>
      </c>
      <c r="L338" s="1045">
        <v>3076</v>
      </c>
      <c r="M338" s="1045" t="s">
        <v>43</v>
      </c>
      <c r="N338" s="1045">
        <v>12502</v>
      </c>
      <c r="O338" s="1045">
        <v>569</v>
      </c>
      <c r="P338" s="1045">
        <v>11933</v>
      </c>
      <c r="Q338" s="1045">
        <v>982</v>
      </c>
      <c r="R338" s="1045">
        <v>982</v>
      </c>
      <c r="S338" s="1045" t="s">
        <v>43</v>
      </c>
      <c r="T338" s="1045" t="s">
        <v>43</v>
      </c>
      <c r="U338" s="1045">
        <v>76351</v>
      </c>
      <c r="V338" s="1045">
        <v>76327</v>
      </c>
      <c r="W338" s="1048" t="s">
        <v>454</v>
      </c>
    </row>
    <row r="339" spans="1:23" s="1045" customFormat="1" ht="6.75" customHeight="1">
      <c r="A339" s="1046"/>
      <c r="W339" s="1048"/>
    </row>
    <row r="340" spans="1:23" s="1045" customFormat="1" ht="9.75" customHeight="1">
      <c r="A340" s="1046" t="s">
        <v>307</v>
      </c>
      <c r="B340" s="1045">
        <v>3798</v>
      </c>
      <c r="C340" s="1045" t="s">
        <v>43</v>
      </c>
      <c r="D340" s="1045">
        <v>8339</v>
      </c>
      <c r="E340" s="1045" t="s">
        <v>43</v>
      </c>
      <c r="F340" s="1045">
        <v>5</v>
      </c>
      <c r="G340" s="1045">
        <v>635</v>
      </c>
      <c r="H340" s="1045">
        <v>16</v>
      </c>
      <c r="I340" s="1045">
        <v>17</v>
      </c>
      <c r="J340" s="1045">
        <v>13</v>
      </c>
      <c r="K340" s="1045">
        <v>166</v>
      </c>
      <c r="L340" s="1045">
        <v>423</v>
      </c>
      <c r="M340" s="1045" t="s">
        <v>43</v>
      </c>
      <c r="N340" s="1045">
        <v>4266</v>
      </c>
      <c r="O340" s="1045">
        <v>230</v>
      </c>
      <c r="P340" s="1045">
        <v>4036</v>
      </c>
      <c r="Q340" s="1045">
        <v>93</v>
      </c>
      <c r="R340" s="1045">
        <v>93</v>
      </c>
      <c r="S340" s="1045" t="s">
        <v>43</v>
      </c>
      <c r="T340" s="1045" t="s">
        <v>43</v>
      </c>
      <c r="U340" s="1045">
        <v>30929</v>
      </c>
      <c r="V340" s="1045">
        <v>30922</v>
      </c>
      <c r="W340" s="1048" t="s">
        <v>455</v>
      </c>
    </row>
    <row r="341" spans="1:23" s="1045" customFormat="1" ht="9.75" customHeight="1">
      <c r="A341" s="1046" t="s">
        <v>456</v>
      </c>
      <c r="B341" s="1045">
        <v>5123</v>
      </c>
      <c r="C341" s="1045" t="s">
        <v>43</v>
      </c>
      <c r="D341" s="1045">
        <v>6326</v>
      </c>
      <c r="E341" s="1045" t="s">
        <v>43</v>
      </c>
      <c r="F341" s="1045" t="s">
        <v>43</v>
      </c>
      <c r="G341" s="1045">
        <v>546</v>
      </c>
      <c r="H341" s="1045" t="s">
        <v>43</v>
      </c>
      <c r="I341" s="1045">
        <v>17</v>
      </c>
      <c r="J341" s="1045">
        <v>8</v>
      </c>
      <c r="K341" s="1045">
        <v>115</v>
      </c>
      <c r="L341" s="1045">
        <v>406</v>
      </c>
      <c r="M341" s="1045" t="s">
        <v>43</v>
      </c>
      <c r="N341" s="1045">
        <v>4473</v>
      </c>
      <c r="O341" s="1045">
        <v>258</v>
      </c>
      <c r="P341" s="1045">
        <v>4215</v>
      </c>
      <c r="Q341" s="1045">
        <v>319</v>
      </c>
      <c r="R341" s="1045">
        <v>319</v>
      </c>
      <c r="S341" s="1045" t="s">
        <v>43</v>
      </c>
      <c r="T341" s="1045" t="s">
        <v>43</v>
      </c>
      <c r="U341" s="1045">
        <v>7005</v>
      </c>
      <c r="V341" s="1045">
        <v>6993</v>
      </c>
      <c r="W341" s="1048" t="s">
        <v>457</v>
      </c>
    </row>
    <row r="342" spans="1:23" s="1045" customFormat="1" ht="9.75" customHeight="1">
      <c r="A342" s="1046" t="s">
        <v>458</v>
      </c>
      <c r="B342" s="1045">
        <v>162</v>
      </c>
      <c r="C342" s="1045">
        <v>16</v>
      </c>
      <c r="D342" s="1045">
        <v>12555</v>
      </c>
      <c r="E342" s="1045" t="s">
        <v>43</v>
      </c>
      <c r="F342" s="1045" t="s">
        <v>43</v>
      </c>
      <c r="G342" s="1045">
        <v>14404</v>
      </c>
      <c r="H342" s="1045" t="s">
        <v>43</v>
      </c>
      <c r="I342" s="1045">
        <v>13734</v>
      </c>
      <c r="J342" s="1045" t="s">
        <v>43</v>
      </c>
      <c r="K342" s="1045">
        <v>322</v>
      </c>
      <c r="L342" s="1045">
        <v>348</v>
      </c>
      <c r="M342" s="1045" t="s">
        <v>43</v>
      </c>
      <c r="N342" s="1045">
        <v>3166</v>
      </c>
      <c r="O342" s="1045">
        <v>123</v>
      </c>
      <c r="P342" s="1045">
        <v>3043</v>
      </c>
      <c r="Q342" s="1045">
        <v>392</v>
      </c>
      <c r="R342" s="1045">
        <v>392</v>
      </c>
      <c r="S342" s="1045" t="s">
        <v>43</v>
      </c>
      <c r="T342" s="1045" t="s">
        <v>43</v>
      </c>
      <c r="U342" s="1045">
        <v>14777</v>
      </c>
      <c r="V342" s="1045">
        <v>14773</v>
      </c>
      <c r="W342" s="1048" t="s">
        <v>459</v>
      </c>
    </row>
    <row r="343" spans="1:23" s="1045" customFormat="1" ht="9.75" customHeight="1">
      <c r="A343" s="1046" t="s">
        <v>460</v>
      </c>
      <c r="B343" s="1045">
        <v>140</v>
      </c>
      <c r="C343" s="1045">
        <v>16</v>
      </c>
      <c r="D343" s="1045">
        <v>6555</v>
      </c>
      <c r="E343" s="1045" t="s">
        <v>43</v>
      </c>
      <c r="F343" s="1045" t="s">
        <v>43</v>
      </c>
      <c r="G343" s="1045">
        <v>8863</v>
      </c>
      <c r="H343" s="1045">
        <v>48</v>
      </c>
      <c r="I343" s="1045">
        <v>8529</v>
      </c>
      <c r="J343" s="1045" t="s">
        <v>43</v>
      </c>
      <c r="K343" s="1045">
        <v>138</v>
      </c>
      <c r="L343" s="1045">
        <v>148</v>
      </c>
      <c r="M343" s="1045" t="s">
        <v>43</v>
      </c>
      <c r="N343" s="1045">
        <v>2051</v>
      </c>
      <c r="O343" s="1045">
        <v>62</v>
      </c>
      <c r="P343" s="1045">
        <v>1989</v>
      </c>
      <c r="Q343" s="1045">
        <v>157</v>
      </c>
      <c r="R343" s="1045">
        <v>157</v>
      </c>
      <c r="S343" s="1045" t="s">
        <v>43</v>
      </c>
      <c r="T343" s="1045" t="s">
        <v>43</v>
      </c>
      <c r="U343" s="1045">
        <v>22939</v>
      </c>
      <c r="V343" s="1045">
        <v>22935</v>
      </c>
      <c r="W343" s="1048" t="s">
        <v>461</v>
      </c>
    </row>
    <row r="344" spans="1:23" s="1045" customFormat="1" ht="9.75" customHeight="1">
      <c r="A344" s="1046" t="s">
        <v>311</v>
      </c>
      <c r="B344" s="1045">
        <v>12899</v>
      </c>
      <c r="C344" s="1045">
        <v>10</v>
      </c>
      <c r="D344" s="1045">
        <v>4648</v>
      </c>
      <c r="E344" s="1045" t="s">
        <v>43</v>
      </c>
      <c r="F344" s="1045" t="s">
        <v>43</v>
      </c>
      <c r="G344" s="1045">
        <v>2337</v>
      </c>
      <c r="H344" s="1045">
        <v>25</v>
      </c>
      <c r="I344" s="1045" t="s">
        <v>43</v>
      </c>
      <c r="J344" s="1045" t="s">
        <v>43</v>
      </c>
      <c r="K344" s="1045">
        <v>138</v>
      </c>
      <c r="L344" s="1045">
        <v>2174</v>
      </c>
      <c r="M344" s="1045" t="s">
        <v>43</v>
      </c>
      <c r="N344" s="1045">
        <v>2812</v>
      </c>
      <c r="O344" s="1045">
        <v>126</v>
      </c>
      <c r="P344" s="1045">
        <v>2686</v>
      </c>
      <c r="Q344" s="1045">
        <v>114</v>
      </c>
      <c r="R344" s="1045">
        <v>114</v>
      </c>
      <c r="S344" s="1045" t="s">
        <v>43</v>
      </c>
      <c r="T344" s="1045" t="s">
        <v>43</v>
      </c>
      <c r="U344" s="1045">
        <v>31630</v>
      </c>
      <c r="V344" s="1045">
        <v>31626</v>
      </c>
      <c r="W344" s="1048" t="s">
        <v>462</v>
      </c>
    </row>
    <row r="345" spans="1:23" s="1045" customFormat="1" ht="6.75" customHeight="1">
      <c r="A345" s="1046"/>
      <c r="W345" s="1048"/>
    </row>
    <row r="346" spans="1:23" s="1045" customFormat="1" ht="9.75" customHeight="1">
      <c r="A346" s="1046" t="s">
        <v>463</v>
      </c>
      <c r="B346" s="1045">
        <v>81</v>
      </c>
      <c r="C346" s="1045" t="s">
        <v>43</v>
      </c>
      <c r="D346" s="1045">
        <v>2220</v>
      </c>
      <c r="E346" s="1045" t="s">
        <v>43</v>
      </c>
      <c r="F346" s="1045" t="s">
        <v>43</v>
      </c>
      <c r="G346" s="1045">
        <v>137</v>
      </c>
      <c r="H346" s="1045">
        <v>4</v>
      </c>
      <c r="I346" s="1045" t="s">
        <v>43</v>
      </c>
      <c r="J346" s="1045">
        <v>6</v>
      </c>
      <c r="K346" s="1045">
        <v>23</v>
      </c>
      <c r="L346" s="1045">
        <v>104</v>
      </c>
      <c r="M346" s="1045" t="s">
        <v>43</v>
      </c>
      <c r="N346" s="1045">
        <v>513</v>
      </c>
      <c r="O346" s="1045">
        <v>28</v>
      </c>
      <c r="P346" s="1045">
        <v>485</v>
      </c>
      <c r="Q346" s="1045" t="s">
        <v>43</v>
      </c>
      <c r="R346" s="1045" t="s">
        <v>43</v>
      </c>
      <c r="S346" s="1045" t="s">
        <v>43</v>
      </c>
      <c r="T346" s="1045" t="s">
        <v>43</v>
      </c>
      <c r="U346" s="1045">
        <v>10008</v>
      </c>
      <c r="V346" s="1045">
        <v>10005</v>
      </c>
      <c r="W346" s="1048" t="s">
        <v>464</v>
      </c>
    </row>
    <row r="347" spans="1:23" s="1045" customFormat="1" ht="9.75" customHeight="1">
      <c r="A347" s="1046" t="s">
        <v>465</v>
      </c>
      <c r="B347" s="1045">
        <v>51</v>
      </c>
      <c r="C347" s="1045" t="s">
        <v>43</v>
      </c>
      <c r="D347" s="1045">
        <v>2384</v>
      </c>
      <c r="E347" s="1045" t="s">
        <v>43</v>
      </c>
      <c r="F347" s="1045" t="s">
        <v>43</v>
      </c>
      <c r="G347" s="1045">
        <v>214</v>
      </c>
      <c r="H347" s="1045">
        <v>12</v>
      </c>
      <c r="I347" s="1045">
        <v>17</v>
      </c>
      <c r="J347" s="1045" t="s">
        <v>43</v>
      </c>
      <c r="K347" s="1045">
        <v>46</v>
      </c>
      <c r="L347" s="1045">
        <v>139</v>
      </c>
      <c r="M347" s="1045" t="s">
        <v>43</v>
      </c>
      <c r="N347" s="1045">
        <v>735</v>
      </c>
      <c r="O347" s="1045">
        <v>67</v>
      </c>
      <c r="P347" s="1045">
        <v>668</v>
      </c>
      <c r="Q347" s="1045">
        <v>23</v>
      </c>
      <c r="R347" s="1045">
        <v>23</v>
      </c>
      <c r="S347" s="1045" t="s">
        <v>43</v>
      </c>
      <c r="T347" s="1045" t="s">
        <v>43</v>
      </c>
      <c r="U347" s="1045">
        <v>8992</v>
      </c>
      <c r="V347" s="1045">
        <v>8988</v>
      </c>
      <c r="W347" s="1048" t="s">
        <v>410</v>
      </c>
    </row>
    <row r="348" spans="1:23" s="1045" customFormat="1" ht="9.75" customHeight="1">
      <c r="A348" s="1046" t="s">
        <v>466</v>
      </c>
      <c r="B348" s="1045">
        <v>3666</v>
      </c>
      <c r="C348" s="1045" t="s">
        <v>43</v>
      </c>
      <c r="D348" s="1045">
        <v>3735</v>
      </c>
      <c r="E348" s="1045" t="s">
        <v>43</v>
      </c>
      <c r="F348" s="1045">
        <v>5</v>
      </c>
      <c r="G348" s="1045">
        <v>284</v>
      </c>
      <c r="H348" s="1045" t="s">
        <v>43</v>
      </c>
      <c r="I348" s="1045" t="s">
        <v>43</v>
      </c>
      <c r="J348" s="1045">
        <v>7</v>
      </c>
      <c r="K348" s="1045">
        <v>97</v>
      </c>
      <c r="L348" s="1045">
        <v>180</v>
      </c>
      <c r="M348" s="1045" t="s">
        <v>43</v>
      </c>
      <c r="N348" s="1045">
        <v>3018</v>
      </c>
      <c r="O348" s="1045">
        <v>135</v>
      </c>
      <c r="P348" s="1045">
        <v>2883</v>
      </c>
      <c r="Q348" s="1045">
        <v>70</v>
      </c>
      <c r="R348" s="1045">
        <v>70</v>
      </c>
      <c r="S348" s="1045" t="s">
        <v>43</v>
      </c>
      <c r="T348" s="1045" t="s">
        <v>43</v>
      </c>
      <c r="U348" s="1045">
        <v>11929</v>
      </c>
      <c r="V348" s="1045">
        <v>11929</v>
      </c>
      <c r="W348" s="1048" t="s">
        <v>411</v>
      </c>
    </row>
    <row r="349" spans="1:23" s="1045" customFormat="1" ht="9.75" customHeight="1">
      <c r="A349" s="1046" t="s">
        <v>467</v>
      </c>
      <c r="B349" s="1045">
        <v>76</v>
      </c>
      <c r="C349" s="1045" t="s">
        <v>43</v>
      </c>
      <c r="D349" s="1045">
        <v>3125</v>
      </c>
      <c r="E349" s="1045" t="s">
        <v>43</v>
      </c>
      <c r="F349" s="1045" t="s">
        <v>43</v>
      </c>
      <c r="G349" s="1045">
        <v>114</v>
      </c>
      <c r="H349" s="1045" t="s">
        <v>43</v>
      </c>
      <c r="I349" s="1045" t="s">
        <v>43</v>
      </c>
      <c r="J349" s="1045" t="s">
        <v>43</v>
      </c>
      <c r="K349" s="1045">
        <v>23</v>
      </c>
      <c r="L349" s="1045">
        <v>91</v>
      </c>
      <c r="M349" s="1045" t="s">
        <v>43</v>
      </c>
      <c r="N349" s="1045">
        <v>2031</v>
      </c>
      <c r="O349" s="1045">
        <v>147</v>
      </c>
      <c r="P349" s="1045">
        <v>1884</v>
      </c>
      <c r="Q349" s="1045">
        <v>115</v>
      </c>
      <c r="R349" s="1045">
        <v>115</v>
      </c>
      <c r="S349" s="1045" t="s">
        <v>43</v>
      </c>
      <c r="T349" s="1045" t="s">
        <v>43</v>
      </c>
      <c r="U349" s="1045">
        <v>4</v>
      </c>
      <c r="V349" s="1045" t="s">
        <v>43</v>
      </c>
      <c r="W349" s="1048" t="s">
        <v>412</v>
      </c>
    </row>
    <row r="350" spans="1:23" s="1045" customFormat="1" ht="9.75" customHeight="1">
      <c r="A350" s="1046" t="s">
        <v>468</v>
      </c>
      <c r="B350" s="1045">
        <v>4985</v>
      </c>
      <c r="C350" s="1045" t="s">
        <v>43</v>
      </c>
      <c r="D350" s="1045">
        <v>3184</v>
      </c>
      <c r="E350" s="1045" t="s">
        <v>43</v>
      </c>
      <c r="F350" s="1045" t="s">
        <v>43</v>
      </c>
      <c r="G350" s="1045">
        <v>140</v>
      </c>
      <c r="H350" s="1045" t="s">
        <v>43</v>
      </c>
      <c r="I350" s="1045">
        <v>17</v>
      </c>
      <c r="J350" s="1045" t="s">
        <v>43</v>
      </c>
      <c r="K350" s="1045">
        <v>23</v>
      </c>
      <c r="L350" s="1045">
        <v>100</v>
      </c>
      <c r="M350" s="1045" t="s">
        <v>43</v>
      </c>
      <c r="N350" s="1045">
        <v>1270</v>
      </c>
      <c r="O350" s="1045">
        <v>32</v>
      </c>
      <c r="P350" s="1045">
        <v>1238</v>
      </c>
      <c r="Q350" s="1045">
        <v>71</v>
      </c>
      <c r="R350" s="1045">
        <v>71</v>
      </c>
      <c r="S350" s="1045" t="s">
        <v>43</v>
      </c>
      <c r="T350" s="1045" t="s">
        <v>43</v>
      </c>
      <c r="U350" s="1045">
        <v>8</v>
      </c>
      <c r="V350" s="1045" t="s">
        <v>43</v>
      </c>
      <c r="W350" s="1048" t="s">
        <v>469</v>
      </c>
    </row>
    <row r="351" spans="1:23" s="1045" customFormat="1" ht="9.75" customHeight="1">
      <c r="A351" s="1046" t="s">
        <v>470</v>
      </c>
      <c r="B351" s="1045">
        <v>62</v>
      </c>
      <c r="C351" s="1045" t="s">
        <v>43</v>
      </c>
      <c r="D351" s="1045">
        <v>17</v>
      </c>
      <c r="E351" s="1045" t="s">
        <v>43</v>
      </c>
      <c r="F351" s="1045" t="s">
        <v>43</v>
      </c>
      <c r="G351" s="1045">
        <v>292</v>
      </c>
      <c r="H351" s="1045" t="s">
        <v>43</v>
      </c>
      <c r="I351" s="1045" t="s">
        <v>43</v>
      </c>
      <c r="J351" s="1045">
        <v>8</v>
      </c>
      <c r="K351" s="1045">
        <v>69</v>
      </c>
      <c r="L351" s="1045">
        <v>215</v>
      </c>
      <c r="M351" s="1045" t="s">
        <v>43</v>
      </c>
      <c r="N351" s="1045">
        <v>1172</v>
      </c>
      <c r="O351" s="1045">
        <v>79</v>
      </c>
      <c r="P351" s="1045">
        <v>1093</v>
      </c>
      <c r="Q351" s="1045">
        <v>133</v>
      </c>
      <c r="R351" s="1045">
        <v>133</v>
      </c>
      <c r="S351" s="1045" t="s">
        <v>43</v>
      </c>
      <c r="T351" s="1045" t="s">
        <v>43</v>
      </c>
      <c r="U351" s="1045">
        <v>6993</v>
      </c>
      <c r="V351" s="1045">
        <v>6993</v>
      </c>
      <c r="W351" s="1048" t="s">
        <v>471</v>
      </c>
    </row>
    <row r="352" spans="1:23" s="1045" customFormat="1" ht="9.75" customHeight="1">
      <c r="A352" s="1046" t="s">
        <v>472</v>
      </c>
      <c r="B352" s="1045">
        <v>88</v>
      </c>
      <c r="C352" s="1045">
        <v>16</v>
      </c>
      <c r="D352" s="1045">
        <v>4901</v>
      </c>
      <c r="E352" s="1045" t="s">
        <v>43</v>
      </c>
      <c r="F352" s="1045" t="s">
        <v>43</v>
      </c>
      <c r="G352" s="1045">
        <v>7170</v>
      </c>
      <c r="H352" s="1045" t="s">
        <v>43</v>
      </c>
      <c r="I352" s="1045">
        <v>6998</v>
      </c>
      <c r="J352" s="1045" t="s">
        <v>43</v>
      </c>
      <c r="K352" s="1045">
        <v>115</v>
      </c>
      <c r="L352" s="1045">
        <v>57</v>
      </c>
      <c r="M352" s="1045" t="s">
        <v>43</v>
      </c>
      <c r="N352" s="1045">
        <v>1148</v>
      </c>
      <c r="O352" s="1045">
        <v>37</v>
      </c>
      <c r="P352" s="1045">
        <v>1111</v>
      </c>
      <c r="Q352" s="1045">
        <v>46</v>
      </c>
      <c r="R352" s="1045">
        <v>46</v>
      </c>
      <c r="S352" s="1045" t="s">
        <v>43</v>
      </c>
      <c r="T352" s="1045" t="s">
        <v>43</v>
      </c>
      <c r="U352" s="1045">
        <v>4755</v>
      </c>
      <c r="V352" s="1045">
        <v>4755</v>
      </c>
      <c r="W352" s="1048" t="s">
        <v>473</v>
      </c>
    </row>
    <row r="353" spans="1:23" s="1045" customFormat="1" ht="9.75" customHeight="1">
      <c r="A353" s="1046" t="s">
        <v>474</v>
      </c>
      <c r="B353" s="1045">
        <v>45</v>
      </c>
      <c r="C353" s="1045" t="s">
        <v>43</v>
      </c>
      <c r="D353" s="1045">
        <v>2246</v>
      </c>
      <c r="E353" s="1045" t="s">
        <v>43</v>
      </c>
      <c r="F353" s="1045" t="s">
        <v>43</v>
      </c>
      <c r="G353" s="1045">
        <v>167</v>
      </c>
      <c r="H353" s="1045" t="s">
        <v>43</v>
      </c>
      <c r="I353" s="1045">
        <v>19</v>
      </c>
      <c r="J353" s="1045" t="s">
        <v>43</v>
      </c>
      <c r="K353" s="1045">
        <v>46</v>
      </c>
      <c r="L353" s="1045">
        <v>102</v>
      </c>
      <c r="M353" s="1045" t="s">
        <v>43</v>
      </c>
      <c r="N353" s="1045">
        <v>1363</v>
      </c>
      <c r="O353" s="1045">
        <v>37</v>
      </c>
      <c r="P353" s="1045">
        <v>1326</v>
      </c>
      <c r="Q353" s="1045">
        <v>95</v>
      </c>
      <c r="R353" s="1045">
        <v>95</v>
      </c>
      <c r="S353" s="1045" t="s">
        <v>43</v>
      </c>
      <c r="T353" s="1045" t="s">
        <v>43</v>
      </c>
      <c r="U353" s="1045">
        <v>5998</v>
      </c>
      <c r="V353" s="1045">
        <v>5994</v>
      </c>
      <c r="W353" s="1048" t="s">
        <v>475</v>
      </c>
    </row>
    <row r="354" spans="1:23" s="1045" customFormat="1" ht="9.75" customHeight="1">
      <c r="A354" s="1046" t="s">
        <v>476</v>
      </c>
      <c r="B354" s="1045">
        <v>29</v>
      </c>
      <c r="C354" s="1045" t="s">
        <v>43</v>
      </c>
      <c r="D354" s="1045">
        <v>5408</v>
      </c>
      <c r="E354" s="1045" t="s">
        <v>43</v>
      </c>
      <c r="F354" s="1045" t="s">
        <v>43</v>
      </c>
      <c r="G354" s="1045">
        <v>7067</v>
      </c>
      <c r="H354" s="1045" t="s">
        <v>43</v>
      </c>
      <c r="I354" s="1045">
        <v>6717</v>
      </c>
      <c r="J354" s="1045" t="s">
        <v>43</v>
      </c>
      <c r="K354" s="1045">
        <v>161</v>
      </c>
      <c r="L354" s="1045">
        <v>189</v>
      </c>
      <c r="M354" s="1045" t="s">
        <v>43</v>
      </c>
      <c r="N354" s="1045">
        <v>655</v>
      </c>
      <c r="O354" s="1045">
        <v>49</v>
      </c>
      <c r="P354" s="1045">
        <v>606</v>
      </c>
      <c r="Q354" s="1045">
        <v>251</v>
      </c>
      <c r="R354" s="1045">
        <v>251</v>
      </c>
      <c r="S354" s="1045" t="s">
        <v>43</v>
      </c>
      <c r="T354" s="1045" t="s">
        <v>43</v>
      </c>
      <c r="U354" s="1045">
        <v>4024</v>
      </c>
      <c r="V354" s="1045">
        <v>4024</v>
      </c>
      <c r="W354" s="1048" t="s">
        <v>477</v>
      </c>
    </row>
    <row r="355" spans="1:23" s="1045" customFormat="1" ht="9.75" customHeight="1">
      <c r="A355" s="1046" t="s">
        <v>478</v>
      </c>
      <c r="B355" s="1045">
        <v>43</v>
      </c>
      <c r="C355" s="1045" t="s">
        <v>43</v>
      </c>
      <c r="D355" s="1045">
        <v>66</v>
      </c>
      <c r="E355" s="1045" t="s">
        <v>43</v>
      </c>
      <c r="F355" s="1045" t="s">
        <v>43</v>
      </c>
      <c r="G355" s="1045">
        <v>147</v>
      </c>
      <c r="H355" s="1045">
        <v>33</v>
      </c>
      <c r="I355" s="1045" t="s">
        <v>43</v>
      </c>
      <c r="J355" s="1045" t="s">
        <v>43</v>
      </c>
      <c r="K355" s="1045">
        <v>23</v>
      </c>
      <c r="L355" s="1045">
        <v>91</v>
      </c>
      <c r="M355" s="1045" t="s">
        <v>43</v>
      </c>
      <c r="N355" s="1045">
        <v>903</v>
      </c>
      <c r="O355" s="1045">
        <v>46</v>
      </c>
      <c r="P355" s="1045">
        <v>857</v>
      </c>
      <c r="Q355" s="1045">
        <v>45</v>
      </c>
      <c r="R355" s="1045">
        <v>45</v>
      </c>
      <c r="S355" s="1045" t="s">
        <v>43</v>
      </c>
      <c r="T355" s="1045" t="s">
        <v>43</v>
      </c>
      <c r="U355" s="1045">
        <v>5075</v>
      </c>
      <c r="V355" s="1045">
        <v>5075</v>
      </c>
      <c r="W355" s="1048" t="s">
        <v>422</v>
      </c>
    </row>
    <row r="356" spans="1:23" s="1045" customFormat="1" ht="9.75" customHeight="1">
      <c r="A356" s="1046" t="s">
        <v>479</v>
      </c>
      <c r="B356" s="1045">
        <v>13</v>
      </c>
      <c r="C356" s="1045">
        <v>16</v>
      </c>
      <c r="D356" s="1045">
        <v>3578</v>
      </c>
      <c r="E356" s="1045" t="s">
        <v>43</v>
      </c>
      <c r="F356" s="1045" t="s">
        <v>43</v>
      </c>
      <c r="G356" s="1045">
        <v>114</v>
      </c>
      <c r="H356" s="1045" t="s">
        <v>43</v>
      </c>
      <c r="I356" s="1045" t="s">
        <v>43</v>
      </c>
      <c r="J356" s="1045" t="s">
        <v>43</v>
      </c>
      <c r="K356" s="1045">
        <v>92</v>
      </c>
      <c r="L356" s="1045">
        <v>22</v>
      </c>
      <c r="M356" s="1045" t="s">
        <v>43</v>
      </c>
      <c r="N356" s="1045">
        <v>792</v>
      </c>
      <c r="O356" s="1045">
        <v>16</v>
      </c>
      <c r="P356" s="1045">
        <v>776</v>
      </c>
      <c r="Q356" s="1045" t="s">
        <v>43</v>
      </c>
      <c r="R356" s="1045" t="s">
        <v>43</v>
      </c>
      <c r="S356" s="1045" t="s">
        <v>43</v>
      </c>
      <c r="T356" s="1045" t="s">
        <v>43</v>
      </c>
      <c r="U356" s="1045">
        <v>9869</v>
      </c>
      <c r="V356" s="1045">
        <v>9865</v>
      </c>
      <c r="W356" s="1048" t="s">
        <v>423</v>
      </c>
    </row>
    <row r="357" spans="1:23" s="1045" customFormat="1" ht="9.75" customHeight="1">
      <c r="A357" s="1046" t="s">
        <v>480</v>
      </c>
      <c r="B357" s="1045">
        <v>84</v>
      </c>
      <c r="C357" s="1045" t="s">
        <v>43</v>
      </c>
      <c r="D357" s="1045">
        <v>2911</v>
      </c>
      <c r="E357" s="1045" t="s">
        <v>43</v>
      </c>
      <c r="F357" s="1045" t="s">
        <v>43</v>
      </c>
      <c r="G357" s="1045">
        <v>8602</v>
      </c>
      <c r="H357" s="1045">
        <v>15</v>
      </c>
      <c r="I357" s="1045">
        <v>8529</v>
      </c>
      <c r="J357" s="1045" t="s">
        <v>43</v>
      </c>
      <c r="K357" s="1045">
        <v>23</v>
      </c>
      <c r="L357" s="1045">
        <v>35</v>
      </c>
      <c r="M357" s="1045" t="s">
        <v>43</v>
      </c>
      <c r="N357" s="1045">
        <v>356</v>
      </c>
      <c r="O357" s="1045" t="s">
        <v>43</v>
      </c>
      <c r="P357" s="1045">
        <v>356</v>
      </c>
      <c r="Q357" s="1045">
        <v>112</v>
      </c>
      <c r="R357" s="1045">
        <v>112</v>
      </c>
      <c r="S357" s="1045" t="s">
        <v>43</v>
      </c>
      <c r="T357" s="1045" t="s">
        <v>43</v>
      </c>
      <c r="U357" s="1045">
        <v>7995</v>
      </c>
      <c r="V357" s="1045">
        <v>7995</v>
      </c>
      <c r="W357" s="1048" t="s">
        <v>424</v>
      </c>
    </row>
    <row r="358" spans="1:23" s="1045" customFormat="1" ht="9.75" customHeight="1">
      <c r="A358" s="1046" t="s">
        <v>481</v>
      </c>
      <c r="B358" s="1045">
        <v>5538</v>
      </c>
      <c r="C358" s="1045">
        <v>2</v>
      </c>
      <c r="D358" s="1045">
        <v>44</v>
      </c>
      <c r="E358" s="1045" t="s">
        <v>43</v>
      </c>
      <c r="F358" s="1045" t="s">
        <v>43</v>
      </c>
      <c r="G358" s="1045">
        <v>43</v>
      </c>
      <c r="H358" s="1045">
        <v>17</v>
      </c>
      <c r="I358" s="1045" t="s">
        <v>43</v>
      </c>
      <c r="J358" s="1045" t="s">
        <v>43</v>
      </c>
      <c r="K358" s="1045" t="s">
        <v>43</v>
      </c>
      <c r="L358" s="1045">
        <v>26</v>
      </c>
      <c r="M358" s="1045" t="s">
        <v>43</v>
      </c>
      <c r="N358" s="1045">
        <v>1032</v>
      </c>
      <c r="O358" s="1045">
        <v>51</v>
      </c>
      <c r="P358" s="1045">
        <v>981</v>
      </c>
      <c r="Q358" s="1045">
        <v>23</v>
      </c>
      <c r="R358" s="1045">
        <v>23</v>
      </c>
      <c r="S358" s="1045" t="s">
        <v>43</v>
      </c>
      <c r="T358" s="1045" t="s">
        <v>43</v>
      </c>
      <c r="U358" s="1045">
        <v>6538</v>
      </c>
      <c r="V358" s="1045">
        <v>6534</v>
      </c>
      <c r="W358" s="1048" t="s">
        <v>482</v>
      </c>
    </row>
    <row r="359" spans="1:23" s="1045" customFormat="1" ht="9.75" customHeight="1">
      <c r="A359" s="1046" t="s">
        <v>465</v>
      </c>
      <c r="B359" s="1045" t="s">
        <v>43</v>
      </c>
      <c r="C359" s="1045" t="s">
        <v>43</v>
      </c>
      <c r="D359" s="1045">
        <v>4548</v>
      </c>
      <c r="E359" s="1045" t="s">
        <v>43</v>
      </c>
      <c r="F359" s="1045" t="s">
        <v>43</v>
      </c>
      <c r="G359" s="1045">
        <v>2120</v>
      </c>
      <c r="H359" s="1045">
        <v>8</v>
      </c>
      <c r="I359" s="1045" t="s">
        <v>43</v>
      </c>
      <c r="J359" s="1045" t="s">
        <v>43</v>
      </c>
      <c r="K359" s="1045">
        <v>46</v>
      </c>
      <c r="L359" s="1045">
        <v>2066</v>
      </c>
      <c r="M359" s="1045" t="s">
        <v>43</v>
      </c>
      <c r="N359" s="1045">
        <v>841</v>
      </c>
      <c r="O359" s="1045">
        <v>23</v>
      </c>
      <c r="P359" s="1045">
        <v>818</v>
      </c>
      <c r="Q359" s="1045">
        <v>46</v>
      </c>
      <c r="R359" s="1045">
        <v>46</v>
      </c>
      <c r="S359" s="1045" t="s">
        <v>43</v>
      </c>
      <c r="T359" s="1045" t="s">
        <v>43</v>
      </c>
      <c r="U359" s="1045">
        <v>10080</v>
      </c>
      <c r="V359" s="1045">
        <v>10080</v>
      </c>
      <c r="W359" s="1048" t="s">
        <v>410</v>
      </c>
    </row>
    <row r="360" spans="1:23" s="1045" customFormat="1" ht="9.75" customHeight="1">
      <c r="A360" s="1049" t="s">
        <v>466</v>
      </c>
      <c r="B360" s="1050">
        <v>7361</v>
      </c>
      <c r="C360" s="1051">
        <v>8</v>
      </c>
      <c r="D360" s="1051">
        <v>56</v>
      </c>
      <c r="E360" s="1051" t="s">
        <v>43</v>
      </c>
      <c r="F360" s="1051" t="s">
        <v>43</v>
      </c>
      <c r="G360" s="1051">
        <v>174</v>
      </c>
      <c r="H360" s="1051" t="s">
        <v>43</v>
      </c>
      <c r="I360" s="1051" t="s">
        <v>43</v>
      </c>
      <c r="J360" s="1051" t="s">
        <v>43</v>
      </c>
      <c r="K360" s="1051">
        <v>92</v>
      </c>
      <c r="L360" s="1051">
        <v>82</v>
      </c>
      <c r="M360" s="1051" t="s">
        <v>43</v>
      </c>
      <c r="N360" s="1051">
        <v>939</v>
      </c>
      <c r="O360" s="1051">
        <v>52</v>
      </c>
      <c r="P360" s="1051">
        <v>887</v>
      </c>
      <c r="Q360" s="1051">
        <v>45</v>
      </c>
      <c r="R360" s="1051">
        <v>45</v>
      </c>
      <c r="S360" s="1051" t="s">
        <v>43</v>
      </c>
      <c r="T360" s="1051" t="s">
        <v>43</v>
      </c>
      <c r="U360" s="1051">
        <v>15012</v>
      </c>
      <c r="V360" s="1051">
        <v>15012</v>
      </c>
      <c r="W360" s="1052" t="s">
        <v>411</v>
      </c>
    </row>
    <row r="361" spans="1:23" ht="12" customHeight="1"/>
    <row r="362" spans="1:23" ht="12" customHeight="1"/>
    <row r="363" spans="1:23" ht="12" customHeight="1">
      <c r="K363" s="1053" t="s">
        <v>483</v>
      </c>
      <c r="V363" s="880" t="s">
        <v>1334</v>
      </c>
    </row>
    <row r="364" spans="1:23" s="1038" customFormat="1" ht="21" customHeight="1">
      <c r="A364" s="1308" t="s">
        <v>723</v>
      </c>
      <c r="B364" s="1054" t="s">
        <v>816</v>
      </c>
      <c r="C364" s="1037"/>
      <c r="D364" s="1037"/>
      <c r="E364" s="1037"/>
      <c r="F364" s="1076"/>
      <c r="G364" s="1077" t="s">
        <v>817</v>
      </c>
      <c r="H364" s="1037"/>
      <c r="I364" s="1037"/>
      <c r="J364" s="1037"/>
      <c r="K364" s="1037"/>
      <c r="L364" s="1037"/>
      <c r="M364" s="1037"/>
      <c r="N364" s="1037"/>
      <c r="O364" s="1037"/>
      <c r="P364" s="1037"/>
      <c r="Q364" s="1037"/>
      <c r="R364" s="1037"/>
      <c r="S364" s="1037"/>
      <c r="T364" s="1037"/>
      <c r="U364" s="1037"/>
      <c r="V364" s="1037"/>
      <c r="W364" s="1311" t="s">
        <v>429</v>
      </c>
    </row>
    <row r="365" spans="1:23" s="1038" customFormat="1" ht="21" customHeight="1">
      <c r="A365" s="1309"/>
      <c r="B365" s="1054" t="s">
        <v>165</v>
      </c>
      <c r="C365" s="1037"/>
      <c r="D365" s="1076"/>
      <c r="E365" s="1077" t="s">
        <v>743</v>
      </c>
      <c r="F365" s="1076"/>
      <c r="G365" s="1314" t="s">
        <v>818</v>
      </c>
      <c r="H365" s="1077" t="s">
        <v>725</v>
      </c>
      <c r="I365" s="1037"/>
      <c r="J365" s="1037"/>
      <c r="K365" s="1037"/>
      <c r="L365" s="1037"/>
      <c r="M365" s="1037"/>
      <c r="N365" s="1076"/>
      <c r="O365" s="1077" t="s">
        <v>743</v>
      </c>
      <c r="P365" s="1037"/>
      <c r="Q365" s="1037"/>
      <c r="R365" s="1037"/>
      <c r="S365" s="1037"/>
      <c r="T365" s="1076"/>
      <c r="U365" s="1077" t="s">
        <v>762</v>
      </c>
      <c r="V365" s="1037"/>
      <c r="W365" s="1312"/>
    </row>
    <row r="366" spans="1:23" s="1038" customFormat="1" ht="52.5" customHeight="1">
      <c r="A366" s="1310"/>
      <c r="B366" s="1039" t="s">
        <v>519</v>
      </c>
      <c r="C366" s="1039" t="s">
        <v>1337</v>
      </c>
      <c r="D366" s="1039" t="s">
        <v>792</v>
      </c>
      <c r="E366" s="1079" t="s">
        <v>1344</v>
      </c>
      <c r="F366" s="1039" t="s">
        <v>814</v>
      </c>
      <c r="G366" s="1315"/>
      <c r="H366" s="1079" t="s">
        <v>726</v>
      </c>
      <c r="I366" s="1039" t="s">
        <v>519</v>
      </c>
      <c r="J366" s="1039" t="s">
        <v>1337</v>
      </c>
      <c r="K366" s="1039" t="s">
        <v>791</v>
      </c>
      <c r="L366" s="1039" t="s">
        <v>807</v>
      </c>
      <c r="M366" s="1039" t="s">
        <v>793</v>
      </c>
      <c r="N366" s="1039" t="s">
        <v>792</v>
      </c>
      <c r="O366" s="1079" t="s">
        <v>1344</v>
      </c>
      <c r="P366" s="1055" t="s">
        <v>749</v>
      </c>
      <c r="Q366" s="1039" t="s">
        <v>750</v>
      </c>
      <c r="R366" s="1039" t="s">
        <v>751</v>
      </c>
      <c r="S366" s="1039" t="s">
        <v>814</v>
      </c>
      <c r="T366" s="1039" t="s">
        <v>759</v>
      </c>
      <c r="U366" s="1079" t="s">
        <v>768</v>
      </c>
      <c r="V366" s="1040" t="s">
        <v>815</v>
      </c>
      <c r="W366" s="1313"/>
    </row>
    <row r="367" spans="1:23" s="1045" customFormat="1" ht="9.75" customHeight="1">
      <c r="A367" s="1041" t="s">
        <v>300</v>
      </c>
      <c r="B367" s="1042">
        <v>179935</v>
      </c>
      <c r="C367" s="1043" t="s">
        <v>43</v>
      </c>
      <c r="D367" s="1043" t="s">
        <v>43</v>
      </c>
      <c r="E367" s="1043">
        <v>19</v>
      </c>
      <c r="F367" s="1043">
        <v>19</v>
      </c>
      <c r="G367" s="1043">
        <v>918</v>
      </c>
      <c r="H367" s="1043">
        <v>2</v>
      </c>
      <c r="I367" s="1043">
        <v>1</v>
      </c>
      <c r="J367" s="1043">
        <v>1</v>
      </c>
      <c r="K367" s="1043" t="s">
        <v>43</v>
      </c>
      <c r="L367" s="1043" t="s">
        <v>43</v>
      </c>
      <c r="M367" s="1043" t="s">
        <v>43</v>
      </c>
      <c r="N367" s="1043" t="s">
        <v>43</v>
      </c>
      <c r="O367" s="1043">
        <v>103</v>
      </c>
      <c r="P367" s="1043">
        <v>47</v>
      </c>
      <c r="Q367" s="1043">
        <v>35</v>
      </c>
      <c r="R367" s="1043" t="s">
        <v>43</v>
      </c>
      <c r="S367" s="1043">
        <v>13</v>
      </c>
      <c r="T367" s="1043">
        <v>8</v>
      </c>
      <c r="U367" s="1043">
        <v>813</v>
      </c>
      <c r="V367" s="1043">
        <v>14</v>
      </c>
      <c r="W367" s="1044" t="s">
        <v>443</v>
      </c>
    </row>
    <row r="368" spans="1:23" s="1045" customFormat="1" ht="9.75" customHeight="1">
      <c r="A368" s="1046" t="s">
        <v>738</v>
      </c>
      <c r="B368" s="1045">
        <v>124238</v>
      </c>
      <c r="C368" s="1045" t="s">
        <v>43</v>
      </c>
      <c r="D368" s="1045">
        <v>38129</v>
      </c>
      <c r="E368" s="1045">
        <v>6</v>
      </c>
      <c r="F368" s="1045">
        <v>6</v>
      </c>
      <c r="G368" s="1045">
        <v>861</v>
      </c>
      <c r="H368" s="1045">
        <v>2</v>
      </c>
      <c r="I368" s="1045" t="s">
        <v>43</v>
      </c>
      <c r="J368" s="1045">
        <v>2</v>
      </c>
      <c r="K368" s="1045" t="s">
        <v>43</v>
      </c>
      <c r="L368" s="1045" t="s">
        <v>43</v>
      </c>
      <c r="M368" s="1045" t="s">
        <v>43</v>
      </c>
      <c r="N368" s="1045" t="s">
        <v>43</v>
      </c>
      <c r="O368" s="1045">
        <v>95</v>
      </c>
      <c r="P368" s="1045">
        <v>55</v>
      </c>
      <c r="Q368" s="1045">
        <v>13</v>
      </c>
      <c r="R368" s="1045" t="s">
        <v>43</v>
      </c>
      <c r="S368" s="1045">
        <v>23</v>
      </c>
      <c r="T368" s="1045">
        <v>4</v>
      </c>
      <c r="U368" s="1045">
        <v>764</v>
      </c>
      <c r="V368" s="1045">
        <v>15</v>
      </c>
      <c r="W368" s="1048" t="s">
        <v>445</v>
      </c>
    </row>
    <row r="369" spans="1:23" s="1045" customFormat="1" ht="9.75" customHeight="1">
      <c r="A369" s="1046" t="s">
        <v>739</v>
      </c>
      <c r="B369" s="1045">
        <v>40062</v>
      </c>
      <c r="C369" s="1045">
        <v>2961</v>
      </c>
      <c r="D369" s="1045">
        <v>46410</v>
      </c>
      <c r="E369" s="1045">
        <v>9</v>
      </c>
      <c r="F369" s="1045">
        <v>9</v>
      </c>
      <c r="G369" s="1045">
        <v>986</v>
      </c>
      <c r="H369" s="1045">
        <v>17</v>
      </c>
      <c r="I369" s="1045" t="s">
        <v>43</v>
      </c>
      <c r="J369" s="1045" t="s">
        <v>43</v>
      </c>
      <c r="K369" s="1045" t="s">
        <v>43</v>
      </c>
      <c r="L369" s="1045" t="s">
        <v>43</v>
      </c>
      <c r="M369" s="1045">
        <v>2</v>
      </c>
      <c r="N369" s="1045">
        <v>15</v>
      </c>
      <c r="O369" s="1045">
        <v>208</v>
      </c>
      <c r="P369" s="1045">
        <v>182</v>
      </c>
      <c r="Q369" s="1045">
        <v>7</v>
      </c>
      <c r="R369" s="1045" t="s">
        <v>43</v>
      </c>
      <c r="S369" s="1045">
        <v>19</v>
      </c>
      <c r="T369" s="1045" t="s">
        <v>43</v>
      </c>
      <c r="U369" s="1045">
        <v>761</v>
      </c>
      <c r="V369" s="1045">
        <v>5</v>
      </c>
      <c r="W369" s="1048" t="s">
        <v>447</v>
      </c>
    </row>
    <row r="370" spans="1:23" s="1045" customFormat="1" ht="9.75" customHeight="1">
      <c r="A370" s="1046" t="s">
        <v>740</v>
      </c>
      <c r="B370" s="1045">
        <v>36100</v>
      </c>
      <c r="C370" s="1045">
        <v>17818</v>
      </c>
      <c r="D370" s="1045">
        <v>18675</v>
      </c>
      <c r="E370" s="1045">
        <v>16</v>
      </c>
      <c r="F370" s="1045">
        <v>16</v>
      </c>
      <c r="G370" s="1045">
        <v>1287</v>
      </c>
      <c r="H370" s="1045">
        <v>47</v>
      </c>
      <c r="I370" s="1045">
        <v>6</v>
      </c>
      <c r="J370" s="1045" t="s">
        <v>43</v>
      </c>
      <c r="K370" s="1045">
        <v>2</v>
      </c>
      <c r="L370" s="1045" t="s">
        <v>43</v>
      </c>
      <c r="M370" s="1045">
        <v>7</v>
      </c>
      <c r="N370" s="1045">
        <v>32</v>
      </c>
      <c r="O370" s="1045">
        <v>262</v>
      </c>
      <c r="P370" s="1045">
        <v>145</v>
      </c>
      <c r="Q370" s="1045">
        <v>21</v>
      </c>
      <c r="R370" s="1045" t="s">
        <v>43</v>
      </c>
      <c r="S370" s="1045">
        <v>96</v>
      </c>
      <c r="T370" s="1045" t="s">
        <v>43</v>
      </c>
      <c r="U370" s="1045">
        <v>978</v>
      </c>
      <c r="V370" s="1045">
        <v>6</v>
      </c>
      <c r="W370" s="1048" t="s">
        <v>449</v>
      </c>
    </row>
    <row r="371" spans="1:23" s="1045" customFormat="1" ht="9.75" customHeight="1">
      <c r="A371" s="1046" t="s">
        <v>741</v>
      </c>
      <c r="B371" s="1045">
        <v>51697</v>
      </c>
      <c r="C371" s="1045">
        <v>23926</v>
      </c>
      <c r="D371" s="1045" t="s">
        <v>43</v>
      </c>
      <c r="E371" s="1045">
        <v>27</v>
      </c>
      <c r="F371" s="1045">
        <v>27</v>
      </c>
      <c r="G371" s="1045">
        <v>1005</v>
      </c>
      <c r="H371" s="1045">
        <v>42</v>
      </c>
      <c r="I371" s="1045">
        <v>14</v>
      </c>
      <c r="J371" s="1045" t="s">
        <v>43</v>
      </c>
      <c r="K371" s="1045" t="s">
        <v>43</v>
      </c>
      <c r="L371" s="1045">
        <v>6</v>
      </c>
      <c r="M371" s="1045">
        <v>15</v>
      </c>
      <c r="N371" s="1045">
        <v>7</v>
      </c>
      <c r="O371" s="1045">
        <v>143</v>
      </c>
      <c r="P371" s="1045">
        <v>91</v>
      </c>
      <c r="Q371" s="1045">
        <v>12</v>
      </c>
      <c r="R371" s="1045">
        <v>20</v>
      </c>
      <c r="S371" s="1045">
        <v>20</v>
      </c>
      <c r="T371" s="1045" t="s">
        <v>43</v>
      </c>
      <c r="U371" s="1045">
        <v>820</v>
      </c>
      <c r="V371" s="1045">
        <v>18</v>
      </c>
      <c r="W371" s="1048" t="s">
        <v>451</v>
      </c>
    </row>
    <row r="372" spans="1:23" s="1045" customFormat="1" ht="6.75" customHeight="1">
      <c r="A372" s="1046"/>
      <c r="W372" s="1048"/>
    </row>
    <row r="373" spans="1:23" s="1045" customFormat="1" ht="9.75" customHeight="1">
      <c r="A373" s="1046" t="s">
        <v>305</v>
      </c>
      <c r="B373" s="1045">
        <v>49028</v>
      </c>
      <c r="C373" s="1045">
        <v>23903</v>
      </c>
      <c r="D373" s="1045">
        <v>4681</v>
      </c>
      <c r="E373" s="1045">
        <v>20</v>
      </c>
      <c r="F373" s="1045">
        <v>20</v>
      </c>
      <c r="G373" s="1045">
        <v>1176</v>
      </c>
      <c r="H373" s="1045">
        <v>53</v>
      </c>
      <c r="I373" s="1045">
        <v>9</v>
      </c>
      <c r="J373" s="1045" t="s">
        <v>43</v>
      </c>
      <c r="K373" s="1045">
        <v>2</v>
      </c>
      <c r="L373" s="1045" t="s">
        <v>43</v>
      </c>
      <c r="M373" s="1045">
        <v>10</v>
      </c>
      <c r="N373" s="1045">
        <v>32</v>
      </c>
      <c r="O373" s="1045">
        <v>259</v>
      </c>
      <c r="P373" s="1045">
        <v>126</v>
      </c>
      <c r="Q373" s="1045">
        <v>33</v>
      </c>
      <c r="R373" s="1045" t="s">
        <v>43</v>
      </c>
      <c r="S373" s="1045">
        <v>100</v>
      </c>
      <c r="T373" s="1045" t="s">
        <v>43</v>
      </c>
      <c r="U373" s="1045">
        <v>864</v>
      </c>
      <c r="V373" s="1045">
        <v>6</v>
      </c>
      <c r="W373" s="1048" t="s">
        <v>452</v>
      </c>
    </row>
    <row r="374" spans="1:23" s="1045" customFormat="1" ht="9.75" customHeight="1">
      <c r="A374" s="1046" t="s">
        <v>742</v>
      </c>
      <c r="B374" s="1045">
        <v>58322</v>
      </c>
      <c r="C374" s="1045">
        <v>18005</v>
      </c>
      <c r="D374" s="1045" t="s">
        <v>43</v>
      </c>
      <c r="E374" s="1045">
        <v>24</v>
      </c>
      <c r="F374" s="1045">
        <v>24</v>
      </c>
      <c r="G374" s="1045">
        <v>1060</v>
      </c>
      <c r="H374" s="1045">
        <v>34</v>
      </c>
      <c r="I374" s="1045">
        <v>11</v>
      </c>
      <c r="J374" s="1045" t="s">
        <v>43</v>
      </c>
      <c r="K374" s="1045" t="s">
        <v>43</v>
      </c>
      <c r="L374" s="1045">
        <v>6</v>
      </c>
      <c r="M374" s="1045">
        <v>9</v>
      </c>
      <c r="N374" s="1045">
        <v>8</v>
      </c>
      <c r="O374" s="1045">
        <v>129</v>
      </c>
      <c r="P374" s="1045">
        <v>91</v>
      </c>
      <c r="Q374" s="1045" t="s">
        <v>43</v>
      </c>
      <c r="R374" s="1045">
        <v>20</v>
      </c>
      <c r="S374" s="1045">
        <v>18</v>
      </c>
      <c r="T374" s="1045" t="s">
        <v>43</v>
      </c>
      <c r="U374" s="1045">
        <v>897</v>
      </c>
      <c r="V374" s="1045">
        <v>18</v>
      </c>
      <c r="W374" s="1048" t="s">
        <v>454</v>
      </c>
    </row>
    <row r="375" spans="1:23" s="1045" customFormat="1" ht="6.75" customHeight="1">
      <c r="A375" s="1046"/>
      <c r="W375" s="1048"/>
    </row>
    <row r="376" spans="1:23" s="1045" customFormat="1" ht="9.75" customHeight="1">
      <c r="A376" s="1046" t="s">
        <v>307</v>
      </c>
      <c r="B376" s="1045">
        <v>18943</v>
      </c>
      <c r="C376" s="1045">
        <v>11979</v>
      </c>
      <c r="D376" s="1045" t="s">
        <v>43</v>
      </c>
      <c r="E376" s="1045">
        <v>7</v>
      </c>
      <c r="F376" s="1045">
        <v>7</v>
      </c>
      <c r="G376" s="1045">
        <v>181</v>
      </c>
      <c r="H376" s="1045">
        <v>9</v>
      </c>
      <c r="I376" s="1045">
        <v>3</v>
      </c>
      <c r="J376" s="1045" t="s">
        <v>43</v>
      </c>
      <c r="K376" s="1045" t="s">
        <v>43</v>
      </c>
      <c r="L376" s="1045" t="s">
        <v>43</v>
      </c>
      <c r="M376" s="1045">
        <v>6</v>
      </c>
      <c r="N376" s="1045" t="s">
        <v>43</v>
      </c>
      <c r="O376" s="1045">
        <v>35</v>
      </c>
      <c r="P376" s="1045">
        <v>18</v>
      </c>
      <c r="Q376" s="1045">
        <v>12</v>
      </c>
      <c r="R376" s="1045" t="s">
        <v>43</v>
      </c>
      <c r="S376" s="1045">
        <v>5</v>
      </c>
      <c r="T376" s="1045" t="s">
        <v>43</v>
      </c>
      <c r="U376" s="1045">
        <v>137</v>
      </c>
      <c r="V376" s="1045" t="s">
        <v>43</v>
      </c>
      <c r="W376" s="1048" t="s">
        <v>455</v>
      </c>
    </row>
    <row r="377" spans="1:23" s="1045" customFormat="1" ht="9.75" customHeight="1">
      <c r="A377" s="1046" t="s">
        <v>456</v>
      </c>
      <c r="B377" s="1045">
        <v>3999</v>
      </c>
      <c r="C377" s="1045">
        <v>2994</v>
      </c>
      <c r="D377" s="1045" t="s">
        <v>43</v>
      </c>
      <c r="E377" s="1045">
        <v>12</v>
      </c>
      <c r="F377" s="1045">
        <v>12</v>
      </c>
      <c r="G377" s="1045">
        <v>360</v>
      </c>
      <c r="H377" s="1045">
        <v>11</v>
      </c>
      <c r="I377" s="1045">
        <v>1</v>
      </c>
      <c r="J377" s="1045" t="s">
        <v>43</v>
      </c>
      <c r="K377" s="1045" t="s">
        <v>43</v>
      </c>
      <c r="L377" s="1045">
        <v>1</v>
      </c>
      <c r="M377" s="1045">
        <v>9</v>
      </c>
      <c r="N377" s="1045" t="s">
        <v>43</v>
      </c>
      <c r="O377" s="1045">
        <v>40</v>
      </c>
      <c r="P377" s="1045">
        <v>37</v>
      </c>
      <c r="Q377" s="1045" t="s">
        <v>43</v>
      </c>
      <c r="R377" s="1045" t="s">
        <v>43</v>
      </c>
      <c r="S377" s="1045">
        <v>3</v>
      </c>
      <c r="T377" s="1045" t="s">
        <v>43</v>
      </c>
      <c r="U377" s="1045">
        <v>309</v>
      </c>
      <c r="V377" s="1045" t="s">
        <v>43</v>
      </c>
      <c r="W377" s="1048" t="s">
        <v>457</v>
      </c>
    </row>
    <row r="378" spans="1:23" s="1045" customFormat="1" ht="9.75" customHeight="1">
      <c r="A378" s="1046" t="s">
        <v>458</v>
      </c>
      <c r="B378" s="1045">
        <v>8808</v>
      </c>
      <c r="C378" s="1045">
        <v>5965</v>
      </c>
      <c r="D378" s="1045" t="s">
        <v>43</v>
      </c>
      <c r="E378" s="1045">
        <v>4</v>
      </c>
      <c r="F378" s="1045">
        <v>4</v>
      </c>
      <c r="G378" s="1045">
        <v>215</v>
      </c>
      <c r="H378" s="1045">
        <v>11</v>
      </c>
      <c r="I378" s="1045">
        <v>10</v>
      </c>
      <c r="J378" s="1045" t="s">
        <v>43</v>
      </c>
      <c r="K378" s="1045" t="s">
        <v>43</v>
      </c>
      <c r="L378" s="1045">
        <v>1</v>
      </c>
      <c r="M378" s="1045" t="s">
        <v>43</v>
      </c>
      <c r="N378" s="1045" t="s">
        <v>43</v>
      </c>
      <c r="O378" s="1045">
        <v>21</v>
      </c>
      <c r="P378" s="1045" t="s">
        <v>43</v>
      </c>
      <c r="Q378" s="1045" t="s">
        <v>43</v>
      </c>
      <c r="R378" s="1045">
        <v>11</v>
      </c>
      <c r="S378" s="1045">
        <v>10</v>
      </c>
      <c r="T378" s="1045" t="s">
        <v>43</v>
      </c>
      <c r="U378" s="1045">
        <v>183</v>
      </c>
      <c r="V378" s="1045">
        <v>18</v>
      </c>
      <c r="W378" s="1048" t="s">
        <v>459</v>
      </c>
    </row>
    <row r="379" spans="1:23" s="1045" customFormat="1" ht="9.75" customHeight="1">
      <c r="A379" s="1046" t="s">
        <v>460</v>
      </c>
      <c r="B379" s="1045">
        <v>19947</v>
      </c>
      <c r="C379" s="1045">
        <v>2988</v>
      </c>
      <c r="D379" s="1045" t="s">
        <v>43</v>
      </c>
      <c r="E379" s="1045">
        <v>4</v>
      </c>
      <c r="F379" s="1045">
        <v>4</v>
      </c>
      <c r="G379" s="1045">
        <v>249</v>
      </c>
      <c r="H379" s="1045">
        <v>11</v>
      </c>
      <c r="I379" s="1045" t="s">
        <v>43</v>
      </c>
      <c r="J379" s="1045" t="s">
        <v>43</v>
      </c>
      <c r="K379" s="1045" t="s">
        <v>43</v>
      </c>
      <c r="L379" s="1045">
        <v>4</v>
      </c>
      <c r="M379" s="1045" t="s">
        <v>43</v>
      </c>
      <c r="N379" s="1045">
        <v>7</v>
      </c>
      <c r="O379" s="1045">
        <v>47</v>
      </c>
      <c r="P379" s="1045">
        <v>36</v>
      </c>
      <c r="Q379" s="1045" t="s">
        <v>43</v>
      </c>
      <c r="R379" s="1045">
        <v>9</v>
      </c>
      <c r="S379" s="1045">
        <v>2</v>
      </c>
      <c r="T379" s="1045" t="s">
        <v>43</v>
      </c>
      <c r="U379" s="1045">
        <v>191</v>
      </c>
      <c r="V379" s="1045" t="s">
        <v>43</v>
      </c>
      <c r="W379" s="1048" t="s">
        <v>461</v>
      </c>
    </row>
    <row r="380" spans="1:23" s="1045" customFormat="1" ht="9.75" customHeight="1">
      <c r="A380" s="1046" t="s">
        <v>311</v>
      </c>
      <c r="B380" s="1045">
        <v>25568</v>
      </c>
      <c r="C380" s="1045">
        <v>6058</v>
      </c>
      <c r="D380" s="1045" t="s">
        <v>43</v>
      </c>
      <c r="E380" s="1045">
        <v>4</v>
      </c>
      <c r="F380" s="1045">
        <v>4</v>
      </c>
      <c r="G380" s="1045">
        <v>236</v>
      </c>
      <c r="H380" s="1045">
        <v>1</v>
      </c>
      <c r="I380" s="1045" t="s">
        <v>43</v>
      </c>
      <c r="J380" s="1045" t="s">
        <v>43</v>
      </c>
      <c r="K380" s="1045" t="s">
        <v>43</v>
      </c>
      <c r="L380" s="1045" t="s">
        <v>43</v>
      </c>
      <c r="M380" s="1045" t="s">
        <v>43</v>
      </c>
      <c r="N380" s="1045">
        <v>1</v>
      </c>
      <c r="O380" s="1045">
        <v>21</v>
      </c>
      <c r="P380" s="1045">
        <v>18</v>
      </c>
      <c r="Q380" s="1045" t="s">
        <v>43</v>
      </c>
      <c r="R380" s="1045" t="s">
        <v>43</v>
      </c>
      <c r="S380" s="1045">
        <v>3</v>
      </c>
      <c r="T380" s="1045" t="s">
        <v>43</v>
      </c>
      <c r="U380" s="1045">
        <v>214</v>
      </c>
      <c r="V380" s="1045" t="s">
        <v>43</v>
      </c>
      <c r="W380" s="1048" t="s">
        <v>462</v>
      </c>
    </row>
    <row r="381" spans="1:23" s="1045" customFormat="1" ht="6.75" customHeight="1">
      <c r="A381" s="1046"/>
      <c r="W381" s="1048"/>
    </row>
    <row r="382" spans="1:23" s="1045" customFormat="1" ht="9.75" customHeight="1">
      <c r="A382" s="1046" t="s">
        <v>463</v>
      </c>
      <c r="B382" s="1045">
        <v>7005</v>
      </c>
      <c r="C382" s="1045">
        <v>3000</v>
      </c>
      <c r="D382" s="1045" t="s">
        <v>43</v>
      </c>
      <c r="E382" s="1045">
        <v>3</v>
      </c>
      <c r="F382" s="1045">
        <v>3</v>
      </c>
      <c r="G382" s="1045">
        <v>35</v>
      </c>
      <c r="H382" s="1045">
        <v>2</v>
      </c>
      <c r="I382" s="1045" t="s">
        <v>43</v>
      </c>
      <c r="J382" s="1045" t="s">
        <v>43</v>
      </c>
      <c r="K382" s="1045" t="s">
        <v>43</v>
      </c>
      <c r="L382" s="1045" t="s">
        <v>43</v>
      </c>
      <c r="M382" s="1045">
        <v>2</v>
      </c>
      <c r="N382" s="1045" t="s">
        <v>43</v>
      </c>
      <c r="O382" s="1045">
        <v>8</v>
      </c>
      <c r="P382" s="1045" t="s">
        <v>43</v>
      </c>
      <c r="Q382" s="1045">
        <v>7</v>
      </c>
      <c r="R382" s="1045" t="s">
        <v>43</v>
      </c>
      <c r="S382" s="1045">
        <v>1</v>
      </c>
      <c r="T382" s="1045" t="s">
        <v>43</v>
      </c>
      <c r="U382" s="1045">
        <v>25</v>
      </c>
      <c r="V382" s="1045" t="s">
        <v>43</v>
      </c>
      <c r="W382" s="1048" t="s">
        <v>464</v>
      </c>
    </row>
    <row r="383" spans="1:23" s="1045" customFormat="1" ht="9.75" customHeight="1">
      <c r="A383" s="1046" t="s">
        <v>465</v>
      </c>
      <c r="B383" s="1045">
        <v>5967</v>
      </c>
      <c r="C383" s="1045">
        <v>3021</v>
      </c>
      <c r="D383" s="1045" t="s">
        <v>43</v>
      </c>
      <c r="E383" s="1045">
        <v>4</v>
      </c>
      <c r="F383" s="1045">
        <v>4</v>
      </c>
      <c r="G383" s="1045">
        <v>66</v>
      </c>
      <c r="H383" s="1045">
        <v>7</v>
      </c>
      <c r="I383" s="1045">
        <v>3</v>
      </c>
      <c r="J383" s="1045" t="s">
        <v>43</v>
      </c>
      <c r="K383" s="1045" t="s">
        <v>43</v>
      </c>
      <c r="L383" s="1045" t="s">
        <v>43</v>
      </c>
      <c r="M383" s="1045">
        <v>4</v>
      </c>
      <c r="N383" s="1045" t="s">
        <v>43</v>
      </c>
      <c r="O383" s="1045">
        <v>18</v>
      </c>
      <c r="P383" s="1045">
        <v>18</v>
      </c>
      <c r="Q383" s="1045" t="s">
        <v>43</v>
      </c>
      <c r="R383" s="1045" t="s">
        <v>43</v>
      </c>
      <c r="S383" s="1045" t="s">
        <v>43</v>
      </c>
      <c r="T383" s="1045" t="s">
        <v>43</v>
      </c>
      <c r="U383" s="1045">
        <v>41</v>
      </c>
      <c r="V383" s="1045" t="s">
        <v>43</v>
      </c>
      <c r="W383" s="1048" t="s">
        <v>410</v>
      </c>
    </row>
    <row r="384" spans="1:23" s="1045" customFormat="1" ht="9.75" customHeight="1">
      <c r="A384" s="1046" t="s">
        <v>466</v>
      </c>
      <c r="B384" s="1045">
        <v>5971</v>
      </c>
      <c r="C384" s="1045">
        <v>5958</v>
      </c>
      <c r="D384" s="1045" t="s">
        <v>43</v>
      </c>
      <c r="E384" s="1045" t="s">
        <v>43</v>
      </c>
      <c r="F384" s="1045" t="s">
        <v>43</v>
      </c>
      <c r="G384" s="1045">
        <v>80</v>
      </c>
      <c r="H384" s="1045" t="s">
        <v>43</v>
      </c>
      <c r="I384" s="1045" t="s">
        <v>43</v>
      </c>
      <c r="J384" s="1045" t="s">
        <v>43</v>
      </c>
      <c r="K384" s="1045" t="s">
        <v>43</v>
      </c>
      <c r="L384" s="1045" t="s">
        <v>43</v>
      </c>
      <c r="M384" s="1045" t="s">
        <v>43</v>
      </c>
      <c r="N384" s="1045" t="s">
        <v>43</v>
      </c>
      <c r="O384" s="1045">
        <v>9</v>
      </c>
      <c r="P384" s="1045" t="s">
        <v>43</v>
      </c>
      <c r="Q384" s="1045">
        <v>5</v>
      </c>
      <c r="R384" s="1045" t="s">
        <v>43</v>
      </c>
      <c r="S384" s="1045">
        <v>4</v>
      </c>
      <c r="T384" s="1045" t="s">
        <v>43</v>
      </c>
      <c r="U384" s="1045">
        <v>71</v>
      </c>
      <c r="V384" s="1045" t="s">
        <v>43</v>
      </c>
      <c r="W384" s="1048" t="s">
        <v>411</v>
      </c>
    </row>
    <row r="385" spans="1:23" s="1045" customFormat="1" ht="9.75" customHeight="1">
      <c r="A385" s="1046" t="s">
        <v>467</v>
      </c>
      <c r="B385" s="1045" t="s">
        <v>43</v>
      </c>
      <c r="C385" s="1045" t="s">
        <v>43</v>
      </c>
      <c r="D385" s="1045" t="s">
        <v>43</v>
      </c>
      <c r="E385" s="1045">
        <v>4</v>
      </c>
      <c r="F385" s="1045">
        <v>4</v>
      </c>
      <c r="G385" s="1045">
        <v>177</v>
      </c>
      <c r="H385" s="1045" t="s">
        <v>43</v>
      </c>
      <c r="I385" s="1045" t="s">
        <v>43</v>
      </c>
      <c r="J385" s="1045" t="s">
        <v>43</v>
      </c>
      <c r="K385" s="1045" t="s">
        <v>43</v>
      </c>
      <c r="L385" s="1045" t="s">
        <v>43</v>
      </c>
      <c r="M385" s="1045" t="s">
        <v>43</v>
      </c>
      <c r="N385" s="1045" t="s">
        <v>43</v>
      </c>
      <c r="O385" s="1045">
        <v>1</v>
      </c>
      <c r="P385" s="1045" t="s">
        <v>43</v>
      </c>
      <c r="Q385" s="1045" t="s">
        <v>43</v>
      </c>
      <c r="R385" s="1045" t="s">
        <v>43</v>
      </c>
      <c r="S385" s="1045">
        <v>1</v>
      </c>
      <c r="T385" s="1045" t="s">
        <v>43</v>
      </c>
      <c r="U385" s="1045">
        <v>176</v>
      </c>
      <c r="V385" s="1045" t="s">
        <v>43</v>
      </c>
      <c r="W385" s="1048" t="s">
        <v>412</v>
      </c>
    </row>
    <row r="386" spans="1:23" s="1045" customFormat="1" ht="9.75" customHeight="1">
      <c r="A386" s="1046" t="s">
        <v>468</v>
      </c>
      <c r="B386" s="1045" t="s">
        <v>43</v>
      </c>
      <c r="C386" s="1045" t="s">
        <v>43</v>
      </c>
      <c r="D386" s="1045" t="s">
        <v>43</v>
      </c>
      <c r="E386" s="1045">
        <v>8</v>
      </c>
      <c r="F386" s="1045">
        <v>8</v>
      </c>
      <c r="G386" s="1045">
        <v>107</v>
      </c>
      <c r="H386" s="1045">
        <v>10</v>
      </c>
      <c r="I386" s="1045" t="s">
        <v>43</v>
      </c>
      <c r="J386" s="1045" t="s">
        <v>43</v>
      </c>
      <c r="K386" s="1045" t="s">
        <v>43</v>
      </c>
      <c r="L386" s="1045">
        <v>1</v>
      </c>
      <c r="M386" s="1045">
        <v>9</v>
      </c>
      <c r="N386" s="1045" t="s">
        <v>43</v>
      </c>
      <c r="O386" s="1045" t="s">
        <v>43</v>
      </c>
      <c r="P386" s="1045" t="s">
        <v>43</v>
      </c>
      <c r="Q386" s="1045" t="s">
        <v>43</v>
      </c>
      <c r="R386" s="1045" t="s">
        <v>43</v>
      </c>
      <c r="S386" s="1045" t="s">
        <v>43</v>
      </c>
      <c r="T386" s="1045" t="s">
        <v>43</v>
      </c>
      <c r="U386" s="1045">
        <v>97</v>
      </c>
      <c r="V386" s="1045" t="s">
        <v>43</v>
      </c>
      <c r="W386" s="1048" t="s">
        <v>469</v>
      </c>
    </row>
    <row r="387" spans="1:23" s="1045" customFormat="1" ht="9.75" customHeight="1">
      <c r="A387" s="1046" t="s">
        <v>470</v>
      </c>
      <c r="B387" s="1045">
        <v>3999</v>
      </c>
      <c r="C387" s="1045">
        <v>2994</v>
      </c>
      <c r="D387" s="1045" t="s">
        <v>43</v>
      </c>
      <c r="E387" s="1045" t="s">
        <v>43</v>
      </c>
      <c r="F387" s="1045" t="s">
        <v>43</v>
      </c>
      <c r="G387" s="1045">
        <v>76</v>
      </c>
      <c r="H387" s="1045">
        <v>1</v>
      </c>
      <c r="I387" s="1045">
        <v>1</v>
      </c>
      <c r="J387" s="1045" t="s">
        <v>43</v>
      </c>
      <c r="K387" s="1045" t="s">
        <v>43</v>
      </c>
      <c r="L387" s="1045" t="s">
        <v>43</v>
      </c>
      <c r="M387" s="1045" t="s">
        <v>43</v>
      </c>
      <c r="N387" s="1045" t="s">
        <v>43</v>
      </c>
      <c r="O387" s="1045">
        <v>39</v>
      </c>
      <c r="P387" s="1045">
        <v>37</v>
      </c>
      <c r="Q387" s="1045" t="s">
        <v>43</v>
      </c>
      <c r="R387" s="1045" t="s">
        <v>43</v>
      </c>
      <c r="S387" s="1045">
        <v>2</v>
      </c>
      <c r="T387" s="1045" t="s">
        <v>43</v>
      </c>
      <c r="U387" s="1045">
        <v>36</v>
      </c>
      <c r="V387" s="1045" t="s">
        <v>43</v>
      </c>
      <c r="W387" s="1048" t="s">
        <v>471</v>
      </c>
    </row>
    <row r="388" spans="1:23" s="1045" customFormat="1" ht="9.75" customHeight="1">
      <c r="A388" s="1046" t="s">
        <v>472</v>
      </c>
      <c r="B388" s="1045">
        <v>1799</v>
      </c>
      <c r="C388" s="1045">
        <v>2956</v>
      </c>
      <c r="D388" s="1045" t="s">
        <v>43</v>
      </c>
      <c r="E388" s="1045" t="s">
        <v>43</v>
      </c>
      <c r="F388" s="1045" t="s">
        <v>43</v>
      </c>
      <c r="G388" s="1045">
        <v>90</v>
      </c>
      <c r="H388" s="1045">
        <v>5</v>
      </c>
      <c r="I388" s="1045">
        <v>5</v>
      </c>
      <c r="J388" s="1045" t="s">
        <v>43</v>
      </c>
      <c r="K388" s="1045" t="s">
        <v>43</v>
      </c>
      <c r="L388" s="1045" t="s">
        <v>43</v>
      </c>
      <c r="M388" s="1045" t="s">
        <v>43</v>
      </c>
      <c r="N388" s="1045" t="s">
        <v>43</v>
      </c>
      <c r="O388" s="1045">
        <v>15</v>
      </c>
      <c r="P388" s="1045" t="s">
        <v>43</v>
      </c>
      <c r="Q388" s="1045" t="s">
        <v>43</v>
      </c>
      <c r="R388" s="1045">
        <v>11</v>
      </c>
      <c r="S388" s="1045">
        <v>4</v>
      </c>
      <c r="T388" s="1045" t="s">
        <v>43</v>
      </c>
      <c r="U388" s="1045">
        <v>70</v>
      </c>
      <c r="V388" s="1045" t="s">
        <v>43</v>
      </c>
      <c r="W388" s="1048" t="s">
        <v>473</v>
      </c>
    </row>
    <row r="389" spans="1:23" s="1045" customFormat="1" ht="9.75" customHeight="1">
      <c r="A389" s="1046" t="s">
        <v>474</v>
      </c>
      <c r="B389" s="1045">
        <v>2985</v>
      </c>
      <c r="C389" s="1045">
        <v>3009</v>
      </c>
      <c r="D389" s="1045" t="s">
        <v>43</v>
      </c>
      <c r="E389" s="1045">
        <v>4</v>
      </c>
      <c r="F389" s="1045">
        <v>4</v>
      </c>
      <c r="G389" s="1045">
        <v>84</v>
      </c>
      <c r="H389" s="1045">
        <v>1</v>
      </c>
      <c r="I389" s="1045" t="s">
        <v>43</v>
      </c>
      <c r="J389" s="1045" t="s">
        <v>43</v>
      </c>
      <c r="K389" s="1045" t="s">
        <v>43</v>
      </c>
      <c r="L389" s="1045">
        <v>1</v>
      </c>
      <c r="M389" s="1045" t="s">
        <v>43</v>
      </c>
      <c r="N389" s="1045" t="s">
        <v>43</v>
      </c>
      <c r="O389" s="1045">
        <v>3</v>
      </c>
      <c r="P389" s="1045" t="s">
        <v>43</v>
      </c>
      <c r="Q389" s="1045" t="s">
        <v>43</v>
      </c>
      <c r="R389" s="1045" t="s">
        <v>43</v>
      </c>
      <c r="S389" s="1045">
        <v>3</v>
      </c>
      <c r="T389" s="1045" t="s">
        <v>43</v>
      </c>
      <c r="U389" s="1045">
        <v>80</v>
      </c>
      <c r="V389" s="1045">
        <v>18</v>
      </c>
      <c r="W389" s="1048" t="s">
        <v>475</v>
      </c>
    </row>
    <row r="390" spans="1:23" s="1045" customFormat="1" ht="9.75" customHeight="1">
      <c r="A390" s="1046" t="s">
        <v>476</v>
      </c>
      <c r="B390" s="1045">
        <v>4024</v>
      </c>
      <c r="C390" s="1045" t="s">
        <v>43</v>
      </c>
      <c r="D390" s="1045" t="s">
        <v>43</v>
      </c>
      <c r="E390" s="1045" t="s">
        <v>43</v>
      </c>
      <c r="F390" s="1045" t="s">
        <v>43</v>
      </c>
      <c r="G390" s="1045">
        <v>41</v>
      </c>
      <c r="H390" s="1045">
        <v>5</v>
      </c>
      <c r="I390" s="1045">
        <v>5</v>
      </c>
      <c r="J390" s="1045" t="s">
        <v>43</v>
      </c>
      <c r="K390" s="1045" t="s">
        <v>43</v>
      </c>
      <c r="L390" s="1045" t="s">
        <v>43</v>
      </c>
      <c r="M390" s="1045" t="s">
        <v>43</v>
      </c>
      <c r="N390" s="1045" t="s">
        <v>43</v>
      </c>
      <c r="O390" s="1045">
        <v>3</v>
      </c>
      <c r="P390" s="1045" t="s">
        <v>43</v>
      </c>
      <c r="Q390" s="1045" t="s">
        <v>43</v>
      </c>
      <c r="R390" s="1045" t="s">
        <v>43</v>
      </c>
      <c r="S390" s="1045">
        <v>3</v>
      </c>
      <c r="T390" s="1045" t="s">
        <v>43</v>
      </c>
      <c r="U390" s="1045">
        <v>33</v>
      </c>
      <c r="V390" s="1045" t="s">
        <v>43</v>
      </c>
      <c r="W390" s="1048" t="s">
        <v>477</v>
      </c>
    </row>
    <row r="391" spans="1:23" s="1045" customFormat="1" ht="9.75" customHeight="1">
      <c r="A391" s="1046" t="s">
        <v>478</v>
      </c>
      <c r="B391" s="1045">
        <v>5075</v>
      </c>
      <c r="C391" s="1045" t="s">
        <v>43</v>
      </c>
      <c r="D391" s="1045" t="s">
        <v>43</v>
      </c>
      <c r="E391" s="1045" t="s">
        <v>43</v>
      </c>
      <c r="F391" s="1045" t="s">
        <v>43</v>
      </c>
      <c r="G391" s="1045">
        <v>86</v>
      </c>
      <c r="H391" s="1045">
        <v>3</v>
      </c>
      <c r="I391" s="1045" t="s">
        <v>43</v>
      </c>
      <c r="J391" s="1045" t="s">
        <v>43</v>
      </c>
      <c r="K391" s="1045" t="s">
        <v>43</v>
      </c>
      <c r="L391" s="1045">
        <v>3</v>
      </c>
      <c r="M391" s="1045" t="s">
        <v>43</v>
      </c>
      <c r="N391" s="1045" t="s">
        <v>43</v>
      </c>
      <c r="O391" s="1045">
        <v>20</v>
      </c>
      <c r="P391" s="1045">
        <v>18</v>
      </c>
      <c r="Q391" s="1045" t="s">
        <v>43</v>
      </c>
      <c r="R391" s="1045" t="s">
        <v>43</v>
      </c>
      <c r="S391" s="1045">
        <v>2</v>
      </c>
      <c r="T391" s="1045" t="s">
        <v>43</v>
      </c>
      <c r="U391" s="1045">
        <v>63</v>
      </c>
      <c r="V391" s="1045" t="s">
        <v>43</v>
      </c>
      <c r="W391" s="1048" t="s">
        <v>422</v>
      </c>
    </row>
    <row r="392" spans="1:23" s="1045" customFormat="1" ht="9.75" customHeight="1">
      <c r="A392" s="1046" t="s">
        <v>479</v>
      </c>
      <c r="B392" s="1045">
        <v>9865</v>
      </c>
      <c r="C392" s="1045" t="s">
        <v>43</v>
      </c>
      <c r="D392" s="1045" t="s">
        <v>43</v>
      </c>
      <c r="E392" s="1045">
        <v>4</v>
      </c>
      <c r="F392" s="1045">
        <v>4</v>
      </c>
      <c r="G392" s="1045">
        <v>109</v>
      </c>
      <c r="H392" s="1045">
        <v>1</v>
      </c>
      <c r="I392" s="1045" t="s">
        <v>43</v>
      </c>
      <c r="J392" s="1045" t="s">
        <v>43</v>
      </c>
      <c r="K392" s="1045" t="s">
        <v>43</v>
      </c>
      <c r="L392" s="1045" t="s">
        <v>43</v>
      </c>
      <c r="M392" s="1045" t="s">
        <v>43</v>
      </c>
      <c r="N392" s="1045">
        <v>1</v>
      </c>
      <c r="O392" s="1045">
        <v>20</v>
      </c>
      <c r="P392" s="1045">
        <v>18</v>
      </c>
      <c r="Q392" s="1045" t="s">
        <v>43</v>
      </c>
      <c r="R392" s="1045">
        <v>2</v>
      </c>
      <c r="S392" s="1045" t="s">
        <v>43</v>
      </c>
      <c r="T392" s="1045" t="s">
        <v>43</v>
      </c>
      <c r="U392" s="1045">
        <v>88</v>
      </c>
      <c r="V392" s="1045" t="s">
        <v>43</v>
      </c>
      <c r="W392" s="1048" t="s">
        <v>423</v>
      </c>
    </row>
    <row r="393" spans="1:23" s="1045" customFormat="1" ht="9.75" customHeight="1">
      <c r="A393" s="1046" t="s">
        <v>480</v>
      </c>
      <c r="B393" s="1045">
        <v>5007</v>
      </c>
      <c r="C393" s="1045">
        <v>2988</v>
      </c>
      <c r="D393" s="1045" t="s">
        <v>43</v>
      </c>
      <c r="E393" s="1045" t="s">
        <v>43</v>
      </c>
      <c r="F393" s="1045" t="s">
        <v>43</v>
      </c>
      <c r="G393" s="1045">
        <v>54</v>
      </c>
      <c r="H393" s="1045">
        <v>7</v>
      </c>
      <c r="I393" s="1045" t="s">
        <v>43</v>
      </c>
      <c r="J393" s="1045" t="s">
        <v>43</v>
      </c>
      <c r="K393" s="1045" t="s">
        <v>43</v>
      </c>
      <c r="L393" s="1045">
        <v>1</v>
      </c>
      <c r="M393" s="1045" t="s">
        <v>43</v>
      </c>
      <c r="N393" s="1045">
        <v>6</v>
      </c>
      <c r="O393" s="1045">
        <v>7</v>
      </c>
      <c r="P393" s="1045" t="s">
        <v>43</v>
      </c>
      <c r="Q393" s="1045" t="s">
        <v>43</v>
      </c>
      <c r="R393" s="1045">
        <v>7</v>
      </c>
      <c r="S393" s="1045" t="s">
        <v>43</v>
      </c>
      <c r="T393" s="1045" t="s">
        <v>43</v>
      </c>
      <c r="U393" s="1045">
        <v>40</v>
      </c>
      <c r="V393" s="1045" t="s">
        <v>43</v>
      </c>
      <c r="W393" s="1048" t="s">
        <v>424</v>
      </c>
    </row>
    <row r="394" spans="1:23" s="1045" customFormat="1" ht="9.75" customHeight="1">
      <c r="A394" s="1046" t="s">
        <v>481</v>
      </c>
      <c r="B394" s="1045">
        <v>3515</v>
      </c>
      <c r="C394" s="1045">
        <v>3019</v>
      </c>
      <c r="D394" s="1045" t="s">
        <v>43</v>
      </c>
      <c r="E394" s="1045">
        <v>4</v>
      </c>
      <c r="F394" s="1045">
        <v>4</v>
      </c>
      <c r="G394" s="1045">
        <v>126</v>
      </c>
      <c r="H394" s="1045">
        <v>1</v>
      </c>
      <c r="I394" s="1045" t="s">
        <v>43</v>
      </c>
      <c r="J394" s="1045" t="s">
        <v>43</v>
      </c>
      <c r="K394" s="1045" t="s">
        <v>43</v>
      </c>
      <c r="L394" s="1045" t="s">
        <v>43</v>
      </c>
      <c r="M394" s="1045" t="s">
        <v>43</v>
      </c>
      <c r="N394" s="1045">
        <v>1</v>
      </c>
      <c r="O394" s="1045">
        <v>19</v>
      </c>
      <c r="P394" s="1045">
        <v>18</v>
      </c>
      <c r="Q394" s="1045" t="s">
        <v>43</v>
      </c>
      <c r="R394" s="1045" t="s">
        <v>43</v>
      </c>
      <c r="S394" s="1045">
        <v>1</v>
      </c>
      <c r="T394" s="1045" t="s">
        <v>43</v>
      </c>
      <c r="U394" s="1045">
        <v>106</v>
      </c>
      <c r="V394" s="1045" t="s">
        <v>43</v>
      </c>
      <c r="W394" s="1048" t="s">
        <v>482</v>
      </c>
    </row>
    <row r="395" spans="1:23" s="1045" customFormat="1" ht="9.75" customHeight="1">
      <c r="A395" s="1046" t="s">
        <v>465</v>
      </c>
      <c r="B395" s="1045">
        <v>7041</v>
      </c>
      <c r="C395" s="1045">
        <v>3039</v>
      </c>
      <c r="D395" s="1045" t="s">
        <v>43</v>
      </c>
      <c r="E395" s="1045" t="s">
        <v>43</v>
      </c>
      <c r="F395" s="1045" t="s">
        <v>43</v>
      </c>
      <c r="G395" s="1045">
        <v>68</v>
      </c>
      <c r="H395" s="1045" t="s">
        <v>43</v>
      </c>
      <c r="I395" s="1045" t="s">
        <v>43</v>
      </c>
      <c r="J395" s="1045" t="s">
        <v>43</v>
      </c>
      <c r="K395" s="1045" t="s">
        <v>43</v>
      </c>
      <c r="L395" s="1045" t="s">
        <v>43</v>
      </c>
      <c r="M395" s="1045" t="s">
        <v>43</v>
      </c>
      <c r="N395" s="1045" t="s">
        <v>43</v>
      </c>
      <c r="O395" s="1045">
        <v>1</v>
      </c>
      <c r="P395" s="1045" t="s">
        <v>43</v>
      </c>
      <c r="Q395" s="1045" t="s">
        <v>43</v>
      </c>
      <c r="R395" s="1045" t="s">
        <v>43</v>
      </c>
      <c r="S395" s="1045">
        <v>1</v>
      </c>
      <c r="T395" s="1045" t="s">
        <v>43</v>
      </c>
      <c r="U395" s="1045">
        <v>67</v>
      </c>
      <c r="V395" s="1045" t="s">
        <v>43</v>
      </c>
      <c r="W395" s="1048" t="s">
        <v>410</v>
      </c>
    </row>
    <row r="396" spans="1:23" s="1045" customFormat="1" ht="9.75" customHeight="1">
      <c r="A396" s="1049" t="s">
        <v>466</v>
      </c>
      <c r="B396" s="1050">
        <v>15012</v>
      </c>
      <c r="C396" s="1051" t="s">
        <v>43</v>
      </c>
      <c r="D396" s="1051" t="s">
        <v>43</v>
      </c>
      <c r="E396" s="1051" t="s">
        <v>43</v>
      </c>
      <c r="F396" s="1051" t="s">
        <v>43</v>
      </c>
      <c r="G396" s="1051">
        <v>42</v>
      </c>
      <c r="H396" s="1051" t="s">
        <v>43</v>
      </c>
      <c r="I396" s="1051" t="s">
        <v>43</v>
      </c>
      <c r="J396" s="1051" t="s">
        <v>43</v>
      </c>
      <c r="K396" s="1051" t="s">
        <v>43</v>
      </c>
      <c r="L396" s="1051" t="s">
        <v>43</v>
      </c>
      <c r="M396" s="1051" t="s">
        <v>43</v>
      </c>
      <c r="N396" s="1051" t="s">
        <v>43</v>
      </c>
      <c r="O396" s="1051">
        <v>1</v>
      </c>
      <c r="P396" s="1051" t="s">
        <v>43</v>
      </c>
      <c r="Q396" s="1051" t="s">
        <v>43</v>
      </c>
      <c r="R396" s="1051" t="s">
        <v>43</v>
      </c>
      <c r="S396" s="1051">
        <v>1</v>
      </c>
      <c r="T396" s="1051" t="s">
        <v>43</v>
      </c>
      <c r="U396" s="1051">
        <v>41</v>
      </c>
      <c r="V396" s="1051" t="s">
        <v>43</v>
      </c>
      <c r="W396" s="1052" t="s">
        <v>411</v>
      </c>
    </row>
    <row r="397" spans="1:23" ht="12" customHeight="1"/>
    <row r="398" spans="1:23" ht="12" customHeight="1"/>
    <row r="399" spans="1:23" ht="12" customHeight="1">
      <c r="K399" s="1053" t="s">
        <v>483</v>
      </c>
    </row>
    <row r="400" spans="1:23" s="1038" customFormat="1" ht="21" customHeight="1">
      <c r="A400" s="1308" t="s">
        <v>723</v>
      </c>
      <c r="B400" s="1056" t="s">
        <v>1354</v>
      </c>
      <c r="C400" s="1077" t="s">
        <v>820</v>
      </c>
      <c r="D400" s="1037"/>
      <c r="E400" s="1037"/>
      <c r="F400" s="1037"/>
      <c r="G400" s="1037"/>
      <c r="H400" s="1037"/>
      <c r="I400" s="1037"/>
      <c r="J400" s="1076"/>
      <c r="K400" s="1077" t="s">
        <v>821</v>
      </c>
      <c r="L400" s="1037"/>
      <c r="M400" s="1037"/>
      <c r="N400" s="1037"/>
      <c r="O400" s="1037"/>
      <c r="P400" s="1037"/>
      <c r="Q400" s="1037"/>
      <c r="R400" s="1037"/>
      <c r="S400" s="1037"/>
      <c r="T400" s="1037"/>
      <c r="U400" s="1037"/>
      <c r="V400" s="1037"/>
      <c r="W400" s="1311" t="s">
        <v>429</v>
      </c>
    </row>
    <row r="401" spans="1:23" s="1038" customFormat="1" ht="21" customHeight="1">
      <c r="A401" s="1309"/>
      <c r="B401" s="1056" t="s">
        <v>1352</v>
      </c>
      <c r="C401" s="1314" t="s">
        <v>822</v>
      </c>
      <c r="D401" s="1077" t="s">
        <v>725</v>
      </c>
      <c r="E401" s="1037"/>
      <c r="F401" s="1037"/>
      <c r="G401" s="1037"/>
      <c r="H401" s="1076"/>
      <c r="I401" s="1077" t="s">
        <v>762</v>
      </c>
      <c r="J401" s="1076"/>
      <c r="K401" s="1314" t="s">
        <v>823</v>
      </c>
      <c r="L401" s="1077" t="s">
        <v>725</v>
      </c>
      <c r="M401" s="1037"/>
      <c r="N401" s="1037"/>
      <c r="O401" s="1037"/>
      <c r="P401" s="1037"/>
      <c r="Q401" s="1037"/>
      <c r="R401" s="1037"/>
      <c r="S401" s="1037"/>
      <c r="T401" s="1037"/>
      <c r="U401" s="1037"/>
      <c r="V401" s="1037"/>
      <c r="W401" s="1312"/>
    </row>
    <row r="402" spans="1:23" s="1038" customFormat="1" ht="52.5" customHeight="1">
      <c r="A402" s="1310"/>
      <c r="B402" s="1039" t="s">
        <v>769</v>
      </c>
      <c r="C402" s="1315"/>
      <c r="D402" s="1079" t="s">
        <v>726</v>
      </c>
      <c r="E402" s="1039" t="s">
        <v>519</v>
      </c>
      <c r="F402" s="1039" t="s">
        <v>1337</v>
      </c>
      <c r="G402" s="1039" t="s">
        <v>791</v>
      </c>
      <c r="H402" s="1039" t="s">
        <v>794</v>
      </c>
      <c r="I402" s="1079" t="s">
        <v>768</v>
      </c>
      <c r="J402" s="1039" t="s">
        <v>769</v>
      </c>
      <c r="K402" s="1315"/>
      <c r="L402" s="1079" t="s">
        <v>726</v>
      </c>
      <c r="M402" s="1039" t="s">
        <v>519</v>
      </c>
      <c r="N402" s="1039" t="s">
        <v>794</v>
      </c>
      <c r="O402" s="1039" t="s">
        <v>727</v>
      </c>
      <c r="P402" s="1039" t="s">
        <v>824</v>
      </c>
      <c r="Q402" s="1039" t="s">
        <v>732</v>
      </c>
      <c r="R402" s="1039" t="s">
        <v>733</v>
      </c>
      <c r="S402" s="1039" t="s">
        <v>734</v>
      </c>
      <c r="T402" s="1039" t="s">
        <v>735</v>
      </c>
      <c r="U402" s="1039" t="s">
        <v>736</v>
      </c>
      <c r="V402" s="1040" t="s">
        <v>737</v>
      </c>
      <c r="W402" s="1313"/>
    </row>
    <row r="403" spans="1:23" s="1045" customFormat="1" ht="9.75" customHeight="1">
      <c r="A403" s="1041" t="s">
        <v>300</v>
      </c>
      <c r="B403" s="1042">
        <v>799</v>
      </c>
      <c r="C403" s="1043">
        <v>12696</v>
      </c>
      <c r="D403" s="1043">
        <v>6504</v>
      </c>
      <c r="E403" s="1043">
        <v>851</v>
      </c>
      <c r="F403" s="1043" t="s">
        <v>43</v>
      </c>
      <c r="G403" s="1043" t="s">
        <v>43</v>
      </c>
      <c r="H403" s="1043">
        <v>5653</v>
      </c>
      <c r="I403" s="1043">
        <v>6192</v>
      </c>
      <c r="J403" s="1043">
        <v>6192</v>
      </c>
      <c r="K403" s="1043">
        <v>12447230</v>
      </c>
      <c r="L403" s="1043">
        <v>11327808</v>
      </c>
      <c r="M403" s="1043">
        <v>5690</v>
      </c>
      <c r="N403" s="1043">
        <v>50955</v>
      </c>
      <c r="O403" s="1043">
        <v>18567</v>
      </c>
      <c r="P403" s="1043">
        <v>297213</v>
      </c>
      <c r="Q403" s="1043">
        <v>663185</v>
      </c>
      <c r="R403" s="1043" t="s">
        <v>43</v>
      </c>
      <c r="S403" s="1043">
        <v>1920400</v>
      </c>
      <c r="T403" s="1043">
        <v>1509908</v>
      </c>
      <c r="U403" s="1043">
        <v>3891559</v>
      </c>
      <c r="V403" s="1043" t="s">
        <v>43</v>
      </c>
      <c r="W403" s="1044" t="s">
        <v>443</v>
      </c>
    </row>
    <row r="404" spans="1:23" s="1045" customFormat="1" ht="9.75" customHeight="1">
      <c r="A404" s="1046" t="s">
        <v>738</v>
      </c>
      <c r="B404" s="1045">
        <v>749</v>
      </c>
      <c r="C404" s="1045">
        <v>12686</v>
      </c>
      <c r="D404" s="1045">
        <v>8511</v>
      </c>
      <c r="E404" s="1045">
        <v>1697</v>
      </c>
      <c r="F404" s="1045">
        <v>1448</v>
      </c>
      <c r="G404" s="1045" t="s">
        <v>43</v>
      </c>
      <c r="H404" s="1045">
        <v>5366</v>
      </c>
      <c r="I404" s="1045">
        <v>4175</v>
      </c>
      <c r="J404" s="1045">
        <v>4175</v>
      </c>
      <c r="K404" s="1045">
        <v>13542899</v>
      </c>
      <c r="L404" s="1045">
        <v>12007892</v>
      </c>
      <c r="M404" s="1045">
        <v>3986</v>
      </c>
      <c r="N404" s="1045">
        <v>516</v>
      </c>
      <c r="O404" s="1045">
        <v>218</v>
      </c>
      <c r="P404" s="1045">
        <v>666822</v>
      </c>
      <c r="Q404" s="1045">
        <v>44860</v>
      </c>
      <c r="R404" s="1045">
        <v>1263</v>
      </c>
      <c r="S404" s="1045">
        <v>2118572</v>
      </c>
      <c r="T404" s="1045">
        <v>1905070</v>
      </c>
      <c r="U404" s="1045">
        <v>3906500</v>
      </c>
      <c r="V404" s="1045" t="s">
        <v>43</v>
      </c>
      <c r="W404" s="1048" t="s">
        <v>445</v>
      </c>
    </row>
    <row r="405" spans="1:23" s="1045" customFormat="1" ht="9.75" customHeight="1">
      <c r="A405" s="1046" t="s">
        <v>739</v>
      </c>
      <c r="B405" s="1045">
        <v>756</v>
      </c>
      <c r="C405" s="1045">
        <v>11448</v>
      </c>
      <c r="D405" s="1045">
        <v>6984</v>
      </c>
      <c r="E405" s="1045" t="s">
        <v>43</v>
      </c>
      <c r="F405" s="1045" t="s">
        <v>43</v>
      </c>
      <c r="G405" s="1045" t="s">
        <v>43</v>
      </c>
      <c r="H405" s="1045">
        <v>6984</v>
      </c>
      <c r="I405" s="1045">
        <v>4464</v>
      </c>
      <c r="J405" s="1045">
        <v>4464</v>
      </c>
      <c r="K405" s="1045">
        <v>11843497</v>
      </c>
      <c r="L405" s="1045">
        <v>9836473</v>
      </c>
      <c r="M405" s="1045">
        <v>1660</v>
      </c>
      <c r="N405" s="1045">
        <v>23131</v>
      </c>
      <c r="O405" s="1045" t="s">
        <v>43</v>
      </c>
      <c r="P405" s="1045">
        <v>564135</v>
      </c>
      <c r="Q405" s="1045" t="s">
        <v>43</v>
      </c>
      <c r="R405" s="1045">
        <v>20819</v>
      </c>
      <c r="S405" s="1045">
        <v>1497038</v>
      </c>
      <c r="T405" s="1045">
        <v>1390285</v>
      </c>
      <c r="U405" s="1045">
        <v>3419269</v>
      </c>
      <c r="V405" s="1045" t="s">
        <v>43</v>
      </c>
      <c r="W405" s="1048" t="s">
        <v>447</v>
      </c>
    </row>
    <row r="406" spans="1:23" s="1045" customFormat="1" ht="9.75" customHeight="1">
      <c r="A406" s="1046" t="s">
        <v>740</v>
      </c>
      <c r="B406" s="1045">
        <v>972</v>
      </c>
      <c r="C406" s="1045">
        <v>14335</v>
      </c>
      <c r="D406" s="1045">
        <v>9781</v>
      </c>
      <c r="E406" s="1045" t="s">
        <v>43</v>
      </c>
      <c r="F406" s="1045">
        <v>1363</v>
      </c>
      <c r="G406" s="1045">
        <v>1360</v>
      </c>
      <c r="H406" s="1045">
        <v>7058</v>
      </c>
      <c r="I406" s="1045">
        <v>4554</v>
      </c>
      <c r="J406" s="1045">
        <v>4554</v>
      </c>
      <c r="K406" s="1045">
        <v>11749861</v>
      </c>
      <c r="L406" s="1045">
        <v>9123913</v>
      </c>
      <c r="M406" s="1045">
        <v>12105</v>
      </c>
      <c r="N406" s="1045" t="s">
        <v>43</v>
      </c>
      <c r="O406" s="1045">
        <v>853</v>
      </c>
      <c r="P406" s="1045">
        <v>354161</v>
      </c>
      <c r="Q406" s="1045" t="s">
        <v>43</v>
      </c>
      <c r="R406" s="1045" t="s">
        <v>43</v>
      </c>
      <c r="S406" s="1045">
        <v>1362282</v>
      </c>
      <c r="T406" s="1045">
        <v>1378694</v>
      </c>
      <c r="U406" s="1059">
        <v>3378022</v>
      </c>
      <c r="V406" s="1045">
        <v>6342</v>
      </c>
      <c r="W406" s="1048" t="s">
        <v>449</v>
      </c>
    </row>
    <row r="407" spans="1:23" s="1045" customFormat="1" ht="9.75" customHeight="1">
      <c r="A407" s="1046" t="s">
        <v>741</v>
      </c>
      <c r="B407" s="1045">
        <v>802</v>
      </c>
      <c r="C407" s="1045">
        <v>16085</v>
      </c>
      <c r="D407" s="1045">
        <v>11690</v>
      </c>
      <c r="E407" s="1045" t="s">
        <v>43</v>
      </c>
      <c r="F407" s="1045">
        <v>5587</v>
      </c>
      <c r="G407" s="1045" t="s">
        <v>43</v>
      </c>
      <c r="H407" s="1045">
        <v>6103</v>
      </c>
      <c r="I407" s="1045">
        <v>4395</v>
      </c>
      <c r="J407" s="1045">
        <v>4395</v>
      </c>
      <c r="K407" s="1045">
        <v>10782081</v>
      </c>
      <c r="L407" s="1045">
        <v>7211618</v>
      </c>
      <c r="M407" s="1045">
        <v>12679</v>
      </c>
      <c r="N407" s="1045" t="s">
        <v>43</v>
      </c>
      <c r="O407" s="1045">
        <v>143</v>
      </c>
      <c r="P407" s="1045">
        <v>175726</v>
      </c>
      <c r="Q407" s="1045" t="s">
        <v>43</v>
      </c>
      <c r="R407" s="1045" t="s">
        <v>43</v>
      </c>
      <c r="S407" s="1045">
        <v>1056252</v>
      </c>
      <c r="T407" s="1045">
        <v>1155008</v>
      </c>
      <c r="U407" s="1045">
        <v>2552254</v>
      </c>
      <c r="V407" s="1045" t="s">
        <v>43</v>
      </c>
      <c r="W407" s="1048" t="s">
        <v>451</v>
      </c>
    </row>
    <row r="408" spans="1:23" s="1045" customFormat="1" ht="6.75" customHeight="1">
      <c r="A408" s="1046"/>
      <c r="W408" s="1048"/>
    </row>
    <row r="409" spans="1:23" s="1045" customFormat="1" ht="9.75" customHeight="1">
      <c r="A409" s="1046" t="s">
        <v>305</v>
      </c>
      <c r="B409" s="1045">
        <v>858</v>
      </c>
      <c r="C409" s="1045">
        <v>12537</v>
      </c>
      <c r="D409" s="1045">
        <v>8180</v>
      </c>
      <c r="E409" s="1045" t="s">
        <v>43</v>
      </c>
      <c r="F409" s="1045">
        <v>1363</v>
      </c>
      <c r="G409" s="1045" t="s">
        <v>43</v>
      </c>
      <c r="H409" s="1045">
        <v>6817</v>
      </c>
      <c r="I409" s="1045">
        <v>4357</v>
      </c>
      <c r="J409" s="1045">
        <v>4357</v>
      </c>
      <c r="K409" s="1045">
        <v>11697455</v>
      </c>
      <c r="L409" s="1045">
        <v>8653948</v>
      </c>
      <c r="M409" s="1045">
        <v>6563</v>
      </c>
      <c r="N409" s="1045" t="s">
        <v>43</v>
      </c>
      <c r="O409" s="1045">
        <v>466</v>
      </c>
      <c r="P409" s="1045">
        <v>225160</v>
      </c>
      <c r="Q409" s="1045" t="s">
        <v>43</v>
      </c>
      <c r="R409" s="1045" t="s">
        <v>43</v>
      </c>
      <c r="S409" s="1045">
        <v>1344186</v>
      </c>
      <c r="T409" s="1045">
        <v>1390347</v>
      </c>
      <c r="U409" s="1045">
        <v>3179272</v>
      </c>
      <c r="V409" s="1045" t="s">
        <v>43</v>
      </c>
      <c r="W409" s="1048" t="s">
        <v>452</v>
      </c>
    </row>
    <row r="410" spans="1:23" s="1045" customFormat="1" ht="9.75" customHeight="1">
      <c r="A410" s="1046" t="s">
        <v>742</v>
      </c>
      <c r="B410" s="1045">
        <v>879</v>
      </c>
      <c r="C410" s="1045">
        <v>17148</v>
      </c>
      <c r="D410" s="1045">
        <v>12376</v>
      </c>
      <c r="E410" s="1045" t="s">
        <v>43</v>
      </c>
      <c r="F410" s="1045">
        <v>5587</v>
      </c>
      <c r="G410" s="1045" t="s">
        <v>43</v>
      </c>
      <c r="H410" s="1045">
        <v>6789</v>
      </c>
      <c r="I410" s="1045">
        <v>4772</v>
      </c>
      <c r="J410" s="1045">
        <v>4772</v>
      </c>
      <c r="K410" s="1045">
        <v>10613458</v>
      </c>
      <c r="L410" s="1045">
        <v>6682030</v>
      </c>
      <c r="M410" s="1045">
        <v>10202</v>
      </c>
      <c r="N410" s="1045" t="s">
        <v>43</v>
      </c>
      <c r="O410" s="1045">
        <v>143</v>
      </c>
      <c r="P410" s="1045">
        <v>191958</v>
      </c>
      <c r="Q410" s="1045" t="s">
        <v>43</v>
      </c>
      <c r="R410" s="1045" t="s">
        <v>43</v>
      </c>
      <c r="S410" s="1045">
        <v>1020089</v>
      </c>
      <c r="T410" s="1045">
        <v>1109933</v>
      </c>
      <c r="U410" s="1045">
        <v>2427722</v>
      </c>
      <c r="V410" s="1045" t="s">
        <v>43</v>
      </c>
      <c r="W410" s="1048" t="s">
        <v>454</v>
      </c>
    </row>
    <row r="411" spans="1:23" s="1045" customFormat="1" ht="6.75" customHeight="1">
      <c r="A411" s="1046"/>
      <c r="W411" s="1048"/>
    </row>
    <row r="412" spans="1:23" s="1045" customFormat="1" ht="9.75" customHeight="1">
      <c r="A412" s="1046" t="s">
        <v>307</v>
      </c>
      <c r="B412" s="1045">
        <v>137</v>
      </c>
      <c r="C412" s="1045">
        <v>1429</v>
      </c>
      <c r="D412" s="1045">
        <v>754</v>
      </c>
      <c r="E412" s="1045" t="s">
        <v>43</v>
      </c>
      <c r="F412" s="1045" t="s">
        <v>43</v>
      </c>
      <c r="G412" s="1045" t="s">
        <v>43</v>
      </c>
      <c r="H412" s="1045">
        <v>754</v>
      </c>
      <c r="I412" s="1045">
        <v>675</v>
      </c>
      <c r="J412" s="1045">
        <v>675</v>
      </c>
      <c r="K412" s="1045">
        <v>3253135</v>
      </c>
      <c r="L412" s="1045">
        <v>2191044</v>
      </c>
      <c r="M412" s="1045">
        <v>2477</v>
      </c>
      <c r="N412" s="1045" t="s">
        <v>43</v>
      </c>
      <c r="O412" s="1045" t="s">
        <v>43</v>
      </c>
      <c r="P412" s="1045" t="s">
        <v>43</v>
      </c>
      <c r="Q412" s="1045" t="s">
        <v>43</v>
      </c>
      <c r="R412" s="1045" t="s">
        <v>43</v>
      </c>
      <c r="S412" s="1045">
        <v>362648</v>
      </c>
      <c r="T412" s="1045">
        <v>358791</v>
      </c>
      <c r="U412" s="1045">
        <v>761196</v>
      </c>
      <c r="V412" s="1045" t="s">
        <v>43</v>
      </c>
      <c r="W412" s="1048" t="s">
        <v>455</v>
      </c>
    </row>
    <row r="413" spans="1:23" s="1045" customFormat="1" ht="9.75" customHeight="1">
      <c r="A413" s="1046" t="s">
        <v>456</v>
      </c>
      <c r="B413" s="1045">
        <v>309</v>
      </c>
      <c r="C413" s="1045">
        <v>7396</v>
      </c>
      <c r="D413" s="1045">
        <v>6158</v>
      </c>
      <c r="E413" s="1045" t="s">
        <v>43</v>
      </c>
      <c r="F413" s="1045">
        <v>4074</v>
      </c>
      <c r="G413" s="1045" t="s">
        <v>43</v>
      </c>
      <c r="H413" s="1045">
        <v>2084</v>
      </c>
      <c r="I413" s="1045">
        <v>1238</v>
      </c>
      <c r="J413" s="1045">
        <v>1238</v>
      </c>
      <c r="K413" s="1045">
        <v>2586230</v>
      </c>
      <c r="L413" s="1045">
        <v>1848918</v>
      </c>
      <c r="M413" s="1045">
        <v>2458</v>
      </c>
      <c r="N413" s="1045" t="s">
        <v>43</v>
      </c>
      <c r="O413" s="1045" t="s">
        <v>43</v>
      </c>
      <c r="P413" s="1045">
        <v>43306</v>
      </c>
      <c r="Q413" s="1045" t="s">
        <v>43</v>
      </c>
      <c r="R413" s="1045" t="s">
        <v>43</v>
      </c>
      <c r="S413" s="1045">
        <v>357387</v>
      </c>
      <c r="T413" s="1045">
        <v>273086</v>
      </c>
      <c r="U413" s="1045">
        <v>683226</v>
      </c>
      <c r="V413" s="1045" t="s">
        <v>43</v>
      </c>
      <c r="W413" s="1048" t="s">
        <v>457</v>
      </c>
    </row>
    <row r="414" spans="1:23" s="1045" customFormat="1" ht="9.75" customHeight="1">
      <c r="A414" s="1046" t="s">
        <v>458</v>
      </c>
      <c r="B414" s="1045">
        <v>165</v>
      </c>
      <c r="C414" s="1045">
        <v>1758</v>
      </c>
      <c r="D414" s="1045">
        <v>869</v>
      </c>
      <c r="E414" s="1045" t="s">
        <v>43</v>
      </c>
      <c r="F414" s="1045" t="s">
        <v>43</v>
      </c>
      <c r="G414" s="1045" t="s">
        <v>43</v>
      </c>
      <c r="H414" s="1045">
        <v>869</v>
      </c>
      <c r="I414" s="1045">
        <v>889</v>
      </c>
      <c r="J414" s="1045">
        <v>889</v>
      </c>
      <c r="K414" s="1045">
        <v>2249882</v>
      </c>
      <c r="L414" s="1045">
        <v>1530824</v>
      </c>
      <c r="M414" s="1045">
        <v>801</v>
      </c>
      <c r="N414" s="1045" t="s">
        <v>43</v>
      </c>
      <c r="O414" s="1045">
        <v>143</v>
      </c>
      <c r="P414" s="1045">
        <v>117413</v>
      </c>
      <c r="Q414" s="1045" t="s">
        <v>43</v>
      </c>
      <c r="R414" s="1045" t="s">
        <v>43</v>
      </c>
      <c r="S414" s="1045">
        <v>162751</v>
      </c>
      <c r="T414" s="1045">
        <v>190309</v>
      </c>
      <c r="U414" s="1045">
        <v>448949</v>
      </c>
      <c r="V414" s="1045" t="s">
        <v>43</v>
      </c>
      <c r="W414" s="1048" t="s">
        <v>459</v>
      </c>
    </row>
    <row r="415" spans="1:23" s="1045" customFormat="1" ht="9.75" customHeight="1">
      <c r="A415" s="1046" t="s">
        <v>460</v>
      </c>
      <c r="B415" s="1045">
        <v>191</v>
      </c>
      <c r="C415" s="1045">
        <v>5502</v>
      </c>
      <c r="D415" s="1045">
        <v>3909</v>
      </c>
      <c r="E415" s="1045" t="s">
        <v>43</v>
      </c>
      <c r="F415" s="1045">
        <v>1513</v>
      </c>
      <c r="G415" s="1045" t="s">
        <v>43</v>
      </c>
      <c r="H415" s="1045">
        <v>2396</v>
      </c>
      <c r="I415" s="1045">
        <v>1593</v>
      </c>
      <c r="J415" s="1045">
        <v>1593</v>
      </c>
      <c r="K415" s="1045">
        <v>2692834</v>
      </c>
      <c r="L415" s="1045">
        <v>1640832</v>
      </c>
      <c r="M415" s="1045">
        <v>6943</v>
      </c>
      <c r="N415" s="1045" t="s">
        <v>43</v>
      </c>
      <c r="O415" s="1045" t="s">
        <v>43</v>
      </c>
      <c r="P415" s="1045">
        <v>15007</v>
      </c>
      <c r="Q415" s="1045" t="s">
        <v>43</v>
      </c>
      <c r="R415" s="1045" t="s">
        <v>43</v>
      </c>
      <c r="S415" s="1045">
        <v>173466</v>
      </c>
      <c r="T415" s="1045">
        <v>332822</v>
      </c>
      <c r="U415" s="1045">
        <v>658883</v>
      </c>
      <c r="V415" s="1045" t="s">
        <v>43</v>
      </c>
      <c r="W415" s="1048" t="s">
        <v>461</v>
      </c>
    </row>
    <row r="416" spans="1:23" s="1045" customFormat="1" ht="9.75" customHeight="1">
      <c r="A416" s="1046" t="s">
        <v>311</v>
      </c>
      <c r="B416" s="1045">
        <v>214</v>
      </c>
      <c r="C416" s="1045">
        <v>2492</v>
      </c>
      <c r="D416" s="1045">
        <v>1440</v>
      </c>
      <c r="E416" s="1045" t="s">
        <v>43</v>
      </c>
      <c r="F416" s="1045" t="s">
        <v>43</v>
      </c>
      <c r="G416" s="1045" t="s">
        <v>43</v>
      </c>
      <c r="H416" s="1045">
        <v>1440</v>
      </c>
      <c r="I416" s="1045">
        <v>1052</v>
      </c>
      <c r="J416" s="1045">
        <v>1052</v>
      </c>
      <c r="K416" s="1045">
        <v>3084512</v>
      </c>
      <c r="L416" s="1045">
        <v>1661456</v>
      </c>
      <c r="M416" s="1045" t="s">
        <v>43</v>
      </c>
      <c r="N416" s="1045" t="s">
        <v>43</v>
      </c>
      <c r="O416" s="1045" t="s">
        <v>43</v>
      </c>
      <c r="P416" s="1045">
        <v>16232</v>
      </c>
      <c r="Q416" s="1045" t="s">
        <v>43</v>
      </c>
      <c r="R416" s="1045" t="s">
        <v>43</v>
      </c>
      <c r="S416" s="1045">
        <v>326485</v>
      </c>
      <c r="T416" s="1045">
        <v>313716</v>
      </c>
      <c r="U416" s="1045">
        <v>636664</v>
      </c>
      <c r="V416" s="1045" t="s">
        <v>43</v>
      </c>
      <c r="W416" s="1048" t="s">
        <v>462</v>
      </c>
    </row>
    <row r="417" spans="1:23" s="1045" customFormat="1" ht="6.75" customHeight="1">
      <c r="A417" s="1046"/>
      <c r="W417" s="1048"/>
    </row>
    <row r="418" spans="1:23" s="1045" customFormat="1" ht="9.75" customHeight="1">
      <c r="A418" s="1046" t="s">
        <v>463</v>
      </c>
      <c r="B418" s="1045">
        <v>25</v>
      </c>
      <c r="C418" s="1045">
        <v>941</v>
      </c>
      <c r="D418" s="1045">
        <v>568</v>
      </c>
      <c r="E418" s="1045" t="s">
        <v>43</v>
      </c>
      <c r="F418" s="1045" t="s">
        <v>43</v>
      </c>
      <c r="G418" s="1045" t="s">
        <v>43</v>
      </c>
      <c r="H418" s="1045">
        <v>568</v>
      </c>
      <c r="I418" s="1045">
        <v>373</v>
      </c>
      <c r="J418" s="1045">
        <v>373</v>
      </c>
      <c r="K418" s="1045">
        <v>860369</v>
      </c>
      <c r="L418" s="1045">
        <v>552617</v>
      </c>
      <c r="M418" s="1045">
        <v>833</v>
      </c>
      <c r="N418" s="1045" t="s">
        <v>43</v>
      </c>
      <c r="O418" s="1045" t="s">
        <v>43</v>
      </c>
      <c r="P418" s="1045" t="s">
        <v>43</v>
      </c>
      <c r="Q418" s="1045" t="s">
        <v>43</v>
      </c>
      <c r="R418" s="1045" t="s">
        <v>43</v>
      </c>
      <c r="S418" s="1045">
        <v>97975</v>
      </c>
      <c r="T418" s="1045">
        <v>93106</v>
      </c>
      <c r="U418" s="1045">
        <v>191880</v>
      </c>
      <c r="V418" s="1045" t="s">
        <v>43</v>
      </c>
      <c r="W418" s="1048" t="s">
        <v>464</v>
      </c>
    </row>
    <row r="419" spans="1:23" s="1045" customFormat="1" ht="9.75" customHeight="1">
      <c r="A419" s="1046" t="s">
        <v>465</v>
      </c>
      <c r="B419" s="1045">
        <v>41</v>
      </c>
      <c r="C419" s="1045">
        <v>112</v>
      </c>
      <c r="D419" s="1045" t="s">
        <v>43</v>
      </c>
      <c r="E419" s="1045" t="s">
        <v>43</v>
      </c>
      <c r="F419" s="1045" t="s">
        <v>43</v>
      </c>
      <c r="G419" s="1045" t="s">
        <v>43</v>
      </c>
      <c r="H419" s="1045" t="s">
        <v>43</v>
      </c>
      <c r="I419" s="1045">
        <v>112</v>
      </c>
      <c r="J419" s="1045">
        <v>112</v>
      </c>
      <c r="K419" s="1045">
        <v>1188132</v>
      </c>
      <c r="L419" s="1045">
        <v>969066</v>
      </c>
      <c r="M419" s="1045">
        <v>828</v>
      </c>
      <c r="N419" s="1045" t="s">
        <v>43</v>
      </c>
      <c r="O419" s="1045" t="s">
        <v>43</v>
      </c>
      <c r="P419" s="1045" t="s">
        <v>43</v>
      </c>
      <c r="Q419" s="1045" t="s">
        <v>43</v>
      </c>
      <c r="R419" s="1045" t="s">
        <v>43</v>
      </c>
      <c r="S419" s="1045">
        <v>116292</v>
      </c>
      <c r="T419" s="1045">
        <v>174718</v>
      </c>
      <c r="U419" s="1045">
        <v>300534</v>
      </c>
      <c r="V419" s="1045" t="s">
        <v>43</v>
      </c>
      <c r="W419" s="1048" t="s">
        <v>410</v>
      </c>
    </row>
    <row r="420" spans="1:23" s="1045" customFormat="1" ht="9.75" customHeight="1">
      <c r="A420" s="1046" t="s">
        <v>466</v>
      </c>
      <c r="B420" s="1045">
        <v>71</v>
      </c>
      <c r="C420" s="1045">
        <v>376</v>
      </c>
      <c r="D420" s="1045">
        <v>186</v>
      </c>
      <c r="E420" s="1045" t="s">
        <v>43</v>
      </c>
      <c r="F420" s="1045" t="s">
        <v>43</v>
      </c>
      <c r="G420" s="1045" t="s">
        <v>43</v>
      </c>
      <c r="H420" s="1045">
        <v>186</v>
      </c>
      <c r="I420" s="1045">
        <v>190</v>
      </c>
      <c r="J420" s="1045">
        <v>190</v>
      </c>
      <c r="K420" s="1045">
        <v>1204634</v>
      </c>
      <c r="L420" s="1045">
        <v>669361</v>
      </c>
      <c r="M420" s="1045">
        <v>816</v>
      </c>
      <c r="N420" s="1045" t="s">
        <v>43</v>
      </c>
      <c r="O420" s="1045" t="s">
        <v>43</v>
      </c>
      <c r="P420" s="1045" t="s">
        <v>43</v>
      </c>
      <c r="Q420" s="1045" t="s">
        <v>43</v>
      </c>
      <c r="R420" s="1045" t="s">
        <v>43</v>
      </c>
      <c r="S420" s="1045">
        <v>148381</v>
      </c>
      <c r="T420" s="1045">
        <v>90967</v>
      </c>
      <c r="U420" s="1045">
        <v>268782</v>
      </c>
      <c r="V420" s="1045" t="s">
        <v>43</v>
      </c>
      <c r="W420" s="1048" t="s">
        <v>411</v>
      </c>
    </row>
    <row r="421" spans="1:23" s="1045" customFormat="1" ht="9.75" customHeight="1">
      <c r="A421" s="1046" t="s">
        <v>467</v>
      </c>
      <c r="B421" s="1045">
        <v>176</v>
      </c>
      <c r="C421" s="1045">
        <v>3311</v>
      </c>
      <c r="D421" s="1045">
        <v>2784</v>
      </c>
      <c r="E421" s="1045" t="s">
        <v>43</v>
      </c>
      <c r="F421" s="1045">
        <v>1423</v>
      </c>
      <c r="G421" s="1045" t="s">
        <v>43</v>
      </c>
      <c r="H421" s="1045">
        <v>1361</v>
      </c>
      <c r="I421" s="1045">
        <v>527</v>
      </c>
      <c r="J421" s="1045">
        <v>527</v>
      </c>
      <c r="K421" s="1045">
        <v>968239</v>
      </c>
      <c r="L421" s="1045">
        <v>668498</v>
      </c>
      <c r="M421" s="1045">
        <v>826</v>
      </c>
      <c r="N421" s="1045" t="s">
        <v>43</v>
      </c>
      <c r="O421" s="1045" t="s">
        <v>43</v>
      </c>
      <c r="P421" s="1045" t="s">
        <v>43</v>
      </c>
      <c r="Q421" s="1045" t="s">
        <v>43</v>
      </c>
      <c r="R421" s="1045" t="s">
        <v>43</v>
      </c>
      <c r="S421" s="1045">
        <v>112979</v>
      </c>
      <c r="T421" s="1045">
        <v>114364</v>
      </c>
      <c r="U421" s="1045">
        <v>291379</v>
      </c>
      <c r="V421" s="1045" t="s">
        <v>43</v>
      </c>
      <c r="W421" s="1048" t="s">
        <v>412</v>
      </c>
    </row>
    <row r="422" spans="1:23" s="1045" customFormat="1" ht="9.75" customHeight="1">
      <c r="A422" s="1046" t="s">
        <v>468</v>
      </c>
      <c r="B422" s="1045">
        <v>97</v>
      </c>
      <c r="C422" s="1045">
        <v>599</v>
      </c>
      <c r="D422" s="1045" t="s">
        <v>43</v>
      </c>
      <c r="E422" s="1045" t="s">
        <v>43</v>
      </c>
      <c r="F422" s="1045" t="s">
        <v>43</v>
      </c>
      <c r="G422" s="1045" t="s">
        <v>43</v>
      </c>
      <c r="H422" s="1045" t="s">
        <v>43</v>
      </c>
      <c r="I422" s="1045">
        <v>599</v>
      </c>
      <c r="J422" s="1045">
        <v>599</v>
      </c>
      <c r="K422" s="1045">
        <v>793281</v>
      </c>
      <c r="L422" s="1045">
        <v>539035</v>
      </c>
      <c r="M422" s="1045">
        <v>822</v>
      </c>
      <c r="N422" s="1045" t="s">
        <v>43</v>
      </c>
      <c r="O422" s="1045" t="s">
        <v>43</v>
      </c>
      <c r="P422" s="1045">
        <v>43306</v>
      </c>
      <c r="Q422" s="1045" t="s">
        <v>43</v>
      </c>
      <c r="R422" s="1045" t="s">
        <v>43</v>
      </c>
      <c r="S422" s="1045">
        <v>44600</v>
      </c>
      <c r="T422" s="1045">
        <v>67600</v>
      </c>
      <c r="U422" s="1045">
        <v>235666</v>
      </c>
      <c r="V422" s="1045" t="s">
        <v>43</v>
      </c>
      <c r="W422" s="1048" t="s">
        <v>469</v>
      </c>
    </row>
    <row r="423" spans="1:23" s="1045" customFormat="1" ht="9.75" customHeight="1">
      <c r="A423" s="1046" t="s">
        <v>470</v>
      </c>
      <c r="B423" s="1045">
        <v>36</v>
      </c>
      <c r="C423" s="1045">
        <v>3486</v>
      </c>
      <c r="D423" s="1045">
        <v>3374</v>
      </c>
      <c r="E423" s="1045" t="s">
        <v>43</v>
      </c>
      <c r="F423" s="1045">
        <v>2651</v>
      </c>
      <c r="G423" s="1045" t="s">
        <v>43</v>
      </c>
      <c r="H423" s="1045">
        <v>723</v>
      </c>
      <c r="I423" s="1045">
        <v>112</v>
      </c>
      <c r="J423" s="1045">
        <v>112</v>
      </c>
      <c r="K423" s="1045">
        <v>824710</v>
      </c>
      <c r="L423" s="1045">
        <v>641385</v>
      </c>
      <c r="M423" s="1045">
        <v>810</v>
      </c>
      <c r="N423" s="1045" t="s">
        <v>43</v>
      </c>
      <c r="O423" s="1045" t="s">
        <v>43</v>
      </c>
      <c r="P423" s="1045" t="s">
        <v>43</v>
      </c>
      <c r="Q423" s="1045" t="s">
        <v>43</v>
      </c>
      <c r="R423" s="1045" t="s">
        <v>43</v>
      </c>
      <c r="S423" s="1045">
        <v>199808</v>
      </c>
      <c r="T423" s="1045">
        <v>91122</v>
      </c>
      <c r="U423" s="1045">
        <v>156181</v>
      </c>
      <c r="V423" s="1045" t="s">
        <v>43</v>
      </c>
      <c r="W423" s="1048" t="s">
        <v>471</v>
      </c>
    </row>
    <row r="424" spans="1:23" s="1045" customFormat="1" ht="9.75" customHeight="1">
      <c r="A424" s="1046" t="s">
        <v>472</v>
      </c>
      <c r="B424" s="1045">
        <v>70</v>
      </c>
      <c r="C424" s="1045">
        <v>1144</v>
      </c>
      <c r="D424" s="1045">
        <v>869</v>
      </c>
      <c r="E424" s="1045" t="s">
        <v>43</v>
      </c>
      <c r="F424" s="1045" t="s">
        <v>43</v>
      </c>
      <c r="G424" s="1045" t="s">
        <v>43</v>
      </c>
      <c r="H424" s="1045">
        <v>869</v>
      </c>
      <c r="I424" s="1045">
        <v>275</v>
      </c>
      <c r="J424" s="1045">
        <v>275</v>
      </c>
      <c r="K424" s="1045">
        <v>789432</v>
      </c>
      <c r="L424" s="1045">
        <v>578175</v>
      </c>
      <c r="M424" s="1045">
        <v>801</v>
      </c>
      <c r="N424" s="1045" t="s">
        <v>43</v>
      </c>
      <c r="O424" s="1045" t="s">
        <v>43</v>
      </c>
      <c r="P424" s="1045">
        <v>42560</v>
      </c>
      <c r="Q424" s="1045" t="s">
        <v>43</v>
      </c>
      <c r="R424" s="1045" t="s">
        <v>43</v>
      </c>
      <c r="S424" s="1045">
        <v>25297</v>
      </c>
      <c r="T424" s="1045">
        <v>169413</v>
      </c>
      <c r="U424" s="1045">
        <v>125331</v>
      </c>
      <c r="V424" s="1045" t="s">
        <v>43</v>
      </c>
      <c r="W424" s="1048" t="s">
        <v>473</v>
      </c>
    </row>
    <row r="425" spans="1:23" s="1045" customFormat="1" ht="9.75" customHeight="1">
      <c r="A425" s="1046" t="s">
        <v>474</v>
      </c>
      <c r="B425" s="1045">
        <v>62</v>
      </c>
      <c r="C425" s="1045">
        <v>179</v>
      </c>
      <c r="D425" s="1045" t="s">
        <v>43</v>
      </c>
      <c r="E425" s="1045" t="s">
        <v>43</v>
      </c>
      <c r="F425" s="1045" t="s">
        <v>43</v>
      </c>
      <c r="G425" s="1045" t="s">
        <v>43</v>
      </c>
      <c r="H425" s="1045" t="s">
        <v>43</v>
      </c>
      <c r="I425" s="1045">
        <v>179</v>
      </c>
      <c r="J425" s="1045">
        <v>179</v>
      </c>
      <c r="K425" s="1045">
        <v>826809</v>
      </c>
      <c r="L425" s="1045">
        <v>506890</v>
      </c>
      <c r="M425" s="1045" t="s">
        <v>43</v>
      </c>
      <c r="N425" s="1045" t="s">
        <v>43</v>
      </c>
      <c r="O425" s="1045">
        <v>143</v>
      </c>
      <c r="P425" s="1045">
        <v>44878</v>
      </c>
      <c r="Q425" s="1045" t="s">
        <v>43</v>
      </c>
      <c r="R425" s="1045" t="s">
        <v>43</v>
      </c>
      <c r="S425" s="1045">
        <v>92173</v>
      </c>
      <c r="T425" s="1045">
        <v>20896</v>
      </c>
      <c r="U425" s="1045">
        <v>126248</v>
      </c>
      <c r="V425" s="1045" t="s">
        <v>43</v>
      </c>
      <c r="W425" s="1048" t="s">
        <v>475</v>
      </c>
    </row>
    <row r="426" spans="1:23" s="1045" customFormat="1" ht="9.75" customHeight="1">
      <c r="A426" s="1046" t="s">
        <v>476</v>
      </c>
      <c r="B426" s="1045">
        <v>33</v>
      </c>
      <c r="C426" s="1045">
        <v>435</v>
      </c>
      <c r="D426" s="1045" t="s">
        <v>43</v>
      </c>
      <c r="E426" s="1045" t="s">
        <v>43</v>
      </c>
      <c r="F426" s="1045" t="s">
        <v>43</v>
      </c>
      <c r="G426" s="1045" t="s">
        <v>43</v>
      </c>
      <c r="H426" s="1045" t="s">
        <v>43</v>
      </c>
      <c r="I426" s="1045">
        <v>435</v>
      </c>
      <c r="J426" s="1045">
        <v>435</v>
      </c>
      <c r="K426" s="1045">
        <v>633641</v>
      </c>
      <c r="L426" s="1045">
        <v>445759</v>
      </c>
      <c r="M426" s="1045" t="s">
        <v>43</v>
      </c>
      <c r="N426" s="1045" t="s">
        <v>43</v>
      </c>
      <c r="O426" s="1045" t="s">
        <v>43</v>
      </c>
      <c r="P426" s="1045">
        <v>29975</v>
      </c>
      <c r="Q426" s="1045" t="s">
        <v>43</v>
      </c>
      <c r="R426" s="1045" t="s">
        <v>43</v>
      </c>
      <c r="S426" s="1045">
        <v>45281</v>
      </c>
      <c r="T426" s="1045" t="s">
        <v>43</v>
      </c>
      <c r="U426" s="1045">
        <v>197370</v>
      </c>
      <c r="V426" s="1045" t="s">
        <v>43</v>
      </c>
      <c r="W426" s="1048" t="s">
        <v>477</v>
      </c>
    </row>
    <row r="427" spans="1:23" s="1045" customFormat="1" ht="9.75" customHeight="1">
      <c r="A427" s="1046" t="s">
        <v>478</v>
      </c>
      <c r="B427" s="1045">
        <v>63</v>
      </c>
      <c r="C427" s="1045">
        <v>2933</v>
      </c>
      <c r="D427" s="1045">
        <v>2070</v>
      </c>
      <c r="E427" s="1045" t="s">
        <v>43</v>
      </c>
      <c r="F427" s="1045" t="s">
        <v>43</v>
      </c>
      <c r="G427" s="1045" t="s">
        <v>43</v>
      </c>
      <c r="H427" s="1045">
        <v>2070</v>
      </c>
      <c r="I427" s="1045">
        <v>863</v>
      </c>
      <c r="J427" s="1045">
        <v>863</v>
      </c>
      <c r="K427" s="1045">
        <v>735945</v>
      </c>
      <c r="L427" s="1045">
        <v>456302</v>
      </c>
      <c r="M427" s="1045">
        <v>5322</v>
      </c>
      <c r="N427" s="1045" t="s">
        <v>43</v>
      </c>
      <c r="O427" s="1045" t="s">
        <v>43</v>
      </c>
      <c r="P427" s="1045" t="s">
        <v>43</v>
      </c>
      <c r="Q427" s="1045" t="s">
        <v>43</v>
      </c>
      <c r="R427" s="1045" t="s">
        <v>43</v>
      </c>
      <c r="S427" s="1045">
        <v>47047</v>
      </c>
      <c r="T427" s="1045">
        <v>66863</v>
      </c>
      <c r="U427" s="1045">
        <v>189310</v>
      </c>
      <c r="V427" s="1045" t="s">
        <v>43</v>
      </c>
      <c r="W427" s="1048" t="s">
        <v>422</v>
      </c>
    </row>
    <row r="428" spans="1:23" s="1045" customFormat="1" ht="9.75" customHeight="1">
      <c r="A428" s="1046" t="s">
        <v>479</v>
      </c>
      <c r="B428" s="1045">
        <v>88</v>
      </c>
      <c r="C428" s="1045">
        <v>322</v>
      </c>
      <c r="D428" s="1045" t="s">
        <v>43</v>
      </c>
      <c r="E428" s="1045" t="s">
        <v>43</v>
      </c>
      <c r="F428" s="1045" t="s">
        <v>43</v>
      </c>
      <c r="G428" s="1045" t="s">
        <v>43</v>
      </c>
      <c r="H428" s="1045" t="s">
        <v>43</v>
      </c>
      <c r="I428" s="1045">
        <v>322</v>
      </c>
      <c r="J428" s="1045">
        <v>322</v>
      </c>
      <c r="K428" s="1045">
        <v>934382</v>
      </c>
      <c r="L428" s="1045">
        <v>558544</v>
      </c>
      <c r="M428" s="1045">
        <v>809</v>
      </c>
      <c r="N428" s="1045" t="s">
        <v>43</v>
      </c>
      <c r="O428" s="1045" t="s">
        <v>43</v>
      </c>
      <c r="P428" s="1045">
        <v>15007</v>
      </c>
      <c r="Q428" s="1045" t="s">
        <v>43</v>
      </c>
      <c r="R428" s="1045" t="s">
        <v>43</v>
      </c>
      <c r="S428" s="1045">
        <v>65328</v>
      </c>
      <c r="T428" s="1045">
        <v>110382</v>
      </c>
      <c r="U428" s="1045">
        <v>178373</v>
      </c>
      <c r="V428" s="1045" t="s">
        <v>43</v>
      </c>
      <c r="W428" s="1048" t="s">
        <v>423</v>
      </c>
    </row>
    <row r="429" spans="1:23" s="1045" customFormat="1" ht="9.75" customHeight="1">
      <c r="A429" s="1046" t="s">
        <v>480</v>
      </c>
      <c r="B429" s="1045">
        <v>40</v>
      </c>
      <c r="C429" s="1045">
        <v>2247</v>
      </c>
      <c r="D429" s="1045">
        <v>1839</v>
      </c>
      <c r="E429" s="1045" t="s">
        <v>43</v>
      </c>
      <c r="F429" s="1045">
        <v>1513</v>
      </c>
      <c r="G429" s="1045" t="s">
        <v>43</v>
      </c>
      <c r="H429" s="1045">
        <v>326</v>
      </c>
      <c r="I429" s="1045">
        <v>408</v>
      </c>
      <c r="J429" s="1045">
        <v>408</v>
      </c>
      <c r="K429" s="1045">
        <v>1022507</v>
      </c>
      <c r="L429" s="1045">
        <v>625986</v>
      </c>
      <c r="M429" s="1045">
        <v>812</v>
      </c>
      <c r="N429" s="1045" t="s">
        <v>43</v>
      </c>
      <c r="O429" s="1045" t="s">
        <v>43</v>
      </c>
      <c r="P429" s="1045" t="s">
        <v>43</v>
      </c>
      <c r="Q429" s="1045" t="s">
        <v>43</v>
      </c>
      <c r="R429" s="1045" t="s">
        <v>43</v>
      </c>
      <c r="S429" s="1045">
        <v>61091</v>
      </c>
      <c r="T429" s="1045">
        <v>155577</v>
      </c>
      <c r="U429" s="1045">
        <v>291200</v>
      </c>
      <c r="V429" s="1045" t="s">
        <v>43</v>
      </c>
      <c r="W429" s="1048" t="s">
        <v>424</v>
      </c>
    </row>
    <row r="430" spans="1:23" s="1045" customFormat="1" ht="9.75" customHeight="1">
      <c r="A430" s="1046" t="s">
        <v>481</v>
      </c>
      <c r="B430" s="1045">
        <v>106</v>
      </c>
      <c r="C430" s="1045">
        <v>794</v>
      </c>
      <c r="D430" s="1045">
        <v>445</v>
      </c>
      <c r="E430" s="1045" t="s">
        <v>43</v>
      </c>
      <c r="F430" s="1045" t="s">
        <v>43</v>
      </c>
      <c r="G430" s="1045" t="s">
        <v>43</v>
      </c>
      <c r="H430" s="1045">
        <v>445</v>
      </c>
      <c r="I430" s="1045">
        <v>349</v>
      </c>
      <c r="J430" s="1045">
        <v>349</v>
      </c>
      <c r="K430" s="1045">
        <v>865537</v>
      </c>
      <c r="L430" s="1045">
        <v>446130</v>
      </c>
      <c r="M430" s="1045" t="s">
        <v>43</v>
      </c>
      <c r="N430" s="1045" t="s">
        <v>43</v>
      </c>
      <c r="O430" s="1045" t="s">
        <v>43</v>
      </c>
      <c r="P430" s="1045" t="s">
        <v>43</v>
      </c>
      <c r="Q430" s="1045" t="s">
        <v>43</v>
      </c>
      <c r="R430" s="1045" t="s">
        <v>43</v>
      </c>
      <c r="S430" s="1045">
        <v>20879</v>
      </c>
      <c r="T430" s="1045">
        <v>108828</v>
      </c>
      <c r="U430" s="1045">
        <v>255474</v>
      </c>
      <c r="V430" s="1045" t="s">
        <v>43</v>
      </c>
      <c r="W430" s="1048" t="s">
        <v>482</v>
      </c>
    </row>
    <row r="431" spans="1:23" s="1045" customFormat="1" ht="9.75" customHeight="1">
      <c r="A431" s="1046" t="s">
        <v>465</v>
      </c>
      <c r="B431" s="1045">
        <v>67</v>
      </c>
      <c r="C431" s="1045">
        <v>1340</v>
      </c>
      <c r="D431" s="1045">
        <v>995</v>
      </c>
      <c r="E431" s="1045" t="s">
        <v>43</v>
      </c>
      <c r="F431" s="1045" t="s">
        <v>43</v>
      </c>
      <c r="G431" s="1045" t="s">
        <v>43</v>
      </c>
      <c r="H431" s="1045">
        <v>995</v>
      </c>
      <c r="I431" s="1045">
        <v>345</v>
      </c>
      <c r="J431" s="1045">
        <v>345</v>
      </c>
      <c r="K431" s="1045">
        <v>1047244</v>
      </c>
      <c r="L431" s="1045">
        <v>637693</v>
      </c>
      <c r="M431" s="1045" t="s">
        <v>43</v>
      </c>
      <c r="N431" s="1045" t="s">
        <v>43</v>
      </c>
      <c r="O431" s="1045" t="s">
        <v>43</v>
      </c>
      <c r="P431" s="1045" t="s">
        <v>43</v>
      </c>
      <c r="Q431" s="1045" t="s">
        <v>43</v>
      </c>
      <c r="R431" s="1045" t="s">
        <v>43</v>
      </c>
      <c r="S431" s="1045">
        <v>165560</v>
      </c>
      <c r="T431" s="1045">
        <v>137818</v>
      </c>
      <c r="U431" s="1045">
        <v>110448</v>
      </c>
      <c r="V431" s="1045" t="s">
        <v>43</v>
      </c>
      <c r="W431" s="1048" t="s">
        <v>410</v>
      </c>
    </row>
    <row r="432" spans="1:23" s="1045" customFormat="1" ht="9.75" customHeight="1">
      <c r="A432" s="1049" t="s">
        <v>466</v>
      </c>
      <c r="B432" s="1050">
        <v>41</v>
      </c>
      <c r="C432" s="1051">
        <v>358</v>
      </c>
      <c r="D432" s="1051" t="s">
        <v>43</v>
      </c>
      <c r="E432" s="1051" t="s">
        <v>43</v>
      </c>
      <c r="F432" s="1051" t="s">
        <v>43</v>
      </c>
      <c r="G432" s="1051" t="s">
        <v>43</v>
      </c>
      <c r="H432" s="1051" t="s">
        <v>43</v>
      </c>
      <c r="I432" s="1051">
        <v>358</v>
      </c>
      <c r="J432" s="1051">
        <v>358</v>
      </c>
      <c r="K432" s="1051">
        <v>1171731</v>
      </c>
      <c r="L432" s="1051">
        <v>577633</v>
      </c>
      <c r="M432" s="1051" t="s">
        <v>43</v>
      </c>
      <c r="N432" s="1051" t="s">
        <v>43</v>
      </c>
      <c r="O432" s="1051" t="s">
        <v>43</v>
      </c>
      <c r="P432" s="1051">
        <v>16232</v>
      </c>
      <c r="Q432" s="1051" t="s">
        <v>43</v>
      </c>
      <c r="R432" s="1051" t="s">
        <v>43</v>
      </c>
      <c r="S432" s="1051">
        <v>140046</v>
      </c>
      <c r="T432" s="1051">
        <v>67070</v>
      </c>
      <c r="U432" s="1051">
        <v>270742</v>
      </c>
      <c r="V432" s="1051" t="s">
        <v>43</v>
      </c>
      <c r="W432" s="1052" t="s">
        <v>411</v>
      </c>
    </row>
    <row r="433" spans="1:23" ht="12" customHeight="1"/>
    <row r="434" spans="1:23" ht="12" customHeight="1"/>
    <row r="435" spans="1:23" ht="12" customHeight="1">
      <c r="K435" s="1053" t="s">
        <v>483</v>
      </c>
      <c r="V435" s="880" t="s">
        <v>1334</v>
      </c>
    </row>
    <row r="436" spans="1:23" s="1038" customFormat="1" ht="21" customHeight="1">
      <c r="A436" s="1308" t="s">
        <v>723</v>
      </c>
      <c r="B436" s="1054" t="s">
        <v>825</v>
      </c>
      <c r="C436" s="1037"/>
      <c r="D436" s="1037"/>
      <c r="E436" s="1037"/>
      <c r="F436" s="1037"/>
      <c r="G436" s="1037"/>
      <c r="H436" s="1037"/>
      <c r="I436" s="1037"/>
      <c r="J436" s="1037"/>
      <c r="K436" s="1037"/>
      <c r="L436" s="1037"/>
      <c r="M436" s="1037"/>
      <c r="N436" s="1037"/>
      <c r="O436" s="1076"/>
      <c r="P436" s="1077" t="s">
        <v>826</v>
      </c>
      <c r="Q436" s="1037"/>
      <c r="R436" s="1037"/>
      <c r="S436" s="1037"/>
      <c r="T436" s="1037"/>
      <c r="U436" s="1037"/>
      <c r="V436" s="1037"/>
      <c r="W436" s="1311" t="s">
        <v>429</v>
      </c>
    </row>
    <row r="437" spans="1:23" s="1038" customFormat="1" ht="21" customHeight="1">
      <c r="A437" s="1309"/>
      <c r="B437" s="1056" t="s">
        <v>1355</v>
      </c>
      <c r="C437" s="1077" t="s">
        <v>743</v>
      </c>
      <c r="D437" s="1076"/>
      <c r="E437" s="1077" t="s">
        <v>762</v>
      </c>
      <c r="F437" s="1037"/>
      <c r="G437" s="1076"/>
      <c r="H437" s="1077" t="s">
        <v>763</v>
      </c>
      <c r="I437" s="1076"/>
      <c r="J437" s="1077" t="s">
        <v>764</v>
      </c>
      <c r="K437" s="1037"/>
      <c r="L437" s="1037"/>
      <c r="M437" s="1076"/>
      <c r="N437" s="1077" t="s">
        <v>765</v>
      </c>
      <c r="O437" s="1076"/>
      <c r="P437" s="1314" t="s">
        <v>827</v>
      </c>
      <c r="Q437" s="1077" t="s">
        <v>725</v>
      </c>
      <c r="R437" s="1037"/>
      <c r="S437" s="1037"/>
      <c r="T437" s="1037"/>
      <c r="U437" s="1037"/>
      <c r="V437" s="1037"/>
      <c r="W437" s="1312"/>
    </row>
    <row r="438" spans="1:23" s="1038" customFormat="1" ht="52.5" customHeight="1">
      <c r="A438" s="1310"/>
      <c r="B438" s="1055" t="s">
        <v>745</v>
      </c>
      <c r="C438" s="1079" t="s">
        <v>1344</v>
      </c>
      <c r="D438" s="1039" t="s">
        <v>747</v>
      </c>
      <c r="E438" s="1079" t="s">
        <v>768</v>
      </c>
      <c r="F438" s="1039" t="s">
        <v>769</v>
      </c>
      <c r="G438" s="1039" t="s">
        <v>828</v>
      </c>
      <c r="H438" s="1079" t="s">
        <v>772</v>
      </c>
      <c r="I438" s="1039" t="s">
        <v>829</v>
      </c>
      <c r="J438" s="1079" t="s">
        <v>774</v>
      </c>
      <c r="K438" s="1039" t="s">
        <v>776</v>
      </c>
      <c r="L438" s="1039" t="s">
        <v>781</v>
      </c>
      <c r="M438" s="1039" t="s">
        <v>782</v>
      </c>
      <c r="N438" s="1079" t="s">
        <v>783</v>
      </c>
      <c r="O438" s="1039" t="s">
        <v>784</v>
      </c>
      <c r="P438" s="1315"/>
      <c r="Q438" s="1079" t="s">
        <v>726</v>
      </c>
      <c r="R438" s="1039" t="s">
        <v>519</v>
      </c>
      <c r="S438" s="1039" t="s">
        <v>794</v>
      </c>
      <c r="T438" s="1039" t="s">
        <v>727</v>
      </c>
      <c r="U438" s="1039" t="s">
        <v>824</v>
      </c>
      <c r="V438" s="1040" t="s">
        <v>732</v>
      </c>
      <c r="W438" s="1313"/>
    </row>
    <row r="439" spans="1:23" s="1045" customFormat="1" ht="9.75" customHeight="1">
      <c r="A439" s="1041" t="s">
        <v>300</v>
      </c>
      <c r="B439" s="1042">
        <v>2970331</v>
      </c>
      <c r="C439" s="1043">
        <v>45014</v>
      </c>
      <c r="D439" s="1043">
        <v>45014</v>
      </c>
      <c r="E439" s="1043">
        <v>41718</v>
      </c>
      <c r="F439" s="1043">
        <v>41718</v>
      </c>
      <c r="G439" s="1043" t="s">
        <v>43</v>
      </c>
      <c r="H439" s="1043" t="s">
        <v>43</v>
      </c>
      <c r="I439" s="1043" t="s">
        <v>43</v>
      </c>
      <c r="J439" s="1043">
        <v>43661</v>
      </c>
      <c r="K439" s="1043">
        <v>43661</v>
      </c>
      <c r="L439" s="1043" t="s">
        <v>43</v>
      </c>
      <c r="M439" s="1043" t="s">
        <v>43</v>
      </c>
      <c r="N439" s="1043">
        <v>989029</v>
      </c>
      <c r="O439" s="1043">
        <v>989029</v>
      </c>
      <c r="P439" s="1043">
        <v>9190369</v>
      </c>
      <c r="Q439" s="1043">
        <v>8681431</v>
      </c>
      <c r="R439" s="1043">
        <v>5690</v>
      </c>
      <c r="S439" s="1043">
        <v>38001</v>
      </c>
      <c r="T439" s="1043">
        <v>18230</v>
      </c>
      <c r="U439" s="1043">
        <v>156860</v>
      </c>
      <c r="V439" s="1043">
        <v>521747</v>
      </c>
      <c r="W439" s="1044" t="s">
        <v>443</v>
      </c>
    </row>
    <row r="440" spans="1:23" s="1045" customFormat="1" ht="9.75" customHeight="1">
      <c r="A440" s="1046" t="s">
        <v>738</v>
      </c>
      <c r="B440" s="1045">
        <v>3360085</v>
      </c>
      <c r="C440" s="1045">
        <v>69235</v>
      </c>
      <c r="D440" s="1045">
        <v>69235</v>
      </c>
      <c r="E440" s="1045">
        <v>406234</v>
      </c>
      <c r="F440" s="1045">
        <v>406234</v>
      </c>
      <c r="G440" s="1045" t="s">
        <v>43</v>
      </c>
      <c r="H440" s="1045" t="s">
        <v>43</v>
      </c>
      <c r="I440" s="1045" t="s">
        <v>43</v>
      </c>
      <c r="J440" s="1045">
        <v>222918</v>
      </c>
      <c r="K440" s="1045">
        <v>89577</v>
      </c>
      <c r="L440" s="1045">
        <v>87870</v>
      </c>
      <c r="M440" s="1045">
        <v>45471</v>
      </c>
      <c r="N440" s="1045">
        <v>836620</v>
      </c>
      <c r="O440" s="1045">
        <v>836620</v>
      </c>
      <c r="P440" s="1045">
        <v>10158016</v>
      </c>
      <c r="Q440" s="1045">
        <v>9217348</v>
      </c>
      <c r="R440" s="1045">
        <v>3986</v>
      </c>
      <c r="S440" s="1045">
        <v>516</v>
      </c>
      <c r="T440" s="1045">
        <v>218</v>
      </c>
      <c r="U440" s="1045">
        <v>355425</v>
      </c>
      <c r="V440" s="1045">
        <v>32861</v>
      </c>
      <c r="W440" s="1048" t="s">
        <v>445</v>
      </c>
    </row>
    <row r="441" spans="1:23" s="1045" customFormat="1" ht="9.75" customHeight="1">
      <c r="A441" s="1046" t="s">
        <v>739</v>
      </c>
      <c r="B441" s="1045">
        <v>2920136</v>
      </c>
      <c r="C441" s="1045" t="s">
        <v>43</v>
      </c>
      <c r="D441" s="1045" t="s">
        <v>43</v>
      </c>
      <c r="E441" s="1045">
        <v>961579</v>
      </c>
      <c r="F441" s="1045">
        <v>858960</v>
      </c>
      <c r="G441" s="1045">
        <v>102619</v>
      </c>
      <c r="H441" s="1045">
        <v>42902</v>
      </c>
      <c r="I441" s="1045">
        <v>42902</v>
      </c>
      <c r="J441" s="1045">
        <v>315899</v>
      </c>
      <c r="K441" s="1045">
        <v>139902</v>
      </c>
      <c r="L441" s="1045">
        <v>98346</v>
      </c>
      <c r="M441" s="1045">
        <v>77651</v>
      </c>
      <c r="N441" s="1045">
        <v>686644</v>
      </c>
      <c r="O441" s="1045">
        <v>686644</v>
      </c>
      <c r="P441" s="1045">
        <v>9026834</v>
      </c>
      <c r="Q441" s="1045">
        <v>7565679</v>
      </c>
      <c r="R441" s="1045">
        <v>1660</v>
      </c>
      <c r="S441" s="1045">
        <v>23131</v>
      </c>
      <c r="T441" s="1045" t="s">
        <v>43</v>
      </c>
      <c r="U441" s="1045">
        <v>305854</v>
      </c>
      <c r="V441" s="1045" t="s">
        <v>43</v>
      </c>
      <c r="W441" s="1048" t="s">
        <v>447</v>
      </c>
    </row>
    <row r="442" spans="1:23" s="1045" customFormat="1" ht="9.75" customHeight="1">
      <c r="A442" s="1046" t="s">
        <v>740</v>
      </c>
      <c r="B442" s="1059">
        <v>2631454</v>
      </c>
      <c r="C442" s="1045" t="s">
        <v>43</v>
      </c>
      <c r="D442" s="1045" t="s">
        <v>43</v>
      </c>
      <c r="E442" s="1045">
        <v>1579074</v>
      </c>
      <c r="F442" s="1045">
        <v>1412591</v>
      </c>
      <c r="G442" s="1045">
        <v>166483</v>
      </c>
      <c r="H442" s="1045">
        <v>21925</v>
      </c>
      <c r="I442" s="1045">
        <v>21925</v>
      </c>
      <c r="J442" s="1045">
        <v>478747</v>
      </c>
      <c r="K442" s="1045">
        <v>326878</v>
      </c>
      <c r="L442" s="1045">
        <v>45264</v>
      </c>
      <c r="M442" s="1045">
        <v>106605</v>
      </c>
      <c r="N442" s="1045">
        <v>546202</v>
      </c>
      <c r="O442" s="1045">
        <v>546202</v>
      </c>
      <c r="P442" s="1045">
        <v>9198813</v>
      </c>
      <c r="Q442" s="1045">
        <v>7016798</v>
      </c>
      <c r="R442" s="1045">
        <v>11009</v>
      </c>
      <c r="S442" s="1045" t="s">
        <v>43</v>
      </c>
      <c r="T442" s="1045">
        <v>853</v>
      </c>
      <c r="U442" s="1045">
        <v>210087</v>
      </c>
      <c r="V442" s="1045" t="s">
        <v>43</v>
      </c>
      <c r="W442" s="1048" t="s">
        <v>449</v>
      </c>
    </row>
    <row r="443" spans="1:23" s="1045" customFormat="1" ht="9.75" customHeight="1">
      <c r="A443" s="1046" t="s">
        <v>741</v>
      </c>
      <c r="B443" s="1045">
        <v>2259556</v>
      </c>
      <c r="C443" s="1045">
        <v>23327</v>
      </c>
      <c r="D443" s="1045">
        <v>23327</v>
      </c>
      <c r="E443" s="1045">
        <v>2408643</v>
      </c>
      <c r="F443" s="1045">
        <v>1867945</v>
      </c>
      <c r="G443" s="1045">
        <v>540698</v>
      </c>
      <c r="H443" s="1045" t="s">
        <v>43</v>
      </c>
      <c r="I443" s="1045" t="s">
        <v>43</v>
      </c>
      <c r="J443" s="1045">
        <v>565652</v>
      </c>
      <c r="K443" s="1045">
        <v>318761</v>
      </c>
      <c r="L443" s="1045">
        <v>201271</v>
      </c>
      <c r="M443" s="1045">
        <v>45620</v>
      </c>
      <c r="N443" s="1045">
        <v>572841</v>
      </c>
      <c r="O443" s="1045">
        <v>572841</v>
      </c>
      <c r="P443" s="1045">
        <v>8744735</v>
      </c>
      <c r="Q443" s="1045">
        <v>5678896</v>
      </c>
      <c r="R443" s="1045">
        <v>12679</v>
      </c>
      <c r="S443" s="1045" t="s">
        <v>43</v>
      </c>
      <c r="T443" s="1045">
        <v>143</v>
      </c>
      <c r="U443" s="1045">
        <v>95772</v>
      </c>
      <c r="V443" s="1045" t="s">
        <v>43</v>
      </c>
      <c r="W443" s="1048" t="s">
        <v>451</v>
      </c>
    </row>
    <row r="444" spans="1:23" s="1045" customFormat="1" ht="6.75" customHeight="1">
      <c r="A444" s="1046"/>
      <c r="W444" s="1048"/>
    </row>
    <row r="445" spans="1:23" s="1045" customFormat="1" ht="9.75" customHeight="1">
      <c r="A445" s="1046" t="s">
        <v>305</v>
      </c>
      <c r="B445" s="1045">
        <v>2507954</v>
      </c>
      <c r="C445" s="1045">
        <v>23327</v>
      </c>
      <c r="D445" s="1045">
        <v>23327</v>
      </c>
      <c r="E445" s="1045">
        <v>2032726</v>
      </c>
      <c r="F445" s="1045">
        <v>1693529</v>
      </c>
      <c r="G445" s="1045">
        <v>339197</v>
      </c>
      <c r="H445" s="1045" t="s">
        <v>43</v>
      </c>
      <c r="I445" s="1045" t="s">
        <v>43</v>
      </c>
      <c r="J445" s="1045">
        <v>390413</v>
      </c>
      <c r="K445" s="1045">
        <v>270413</v>
      </c>
      <c r="L445" s="1045">
        <v>90401</v>
      </c>
      <c r="M445" s="1045">
        <v>29599</v>
      </c>
      <c r="N445" s="1045">
        <v>597041</v>
      </c>
      <c r="O445" s="1045">
        <v>597041</v>
      </c>
      <c r="P445" s="1045">
        <v>9189264</v>
      </c>
      <c r="Q445" s="1045">
        <v>6651130</v>
      </c>
      <c r="R445" s="1045">
        <v>6563</v>
      </c>
      <c r="S445" s="1045" t="s">
        <v>43</v>
      </c>
      <c r="T445" s="1045">
        <v>466</v>
      </c>
      <c r="U445" s="1045">
        <v>132097</v>
      </c>
      <c r="V445" s="1045" t="s">
        <v>43</v>
      </c>
      <c r="W445" s="1048" t="s">
        <v>452</v>
      </c>
    </row>
    <row r="446" spans="1:23" s="1045" customFormat="1" ht="9.75" customHeight="1">
      <c r="A446" s="1046" t="s">
        <v>742</v>
      </c>
      <c r="B446" s="1045">
        <v>1921983</v>
      </c>
      <c r="C446" s="1045">
        <v>45558</v>
      </c>
      <c r="D446" s="1045">
        <v>45558</v>
      </c>
      <c r="E446" s="1045">
        <v>2827434</v>
      </c>
      <c r="F446" s="1045">
        <v>2384400</v>
      </c>
      <c r="G446" s="1045">
        <v>443034</v>
      </c>
      <c r="H446" s="1045" t="s">
        <v>43</v>
      </c>
      <c r="I446" s="1045" t="s">
        <v>43</v>
      </c>
      <c r="J446" s="1045">
        <v>501603</v>
      </c>
      <c r="K446" s="1045">
        <v>283703</v>
      </c>
      <c r="L446" s="1045">
        <v>156134</v>
      </c>
      <c r="M446" s="1045">
        <v>61766</v>
      </c>
      <c r="N446" s="1045">
        <v>556833</v>
      </c>
      <c r="O446" s="1045">
        <v>556833</v>
      </c>
      <c r="P446" s="1045">
        <v>8617741</v>
      </c>
      <c r="Q446" s="1045">
        <v>5183112</v>
      </c>
      <c r="R446" s="1045">
        <v>10202</v>
      </c>
      <c r="S446" s="1045" t="s">
        <v>43</v>
      </c>
      <c r="T446" s="1045">
        <v>143</v>
      </c>
      <c r="U446" s="1045">
        <v>104197</v>
      </c>
      <c r="V446" s="1045" t="s">
        <v>43</v>
      </c>
      <c r="W446" s="1048" t="s">
        <v>454</v>
      </c>
    </row>
    <row r="447" spans="1:23" s="1045" customFormat="1" ht="6.75" customHeight="1">
      <c r="A447" s="1046"/>
      <c r="W447" s="1048"/>
    </row>
    <row r="448" spans="1:23" s="1045" customFormat="1" ht="9.75" customHeight="1">
      <c r="A448" s="1046" t="s">
        <v>307</v>
      </c>
      <c r="B448" s="1045">
        <v>705932</v>
      </c>
      <c r="C448" s="1045">
        <v>23327</v>
      </c>
      <c r="D448" s="1045">
        <v>23327</v>
      </c>
      <c r="E448" s="1045">
        <v>757814</v>
      </c>
      <c r="F448" s="1045">
        <v>551047</v>
      </c>
      <c r="G448" s="1045">
        <v>206767</v>
      </c>
      <c r="H448" s="1045" t="s">
        <v>43</v>
      </c>
      <c r="I448" s="1045" t="s">
        <v>43</v>
      </c>
      <c r="J448" s="1045">
        <v>109794</v>
      </c>
      <c r="K448" s="1045">
        <v>35058</v>
      </c>
      <c r="L448" s="1045">
        <v>45137</v>
      </c>
      <c r="M448" s="1045">
        <v>29599</v>
      </c>
      <c r="N448" s="1045">
        <v>171156</v>
      </c>
      <c r="O448" s="1045">
        <v>171156</v>
      </c>
      <c r="P448" s="1045">
        <v>2716976</v>
      </c>
      <c r="Q448" s="1045">
        <v>1786994</v>
      </c>
      <c r="R448" s="1045">
        <v>2477</v>
      </c>
      <c r="S448" s="1045" t="s">
        <v>43</v>
      </c>
      <c r="T448" s="1045" t="s">
        <v>43</v>
      </c>
      <c r="U448" s="1045" t="s">
        <v>43</v>
      </c>
      <c r="V448" s="1045" t="s">
        <v>43</v>
      </c>
      <c r="W448" s="1048" t="s">
        <v>455</v>
      </c>
    </row>
    <row r="449" spans="1:23" s="1045" customFormat="1" ht="9.75" customHeight="1">
      <c r="A449" s="1046" t="s">
        <v>456</v>
      </c>
      <c r="B449" s="1045">
        <v>489455</v>
      </c>
      <c r="C449" s="1045" t="s">
        <v>43</v>
      </c>
      <c r="D449" s="1045" t="s">
        <v>43</v>
      </c>
      <c r="E449" s="1045">
        <v>532320</v>
      </c>
      <c r="F449" s="1045">
        <v>430453</v>
      </c>
      <c r="G449" s="1045">
        <v>101867</v>
      </c>
      <c r="H449" s="1045" t="s">
        <v>43</v>
      </c>
      <c r="I449" s="1045" t="s">
        <v>43</v>
      </c>
      <c r="J449" s="1045">
        <v>115921</v>
      </c>
      <c r="K449" s="1045">
        <v>55743</v>
      </c>
      <c r="L449" s="1045">
        <v>44157</v>
      </c>
      <c r="M449" s="1045">
        <v>16021</v>
      </c>
      <c r="N449" s="1045">
        <v>89071</v>
      </c>
      <c r="O449" s="1045">
        <v>89071</v>
      </c>
      <c r="P449" s="1045">
        <v>2027044</v>
      </c>
      <c r="Q449" s="1045">
        <v>1371164</v>
      </c>
      <c r="R449" s="1045">
        <v>2458</v>
      </c>
      <c r="S449" s="1045" t="s">
        <v>43</v>
      </c>
      <c r="T449" s="1045" t="s">
        <v>43</v>
      </c>
      <c r="U449" s="1045">
        <v>24877</v>
      </c>
      <c r="V449" s="1045" t="s">
        <v>43</v>
      </c>
      <c r="W449" s="1048" t="s">
        <v>457</v>
      </c>
    </row>
    <row r="450" spans="1:23" s="1045" customFormat="1" ht="9.75" customHeight="1">
      <c r="A450" s="1046" t="s">
        <v>458</v>
      </c>
      <c r="B450" s="1045">
        <v>610458</v>
      </c>
      <c r="C450" s="1045" t="s">
        <v>43</v>
      </c>
      <c r="D450" s="1045" t="s">
        <v>43</v>
      </c>
      <c r="E450" s="1045">
        <v>487070</v>
      </c>
      <c r="F450" s="1045">
        <v>386227</v>
      </c>
      <c r="G450" s="1045">
        <v>100843</v>
      </c>
      <c r="H450" s="1045" t="s">
        <v>43</v>
      </c>
      <c r="I450" s="1045" t="s">
        <v>43</v>
      </c>
      <c r="J450" s="1045">
        <v>134804</v>
      </c>
      <c r="K450" s="1045">
        <v>134804</v>
      </c>
      <c r="L450" s="1045" t="s">
        <v>43</v>
      </c>
      <c r="M450" s="1045" t="s">
        <v>43</v>
      </c>
      <c r="N450" s="1045">
        <v>97184</v>
      </c>
      <c r="O450" s="1045">
        <v>97184</v>
      </c>
      <c r="P450" s="1045">
        <v>1778221</v>
      </c>
      <c r="Q450" s="1045">
        <v>1154823</v>
      </c>
      <c r="R450" s="1045">
        <v>801</v>
      </c>
      <c r="S450" s="1045" t="s">
        <v>43</v>
      </c>
      <c r="T450" s="1045">
        <v>143</v>
      </c>
      <c r="U450" s="1045">
        <v>55888</v>
      </c>
      <c r="V450" s="1045" t="s">
        <v>43</v>
      </c>
      <c r="W450" s="1048" t="s">
        <v>459</v>
      </c>
    </row>
    <row r="451" spans="1:23" s="1045" customFormat="1" ht="9.75" customHeight="1">
      <c r="A451" s="1046" t="s">
        <v>460</v>
      </c>
      <c r="B451" s="1045">
        <v>453711</v>
      </c>
      <c r="C451" s="1045" t="s">
        <v>43</v>
      </c>
      <c r="D451" s="1045" t="s">
        <v>43</v>
      </c>
      <c r="E451" s="1045">
        <v>631439</v>
      </c>
      <c r="F451" s="1045">
        <v>500218</v>
      </c>
      <c r="G451" s="1045">
        <v>131221</v>
      </c>
      <c r="H451" s="1045" t="s">
        <v>43</v>
      </c>
      <c r="I451" s="1045" t="s">
        <v>43</v>
      </c>
      <c r="J451" s="1045">
        <v>205133</v>
      </c>
      <c r="K451" s="1045">
        <v>93156</v>
      </c>
      <c r="L451" s="1045">
        <v>111977</v>
      </c>
      <c r="M451" s="1045" t="s">
        <v>43</v>
      </c>
      <c r="N451" s="1045">
        <v>215430</v>
      </c>
      <c r="O451" s="1045">
        <v>215430</v>
      </c>
      <c r="P451" s="1045">
        <v>2222494</v>
      </c>
      <c r="Q451" s="1045">
        <v>1365915</v>
      </c>
      <c r="R451" s="1045">
        <v>6943</v>
      </c>
      <c r="S451" s="1045" t="s">
        <v>43</v>
      </c>
      <c r="T451" s="1045" t="s">
        <v>43</v>
      </c>
      <c r="U451" s="1045">
        <v>15007</v>
      </c>
      <c r="V451" s="1045" t="s">
        <v>43</v>
      </c>
      <c r="W451" s="1048" t="s">
        <v>461</v>
      </c>
    </row>
    <row r="452" spans="1:23" s="1045" customFormat="1" ht="9.75" customHeight="1">
      <c r="A452" s="1046" t="s">
        <v>311</v>
      </c>
      <c r="B452" s="1045">
        <v>368359</v>
      </c>
      <c r="C452" s="1045">
        <v>45558</v>
      </c>
      <c r="D452" s="1045">
        <v>45558</v>
      </c>
      <c r="E452" s="1045">
        <v>1176605</v>
      </c>
      <c r="F452" s="1045">
        <v>1067502</v>
      </c>
      <c r="G452" s="1045">
        <v>109103</v>
      </c>
      <c r="H452" s="1045" t="s">
        <v>43</v>
      </c>
      <c r="I452" s="1045" t="s">
        <v>43</v>
      </c>
      <c r="J452" s="1045">
        <v>45745</v>
      </c>
      <c r="K452" s="1045" t="s">
        <v>43</v>
      </c>
      <c r="L452" s="1045" t="s">
        <v>43</v>
      </c>
      <c r="M452" s="1045">
        <v>45745</v>
      </c>
      <c r="N452" s="1045">
        <v>155148</v>
      </c>
      <c r="O452" s="1045">
        <v>155148</v>
      </c>
      <c r="P452" s="1045">
        <v>2589982</v>
      </c>
      <c r="Q452" s="1045">
        <v>1291210</v>
      </c>
      <c r="R452" s="1045" t="s">
        <v>43</v>
      </c>
      <c r="S452" s="1045" t="s">
        <v>43</v>
      </c>
      <c r="T452" s="1045" t="s">
        <v>43</v>
      </c>
      <c r="U452" s="1045">
        <v>8425</v>
      </c>
      <c r="V452" s="1045" t="s">
        <v>43</v>
      </c>
      <c r="W452" s="1048" t="s">
        <v>462</v>
      </c>
    </row>
    <row r="453" spans="1:23" s="1045" customFormat="1" ht="6.75" customHeight="1">
      <c r="A453" s="1046"/>
      <c r="W453" s="1048"/>
    </row>
    <row r="454" spans="1:23" s="1045" customFormat="1" ht="9.75" customHeight="1">
      <c r="A454" s="1046" t="s">
        <v>463</v>
      </c>
      <c r="B454" s="1045">
        <v>168823</v>
      </c>
      <c r="C454" s="1045">
        <v>23327</v>
      </c>
      <c r="D454" s="1045">
        <v>23327</v>
      </c>
      <c r="E454" s="1045">
        <v>201660</v>
      </c>
      <c r="F454" s="1045">
        <v>142066</v>
      </c>
      <c r="G454" s="1045">
        <v>59594</v>
      </c>
      <c r="H454" s="1045" t="s">
        <v>43</v>
      </c>
      <c r="I454" s="1045" t="s">
        <v>43</v>
      </c>
      <c r="J454" s="1045">
        <v>45137</v>
      </c>
      <c r="K454" s="1045" t="s">
        <v>43</v>
      </c>
      <c r="L454" s="1045">
        <v>45137</v>
      </c>
      <c r="M454" s="1045" t="s">
        <v>43</v>
      </c>
      <c r="N454" s="1045">
        <v>37628</v>
      </c>
      <c r="O454" s="1045">
        <v>37628</v>
      </c>
      <c r="P454" s="1045">
        <v>698434</v>
      </c>
      <c r="Q454" s="1045">
        <v>419764</v>
      </c>
      <c r="R454" s="1045">
        <v>833</v>
      </c>
      <c r="S454" s="1045" t="s">
        <v>43</v>
      </c>
      <c r="T454" s="1045" t="s">
        <v>43</v>
      </c>
      <c r="U454" s="1045" t="s">
        <v>43</v>
      </c>
      <c r="V454" s="1045" t="s">
        <v>43</v>
      </c>
      <c r="W454" s="1048" t="s">
        <v>464</v>
      </c>
    </row>
    <row r="455" spans="1:23" s="1045" customFormat="1" ht="9.75" customHeight="1">
      <c r="A455" s="1046" t="s">
        <v>465</v>
      </c>
      <c r="B455" s="1045">
        <v>376694</v>
      </c>
      <c r="C455" s="1045" t="s">
        <v>43</v>
      </c>
      <c r="D455" s="1045" t="s">
        <v>43</v>
      </c>
      <c r="E455" s="1045">
        <v>108970</v>
      </c>
      <c r="F455" s="1045">
        <v>66810</v>
      </c>
      <c r="G455" s="1045">
        <v>42160</v>
      </c>
      <c r="H455" s="1045" t="s">
        <v>43</v>
      </c>
      <c r="I455" s="1045" t="s">
        <v>43</v>
      </c>
      <c r="J455" s="1045">
        <v>21492</v>
      </c>
      <c r="K455" s="1045">
        <v>21492</v>
      </c>
      <c r="L455" s="1045" t="s">
        <v>43</v>
      </c>
      <c r="M455" s="1045" t="s">
        <v>43</v>
      </c>
      <c r="N455" s="1045">
        <v>88604</v>
      </c>
      <c r="O455" s="1045">
        <v>88604</v>
      </c>
      <c r="P455" s="1045">
        <v>967390</v>
      </c>
      <c r="Q455" s="1045">
        <v>793344</v>
      </c>
      <c r="R455" s="1045">
        <v>828</v>
      </c>
      <c r="S455" s="1045" t="s">
        <v>43</v>
      </c>
      <c r="T455" s="1045" t="s">
        <v>43</v>
      </c>
      <c r="U455" s="1045" t="s">
        <v>43</v>
      </c>
      <c r="V455" s="1045" t="s">
        <v>43</v>
      </c>
      <c r="W455" s="1048" t="s">
        <v>410</v>
      </c>
    </row>
    <row r="456" spans="1:23" s="1045" customFormat="1" ht="9.75" customHeight="1">
      <c r="A456" s="1046" t="s">
        <v>466</v>
      </c>
      <c r="B456" s="1045">
        <v>160415</v>
      </c>
      <c r="C456" s="1045" t="s">
        <v>43</v>
      </c>
      <c r="D456" s="1045" t="s">
        <v>43</v>
      </c>
      <c r="E456" s="1045">
        <v>447184</v>
      </c>
      <c r="F456" s="1045">
        <v>342171</v>
      </c>
      <c r="G456" s="1045">
        <v>105013</v>
      </c>
      <c r="H456" s="1045" t="s">
        <v>43</v>
      </c>
      <c r="I456" s="1045" t="s">
        <v>43</v>
      </c>
      <c r="J456" s="1045">
        <v>43165</v>
      </c>
      <c r="K456" s="1045">
        <v>13566</v>
      </c>
      <c r="L456" s="1045" t="s">
        <v>43</v>
      </c>
      <c r="M456" s="1045">
        <v>29599</v>
      </c>
      <c r="N456" s="1045">
        <v>44924</v>
      </c>
      <c r="O456" s="1045">
        <v>44924</v>
      </c>
      <c r="P456" s="1045">
        <v>1051152</v>
      </c>
      <c r="Q456" s="1045">
        <v>573886</v>
      </c>
      <c r="R456" s="1045">
        <v>816</v>
      </c>
      <c r="S456" s="1045" t="s">
        <v>43</v>
      </c>
      <c r="T456" s="1045" t="s">
        <v>43</v>
      </c>
      <c r="U456" s="1045" t="s">
        <v>43</v>
      </c>
      <c r="V456" s="1045" t="s">
        <v>43</v>
      </c>
      <c r="W456" s="1048" t="s">
        <v>411</v>
      </c>
    </row>
    <row r="457" spans="1:23" s="1045" customFormat="1" ht="9.75" customHeight="1">
      <c r="A457" s="1046" t="s">
        <v>467</v>
      </c>
      <c r="B457" s="1045">
        <v>148950</v>
      </c>
      <c r="C457" s="1045" t="s">
        <v>43</v>
      </c>
      <c r="D457" s="1045" t="s">
        <v>43</v>
      </c>
      <c r="E457" s="1045">
        <v>174908</v>
      </c>
      <c r="F457" s="1045">
        <v>132926</v>
      </c>
      <c r="G457" s="1045">
        <v>41982</v>
      </c>
      <c r="H457" s="1045" t="s">
        <v>43</v>
      </c>
      <c r="I457" s="1045" t="s">
        <v>43</v>
      </c>
      <c r="J457" s="1045">
        <v>80318</v>
      </c>
      <c r="K457" s="1045">
        <v>20140</v>
      </c>
      <c r="L457" s="1045">
        <v>44157</v>
      </c>
      <c r="M457" s="1045">
        <v>16021</v>
      </c>
      <c r="N457" s="1045">
        <v>44515</v>
      </c>
      <c r="O457" s="1045">
        <v>44515</v>
      </c>
      <c r="P457" s="1045">
        <v>742220</v>
      </c>
      <c r="Q457" s="1045">
        <v>500363</v>
      </c>
      <c r="R457" s="1045">
        <v>826</v>
      </c>
      <c r="S457" s="1045" t="s">
        <v>43</v>
      </c>
      <c r="T457" s="1045" t="s">
        <v>43</v>
      </c>
      <c r="U457" s="1045" t="s">
        <v>43</v>
      </c>
      <c r="V457" s="1045" t="s">
        <v>43</v>
      </c>
      <c r="W457" s="1048" t="s">
        <v>412</v>
      </c>
    </row>
    <row r="458" spans="1:23" s="1045" customFormat="1" ht="9.75" customHeight="1">
      <c r="A458" s="1046" t="s">
        <v>468</v>
      </c>
      <c r="B458" s="1045">
        <v>147041</v>
      </c>
      <c r="C458" s="1045" t="s">
        <v>43</v>
      </c>
      <c r="D458" s="1045" t="s">
        <v>43</v>
      </c>
      <c r="E458" s="1045">
        <v>209690</v>
      </c>
      <c r="F458" s="1045">
        <v>188505</v>
      </c>
      <c r="G458" s="1045">
        <v>21185</v>
      </c>
      <c r="H458" s="1045" t="s">
        <v>43</v>
      </c>
      <c r="I458" s="1045" t="s">
        <v>43</v>
      </c>
      <c r="J458" s="1045" t="s">
        <v>43</v>
      </c>
      <c r="K458" s="1045" t="s">
        <v>43</v>
      </c>
      <c r="L458" s="1045" t="s">
        <v>43</v>
      </c>
      <c r="M458" s="1045" t="s">
        <v>43</v>
      </c>
      <c r="N458" s="1045">
        <v>44556</v>
      </c>
      <c r="O458" s="1045">
        <v>44556</v>
      </c>
      <c r="P458" s="1045">
        <v>665643</v>
      </c>
      <c r="Q458" s="1045">
        <v>434945</v>
      </c>
      <c r="R458" s="1045">
        <v>822</v>
      </c>
      <c r="S458" s="1045" t="s">
        <v>43</v>
      </c>
      <c r="T458" s="1045" t="s">
        <v>43</v>
      </c>
      <c r="U458" s="1045">
        <v>24877</v>
      </c>
      <c r="V458" s="1045" t="s">
        <v>43</v>
      </c>
      <c r="W458" s="1048" t="s">
        <v>469</v>
      </c>
    </row>
    <row r="459" spans="1:23" s="1045" customFormat="1" ht="9.75" customHeight="1">
      <c r="A459" s="1046" t="s">
        <v>470</v>
      </c>
      <c r="B459" s="1045">
        <v>193464</v>
      </c>
      <c r="C459" s="1045" t="s">
        <v>43</v>
      </c>
      <c r="D459" s="1045" t="s">
        <v>43</v>
      </c>
      <c r="E459" s="1045">
        <v>147722</v>
      </c>
      <c r="F459" s="1045">
        <v>109022</v>
      </c>
      <c r="G459" s="1045">
        <v>38700</v>
      </c>
      <c r="H459" s="1045" t="s">
        <v>43</v>
      </c>
      <c r="I459" s="1045" t="s">
        <v>43</v>
      </c>
      <c r="J459" s="1045">
        <v>35603</v>
      </c>
      <c r="K459" s="1045">
        <v>35603</v>
      </c>
      <c r="L459" s="1045" t="s">
        <v>43</v>
      </c>
      <c r="M459" s="1045" t="s">
        <v>43</v>
      </c>
      <c r="N459" s="1045" t="s">
        <v>43</v>
      </c>
      <c r="O459" s="1045" t="s">
        <v>43</v>
      </c>
      <c r="P459" s="1045">
        <v>619181</v>
      </c>
      <c r="Q459" s="1045">
        <v>435856</v>
      </c>
      <c r="R459" s="1045">
        <v>810</v>
      </c>
      <c r="S459" s="1045" t="s">
        <v>43</v>
      </c>
      <c r="T459" s="1045" t="s">
        <v>43</v>
      </c>
      <c r="U459" s="1045" t="s">
        <v>43</v>
      </c>
      <c r="V459" s="1045" t="s">
        <v>43</v>
      </c>
      <c r="W459" s="1048" t="s">
        <v>471</v>
      </c>
    </row>
    <row r="460" spans="1:23" s="1045" customFormat="1" ht="9.75" customHeight="1">
      <c r="A460" s="1046" t="s">
        <v>472</v>
      </c>
      <c r="B460" s="1045">
        <v>214773</v>
      </c>
      <c r="C460" s="1045" t="s">
        <v>43</v>
      </c>
      <c r="D460" s="1045" t="s">
        <v>43</v>
      </c>
      <c r="E460" s="1045">
        <v>143229</v>
      </c>
      <c r="F460" s="1045">
        <v>101181</v>
      </c>
      <c r="G460" s="1045">
        <v>42048</v>
      </c>
      <c r="H460" s="1045" t="s">
        <v>43</v>
      </c>
      <c r="I460" s="1045" t="s">
        <v>43</v>
      </c>
      <c r="J460" s="1045">
        <v>68028</v>
      </c>
      <c r="K460" s="1045">
        <v>68028</v>
      </c>
      <c r="L460" s="1045" t="s">
        <v>43</v>
      </c>
      <c r="M460" s="1045" t="s">
        <v>43</v>
      </c>
      <c r="N460" s="1045" t="s">
        <v>43</v>
      </c>
      <c r="O460" s="1045" t="s">
        <v>43</v>
      </c>
      <c r="P460" s="1045">
        <v>619691</v>
      </c>
      <c r="Q460" s="1045">
        <v>451797</v>
      </c>
      <c r="R460" s="1045">
        <v>801</v>
      </c>
      <c r="S460" s="1045" t="s">
        <v>43</v>
      </c>
      <c r="T460" s="1045" t="s">
        <v>43</v>
      </c>
      <c r="U460" s="1045">
        <v>22548</v>
      </c>
      <c r="V460" s="1045" t="s">
        <v>43</v>
      </c>
      <c r="W460" s="1048" t="s">
        <v>473</v>
      </c>
    </row>
    <row r="461" spans="1:23" s="1045" customFormat="1" ht="9.75" customHeight="1">
      <c r="A461" s="1046" t="s">
        <v>474</v>
      </c>
      <c r="B461" s="1045">
        <v>222552</v>
      </c>
      <c r="C461" s="1045" t="s">
        <v>43</v>
      </c>
      <c r="D461" s="1045" t="s">
        <v>43</v>
      </c>
      <c r="E461" s="1045">
        <v>176133</v>
      </c>
      <c r="F461" s="1045">
        <v>176133</v>
      </c>
      <c r="G461" s="1045" t="s">
        <v>43</v>
      </c>
      <c r="H461" s="1045" t="s">
        <v>43</v>
      </c>
      <c r="I461" s="1045" t="s">
        <v>43</v>
      </c>
      <c r="J461" s="1045">
        <v>66776</v>
      </c>
      <c r="K461" s="1045">
        <v>66776</v>
      </c>
      <c r="L461" s="1045" t="s">
        <v>43</v>
      </c>
      <c r="M461" s="1045" t="s">
        <v>43</v>
      </c>
      <c r="N461" s="1045">
        <v>77010</v>
      </c>
      <c r="O461" s="1045">
        <v>77010</v>
      </c>
      <c r="P461" s="1045">
        <v>650585</v>
      </c>
      <c r="Q461" s="1045">
        <v>379957</v>
      </c>
      <c r="R461" s="1045" t="s">
        <v>43</v>
      </c>
      <c r="S461" s="1045" t="s">
        <v>43</v>
      </c>
      <c r="T461" s="1045">
        <v>143</v>
      </c>
      <c r="U461" s="1045">
        <v>22970</v>
      </c>
      <c r="V461" s="1045" t="s">
        <v>43</v>
      </c>
      <c r="W461" s="1048" t="s">
        <v>475</v>
      </c>
    </row>
    <row r="462" spans="1:23" s="1045" customFormat="1" ht="9.75" customHeight="1">
      <c r="A462" s="1046" t="s">
        <v>476</v>
      </c>
      <c r="B462" s="1045">
        <v>173133</v>
      </c>
      <c r="C462" s="1045" t="s">
        <v>43</v>
      </c>
      <c r="D462" s="1045" t="s">
        <v>43</v>
      </c>
      <c r="E462" s="1045">
        <v>167708</v>
      </c>
      <c r="F462" s="1045">
        <v>108913</v>
      </c>
      <c r="G462" s="1045">
        <v>58795</v>
      </c>
      <c r="H462" s="1045" t="s">
        <v>43</v>
      </c>
      <c r="I462" s="1045" t="s">
        <v>43</v>
      </c>
      <c r="J462" s="1045" t="s">
        <v>43</v>
      </c>
      <c r="K462" s="1045" t="s">
        <v>43</v>
      </c>
      <c r="L462" s="1045" t="s">
        <v>43</v>
      </c>
      <c r="M462" s="1045" t="s">
        <v>43</v>
      </c>
      <c r="N462" s="1045">
        <v>20174</v>
      </c>
      <c r="O462" s="1045">
        <v>20174</v>
      </c>
      <c r="P462" s="1045">
        <v>507945</v>
      </c>
      <c r="Q462" s="1045">
        <v>323069</v>
      </c>
      <c r="R462" s="1045" t="s">
        <v>43</v>
      </c>
      <c r="S462" s="1045" t="s">
        <v>43</v>
      </c>
      <c r="T462" s="1045" t="s">
        <v>43</v>
      </c>
      <c r="U462" s="1045">
        <v>10370</v>
      </c>
      <c r="V462" s="1045" t="s">
        <v>43</v>
      </c>
      <c r="W462" s="1048" t="s">
        <v>477</v>
      </c>
    </row>
    <row r="463" spans="1:23" s="1045" customFormat="1" ht="9.75" customHeight="1">
      <c r="A463" s="1046" t="s">
        <v>478</v>
      </c>
      <c r="B463" s="1045">
        <v>147760</v>
      </c>
      <c r="C463" s="1045" t="s">
        <v>43</v>
      </c>
      <c r="D463" s="1045" t="s">
        <v>43</v>
      </c>
      <c r="E463" s="1045">
        <v>157148</v>
      </c>
      <c r="F463" s="1045">
        <v>132268</v>
      </c>
      <c r="G463" s="1045">
        <v>24880</v>
      </c>
      <c r="H463" s="1045" t="s">
        <v>43</v>
      </c>
      <c r="I463" s="1045" t="s">
        <v>43</v>
      </c>
      <c r="J463" s="1045">
        <v>45978</v>
      </c>
      <c r="K463" s="1045" t="s">
        <v>43</v>
      </c>
      <c r="L463" s="1045">
        <v>45978</v>
      </c>
      <c r="M463" s="1045" t="s">
        <v>43</v>
      </c>
      <c r="N463" s="1045">
        <v>76517</v>
      </c>
      <c r="O463" s="1045">
        <v>76517</v>
      </c>
      <c r="P463" s="1045">
        <v>602967</v>
      </c>
      <c r="Q463" s="1045">
        <v>396093</v>
      </c>
      <c r="R463" s="1045">
        <v>5322</v>
      </c>
      <c r="S463" s="1045" t="s">
        <v>43</v>
      </c>
      <c r="T463" s="1045" t="s">
        <v>43</v>
      </c>
      <c r="U463" s="1045" t="s">
        <v>43</v>
      </c>
      <c r="V463" s="1045" t="s">
        <v>43</v>
      </c>
      <c r="W463" s="1048" t="s">
        <v>422</v>
      </c>
    </row>
    <row r="464" spans="1:23" s="1045" customFormat="1" ht="9.75" customHeight="1">
      <c r="A464" s="1046" t="s">
        <v>479</v>
      </c>
      <c r="B464" s="1045">
        <v>188645</v>
      </c>
      <c r="C464" s="1045" t="s">
        <v>43</v>
      </c>
      <c r="D464" s="1045" t="s">
        <v>43</v>
      </c>
      <c r="E464" s="1045">
        <v>191664</v>
      </c>
      <c r="F464" s="1045">
        <v>149618</v>
      </c>
      <c r="G464" s="1045">
        <v>42046</v>
      </c>
      <c r="H464" s="1045" t="s">
        <v>43</v>
      </c>
      <c r="I464" s="1045" t="s">
        <v>43</v>
      </c>
      <c r="J464" s="1045">
        <v>91137</v>
      </c>
      <c r="K464" s="1045">
        <v>47116</v>
      </c>
      <c r="L464" s="1045">
        <v>44021</v>
      </c>
      <c r="M464" s="1045" t="s">
        <v>43</v>
      </c>
      <c r="N464" s="1045">
        <v>93037</v>
      </c>
      <c r="O464" s="1045">
        <v>93037</v>
      </c>
      <c r="P464" s="1045">
        <v>757733</v>
      </c>
      <c r="Q464" s="1045">
        <v>461292</v>
      </c>
      <c r="R464" s="1045">
        <v>809</v>
      </c>
      <c r="S464" s="1045" t="s">
        <v>43</v>
      </c>
      <c r="T464" s="1045" t="s">
        <v>43</v>
      </c>
      <c r="U464" s="1045">
        <v>15007</v>
      </c>
      <c r="V464" s="1045" t="s">
        <v>43</v>
      </c>
      <c r="W464" s="1048" t="s">
        <v>423</v>
      </c>
    </row>
    <row r="465" spans="1:23" s="1045" customFormat="1" ht="9.75" customHeight="1">
      <c r="A465" s="1046" t="s">
        <v>480</v>
      </c>
      <c r="B465" s="1045">
        <v>117306</v>
      </c>
      <c r="C465" s="1045" t="s">
        <v>43</v>
      </c>
      <c r="D465" s="1045" t="s">
        <v>43</v>
      </c>
      <c r="E465" s="1045">
        <v>282627</v>
      </c>
      <c r="F465" s="1045">
        <v>218332</v>
      </c>
      <c r="G465" s="1045">
        <v>64295</v>
      </c>
      <c r="H465" s="1045" t="s">
        <v>43</v>
      </c>
      <c r="I465" s="1045" t="s">
        <v>43</v>
      </c>
      <c r="J465" s="1045">
        <v>68018</v>
      </c>
      <c r="K465" s="1045">
        <v>46040</v>
      </c>
      <c r="L465" s="1045">
        <v>21978</v>
      </c>
      <c r="M465" s="1045" t="s">
        <v>43</v>
      </c>
      <c r="N465" s="1045">
        <v>45876</v>
      </c>
      <c r="O465" s="1045">
        <v>45876</v>
      </c>
      <c r="P465" s="1045">
        <v>861794</v>
      </c>
      <c r="Q465" s="1045">
        <v>508530</v>
      </c>
      <c r="R465" s="1045">
        <v>812</v>
      </c>
      <c r="S465" s="1045" t="s">
        <v>43</v>
      </c>
      <c r="T465" s="1045" t="s">
        <v>43</v>
      </c>
      <c r="U465" s="1045" t="s">
        <v>43</v>
      </c>
      <c r="V465" s="1045" t="s">
        <v>43</v>
      </c>
      <c r="W465" s="1048" t="s">
        <v>424</v>
      </c>
    </row>
    <row r="466" spans="1:23" s="1045" customFormat="1" ht="9.75" customHeight="1">
      <c r="A466" s="1046" t="s">
        <v>481</v>
      </c>
      <c r="B466" s="1045">
        <v>60949</v>
      </c>
      <c r="C466" s="1045" t="s">
        <v>43</v>
      </c>
      <c r="D466" s="1045" t="s">
        <v>43</v>
      </c>
      <c r="E466" s="1045">
        <v>378516</v>
      </c>
      <c r="F466" s="1045">
        <v>336452</v>
      </c>
      <c r="G466" s="1045">
        <v>42064</v>
      </c>
      <c r="H466" s="1045" t="s">
        <v>43</v>
      </c>
      <c r="I466" s="1045" t="s">
        <v>43</v>
      </c>
      <c r="J466" s="1045">
        <v>21859</v>
      </c>
      <c r="K466" s="1045" t="s">
        <v>43</v>
      </c>
      <c r="L466" s="1045" t="s">
        <v>43</v>
      </c>
      <c r="M466" s="1045">
        <v>21859</v>
      </c>
      <c r="N466" s="1045">
        <v>19032</v>
      </c>
      <c r="O466" s="1045">
        <v>19032</v>
      </c>
      <c r="P466" s="1045">
        <v>725716</v>
      </c>
      <c r="Q466" s="1045">
        <v>316301</v>
      </c>
      <c r="R466" s="1045" t="s">
        <v>43</v>
      </c>
      <c r="S466" s="1045" t="s">
        <v>43</v>
      </c>
      <c r="T466" s="1045" t="s">
        <v>43</v>
      </c>
      <c r="U466" s="1045" t="s">
        <v>43</v>
      </c>
      <c r="V466" s="1045" t="s">
        <v>43</v>
      </c>
      <c r="W466" s="1048" t="s">
        <v>482</v>
      </c>
    </row>
    <row r="467" spans="1:23" s="1045" customFormat="1" ht="9.75" customHeight="1">
      <c r="A467" s="1046" t="s">
        <v>465</v>
      </c>
      <c r="B467" s="1045">
        <v>223867</v>
      </c>
      <c r="C467" s="1045" t="s">
        <v>43</v>
      </c>
      <c r="D467" s="1045" t="s">
        <v>43</v>
      </c>
      <c r="E467" s="1045">
        <v>266106</v>
      </c>
      <c r="F467" s="1045">
        <v>266106</v>
      </c>
      <c r="G467" s="1045" t="s">
        <v>43</v>
      </c>
      <c r="H467" s="1045" t="s">
        <v>43</v>
      </c>
      <c r="I467" s="1045" t="s">
        <v>43</v>
      </c>
      <c r="J467" s="1045">
        <v>23886</v>
      </c>
      <c r="K467" s="1045" t="s">
        <v>43</v>
      </c>
      <c r="L467" s="1045" t="s">
        <v>43</v>
      </c>
      <c r="M467" s="1045">
        <v>23886</v>
      </c>
      <c r="N467" s="1045">
        <v>119559</v>
      </c>
      <c r="O467" s="1045">
        <v>119559</v>
      </c>
      <c r="P467" s="1045">
        <v>805629</v>
      </c>
      <c r="Q467" s="1045">
        <v>498270</v>
      </c>
      <c r="R467" s="1045" t="s">
        <v>43</v>
      </c>
      <c r="S467" s="1045" t="s">
        <v>43</v>
      </c>
      <c r="T467" s="1045" t="s">
        <v>43</v>
      </c>
      <c r="U467" s="1045" t="s">
        <v>43</v>
      </c>
      <c r="V467" s="1045" t="s">
        <v>43</v>
      </c>
      <c r="W467" s="1048" t="s">
        <v>410</v>
      </c>
    </row>
    <row r="468" spans="1:23" s="1045" customFormat="1" ht="9.75" customHeight="1">
      <c r="A468" s="1049" t="s">
        <v>466</v>
      </c>
      <c r="B468" s="1050">
        <v>83543</v>
      </c>
      <c r="C468" s="1051">
        <v>45558</v>
      </c>
      <c r="D468" s="1051">
        <v>45558</v>
      </c>
      <c r="E468" s="1051">
        <v>531983</v>
      </c>
      <c r="F468" s="1051">
        <v>464944</v>
      </c>
      <c r="G468" s="1051">
        <v>67039</v>
      </c>
      <c r="H468" s="1051" t="s">
        <v>43</v>
      </c>
      <c r="I468" s="1051" t="s">
        <v>43</v>
      </c>
      <c r="J468" s="1051" t="s">
        <v>43</v>
      </c>
      <c r="K468" s="1051" t="s">
        <v>43</v>
      </c>
      <c r="L468" s="1051" t="s">
        <v>43</v>
      </c>
      <c r="M468" s="1051" t="s">
        <v>43</v>
      </c>
      <c r="N468" s="1051">
        <v>16557</v>
      </c>
      <c r="O468" s="1051">
        <v>16557</v>
      </c>
      <c r="P468" s="1051">
        <v>1058637</v>
      </c>
      <c r="Q468" s="1051">
        <v>476639</v>
      </c>
      <c r="R468" s="1051" t="s">
        <v>43</v>
      </c>
      <c r="S468" s="1051" t="s">
        <v>43</v>
      </c>
      <c r="T468" s="1051" t="s">
        <v>43</v>
      </c>
      <c r="U468" s="1051">
        <v>8425</v>
      </c>
      <c r="V468" s="1051" t="s">
        <v>43</v>
      </c>
      <c r="W468" s="1052" t="s">
        <v>411</v>
      </c>
    </row>
    <row r="469" spans="1:23" ht="12" customHeight="1"/>
    <row r="470" spans="1:23" ht="12" customHeight="1"/>
    <row r="471" spans="1:23" ht="12" customHeight="1">
      <c r="K471" s="1053" t="s">
        <v>483</v>
      </c>
    </row>
    <row r="472" spans="1:23" s="1038" customFormat="1" ht="21" customHeight="1">
      <c r="A472" s="1308" t="s">
        <v>723</v>
      </c>
      <c r="B472" s="1054" t="s">
        <v>162</v>
      </c>
      <c r="C472" s="1037"/>
      <c r="D472" s="1037"/>
      <c r="E472" s="1037"/>
      <c r="F472" s="1037"/>
      <c r="G472" s="1037"/>
      <c r="H472" s="1037"/>
      <c r="I472" s="1037"/>
      <c r="J472" s="1037"/>
      <c r="K472" s="1037"/>
      <c r="L472" s="1037"/>
      <c r="M472" s="1037"/>
      <c r="N472" s="1037"/>
      <c r="O472" s="1037"/>
      <c r="P472" s="1037"/>
      <c r="Q472" s="1037"/>
      <c r="R472" s="1037"/>
      <c r="S472" s="1037"/>
      <c r="T472" s="1076"/>
      <c r="U472" s="1077" t="s">
        <v>830</v>
      </c>
      <c r="V472" s="1037"/>
      <c r="W472" s="1311" t="s">
        <v>429</v>
      </c>
    </row>
    <row r="473" spans="1:23" s="1038" customFormat="1" ht="21" customHeight="1">
      <c r="A473" s="1309"/>
      <c r="B473" s="1054" t="s">
        <v>165</v>
      </c>
      <c r="C473" s="1037"/>
      <c r="D473" s="1037"/>
      <c r="E473" s="1037"/>
      <c r="F473" s="1037"/>
      <c r="G473" s="1076"/>
      <c r="H473" s="1077" t="s">
        <v>743</v>
      </c>
      <c r="I473" s="1076"/>
      <c r="J473" s="1077" t="s">
        <v>762</v>
      </c>
      <c r="K473" s="1037"/>
      <c r="L473" s="1076"/>
      <c r="M473" s="1077" t="s">
        <v>763</v>
      </c>
      <c r="N473" s="1076"/>
      <c r="O473" s="1077" t="s">
        <v>764</v>
      </c>
      <c r="P473" s="1037"/>
      <c r="Q473" s="1037"/>
      <c r="R473" s="1076"/>
      <c r="S473" s="1077" t="s">
        <v>765</v>
      </c>
      <c r="T473" s="1076"/>
      <c r="U473" s="1314" t="s">
        <v>831</v>
      </c>
      <c r="V473" s="1077" t="s">
        <v>725</v>
      </c>
      <c r="W473" s="1312"/>
    </row>
    <row r="474" spans="1:23" s="1038" customFormat="1" ht="52.5" customHeight="1">
      <c r="A474" s="1310"/>
      <c r="B474" s="1039" t="s">
        <v>733</v>
      </c>
      <c r="C474" s="1039" t="s">
        <v>734</v>
      </c>
      <c r="D474" s="1039" t="s">
        <v>735</v>
      </c>
      <c r="E474" s="1039" t="s">
        <v>736</v>
      </c>
      <c r="F474" s="1039" t="s">
        <v>737</v>
      </c>
      <c r="G474" s="1055" t="s">
        <v>745</v>
      </c>
      <c r="H474" s="1079" t="s">
        <v>1344</v>
      </c>
      <c r="I474" s="1039" t="s">
        <v>747</v>
      </c>
      <c r="J474" s="1079" t="s">
        <v>768</v>
      </c>
      <c r="K474" s="1039" t="s">
        <v>769</v>
      </c>
      <c r="L474" s="1039" t="s">
        <v>828</v>
      </c>
      <c r="M474" s="1079" t="s">
        <v>772</v>
      </c>
      <c r="N474" s="1039" t="s">
        <v>829</v>
      </c>
      <c r="O474" s="1079" t="s">
        <v>774</v>
      </c>
      <c r="P474" s="1039" t="s">
        <v>776</v>
      </c>
      <c r="Q474" s="1039" t="s">
        <v>781</v>
      </c>
      <c r="R474" s="1039" t="s">
        <v>782</v>
      </c>
      <c r="S474" s="1079" t="s">
        <v>783</v>
      </c>
      <c r="T474" s="1039" t="s">
        <v>784</v>
      </c>
      <c r="U474" s="1315"/>
      <c r="V474" s="1078" t="s">
        <v>726</v>
      </c>
      <c r="W474" s="1313"/>
    </row>
    <row r="475" spans="1:23" s="1045" customFormat="1" ht="9.75" customHeight="1">
      <c r="A475" s="1041" t="s">
        <v>300</v>
      </c>
      <c r="B475" s="1042" t="s">
        <v>43</v>
      </c>
      <c r="C475" s="1043">
        <v>1652626</v>
      </c>
      <c r="D475" s="1043">
        <v>1183885</v>
      </c>
      <c r="E475" s="1043">
        <v>2945796</v>
      </c>
      <c r="F475" s="1043" t="s">
        <v>43</v>
      </c>
      <c r="G475" s="1043">
        <v>2158596</v>
      </c>
      <c r="H475" s="1043">
        <v>34571</v>
      </c>
      <c r="I475" s="1043">
        <v>34571</v>
      </c>
      <c r="J475" s="1043" t="s">
        <v>43</v>
      </c>
      <c r="K475" s="1043" t="s">
        <v>43</v>
      </c>
      <c r="L475" s="1043" t="s">
        <v>43</v>
      </c>
      <c r="M475" s="1043" t="s">
        <v>43</v>
      </c>
      <c r="N475" s="1043" t="s">
        <v>43</v>
      </c>
      <c r="O475" s="1043">
        <v>43661</v>
      </c>
      <c r="P475" s="1043">
        <v>43661</v>
      </c>
      <c r="Q475" s="1043" t="s">
        <v>43</v>
      </c>
      <c r="R475" s="1043" t="s">
        <v>43</v>
      </c>
      <c r="S475" s="1043">
        <v>430706</v>
      </c>
      <c r="T475" s="1043">
        <v>430706</v>
      </c>
      <c r="U475" s="1043">
        <v>3256861</v>
      </c>
      <c r="V475" s="1043">
        <v>2646377</v>
      </c>
      <c r="W475" s="1044" t="s">
        <v>443</v>
      </c>
    </row>
    <row r="476" spans="1:23" s="1045" customFormat="1" ht="9.75" customHeight="1">
      <c r="A476" s="1046" t="s">
        <v>738</v>
      </c>
      <c r="B476" s="1045" t="s">
        <v>43</v>
      </c>
      <c r="C476" s="1045">
        <v>1699920</v>
      </c>
      <c r="D476" s="1045">
        <v>1488860</v>
      </c>
      <c r="E476" s="1045">
        <v>3136554</v>
      </c>
      <c r="F476" s="1045" t="s">
        <v>43</v>
      </c>
      <c r="G476" s="1045">
        <v>2499008</v>
      </c>
      <c r="H476" s="1045">
        <v>69235</v>
      </c>
      <c r="I476" s="1045">
        <v>69235</v>
      </c>
      <c r="J476" s="1045">
        <v>288369</v>
      </c>
      <c r="K476" s="1045">
        <v>288369</v>
      </c>
      <c r="L476" s="1045" t="s">
        <v>43</v>
      </c>
      <c r="M476" s="1045" t="s">
        <v>43</v>
      </c>
      <c r="N476" s="1045" t="s">
        <v>43</v>
      </c>
      <c r="O476" s="1045">
        <v>188373</v>
      </c>
      <c r="P476" s="1045">
        <v>89577</v>
      </c>
      <c r="Q476" s="1045">
        <v>65863</v>
      </c>
      <c r="R476" s="1045">
        <v>32933</v>
      </c>
      <c r="S476" s="1045">
        <v>394691</v>
      </c>
      <c r="T476" s="1045">
        <v>394691</v>
      </c>
      <c r="U476" s="1045">
        <v>3384883</v>
      </c>
      <c r="V476" s="1045">
        <v>2790544</v>
      </c>
      <c r="W476" s="1048" t="s">
        <v>445</v>
      </c>
    </row>
    <row r="477" spans="1:23" s="1045" customFormat="1" ht="9.75" customHeight="1">
      <c r="A477" s="1046" t="s">
        <v>739</v>
      </c>
      <c r="B477" s="1045">
        <v>11586</v>
      </c>
      <c r="C477" s="1045">
        <v>1127099</v>
      </c>
      <c r="D477" s="1045">
        <v>1177230</v>
      </c>
      <c r="E477" s="1045">
        <v>2767850</v>
      </c>
      <c r="F477" s="1045" t="s">
        <v>43</v>
      </c>
      <c r="G477" s="1045">
        <v>2151269</v>
      </c>
      <c r="H477" s="1045" t="s">
        <v>43</v>
      </c>
      <c r="I477" s="1045" t="s">
        <v>43</v>
      </c>
      <c r="J477" s="1045">
        <v>790030</v>
      </c>
      <c r="K477" s="1045">
        <v>687411</v>
      </c>
      <c r="L477" s="1045">
        <v>102619</v>
      </c>
      <c r="M477" s="1045">
        <v>34562</v>
      </c>
      <c r="N477" s="1045">
        <v>34562</v>
      </c>
      <c r="O477" s="1045">
        <v>286354</v>
      </c>
      <c r="P477" s="1045">
        <v>139902</v>
      </c>
      <c r="Q477" s="1045">
        <v>80924</v>
      </c>
      <c r="R477" s="1045">
        <v>65528</v>
      </c>
      <c r="S477" s="1045">
        <v>350209</v>
      </c>
      <c r="T477" s="1045">
        <v>350209</v>
      </c>
      <c r="U477" s="1045">
        <v>2816663</v>
      </c>
      <c r="V477" s="1045">
        <v>2270794</v>
      </c>
      <c r="W477" s="1048" t="s">
        <v>447</v>
      </c>
    </row>
    <row r="478" spans="1:23" s="1045" customFormat="1" ht="9.75" customHeight="1">
      <c r="A478" s="1046" t="s">
        <v>740</v>
      </c>
      <c r="B478" s="1045" t="s">
        <v>43</v>
      </c>
      <c r="C478" s="1045">
        <v>1055090</v>
      </c>
      <c r="D478" s="1045">
        <v>1127887</v>
      </c>
      <c r="E478" s="1045">
        <v>2687140</v>
      </c>
      <c r="F478" s="1045">
        <v>6342</v>
      </c>
      <c r="G478" s="1045">
        <v>1918390</v>
      </c>
      <c r="H478" s="1045" t="s">
        <v>43</v>
      </c>
      <c r="I478" s="1045" t="s">
        <v>43</v>
      </c>
      <c r="J478" s="1045">
        <v>1399696</v>
      </c>
      <c r="K478" s="1045">
        <v>1233213</v>
      </c>
      <c r="L478" s="1045">
        <v>166483</v>
      </c>
      <c r="M478" s="1045">
        <v>21925</v>
      </c>
      <c r="N478" s="1045">
        <v>21925</v>
      </c>
      <c r="O478" s="1045">
        <v>446649</v>
      </c>
      <c r="P478" s="1045">
        <v>326878</v>
      </c>
      <c r="Q478" s="1045">
        <v>33739</v>
      </c>
      <c r="R478" s="1045">
        <v>86032</v>
      </c>
      <c r="S478" s="1045">
        <v>313745</v>
      </c>
      <c r="T478" s="1045">
        <v>313745</v>
      </c>
      <c r="U478" s="1045">
        <v>2551048</v>
      </c>
      <c r="V478" s="1045">
        <v>2107115</v>
      </c>
      <c r="W478" s="1048" t="s">
        <v>449</v>
      </c>
    </row>
    <row r="479" spans="1:23" s="1045" customFormat="1" ht="9.75" customHeight="1">
      <c r="A479" s="1046" t="s">
        <v>741</v>
      </c>
      <c r="B479" s="1045" t="s">
        <v>43</v>
      </c>
      <c r="C479" s="1045">
        <v>714235</v>
      </c>
      <c r="D479" s="1045">
        <v>1029153</v>
      </c>
      <c r="E479" s="1045">
        <v>2164683</v>
      </c>
      <c r="F479" s="1045" t="s">
        <v>43</v>
      </c>
      <c r="G479" s="1045">
        <v>1662231</v>
      </c>
      <c r="H479" s="1045">
        <v>23327</v>
      </c>
      <c r="I479" s="1045">
        <v>23327</v>
      </c>
      <c r="J479" s="1045">
        <v>2295784</v>
      </c>
      <c r="K479" s="1045">
        <v>1755086</v>
      </c>
      <c r="L479" s="1045">
        <v>540698</v>
      </c>
      <c r="M479" s="1045" t="s">
        <v>43</v>
      </c>
      <c r="N479" s="1045" t="s">
        <v>43</v>
      </c>
      <c r="O479" s="1045">
        <v>474001</v>
      </c>
      <c r="P479" s="1045">
        <v>306738</v>
      </c>
      <c r="Q479" s="1045">
        <v>134171</v>
      </c>
      <c r="R479" s="1045">
        <v>33092</v>
      </c>
      <c r="S479" s="1045">
        <v>272727</v>
      </c>
      <c r="T479" s="1045">
        <v>272727</v>
      </c>
      <c r="U479" s="1045">
        <v>2037346</v>
      </c>
      <c r="V479" s="1045">
        <v>1532722</v>
      </c>
      <c r="W479" s="1048" t="s">
        <v>451</v>
      </c>
    </row>
    <row r="480" spans="1:23" s="1045" customFormat="1" ht="6.75" customHeight="1">
      <c r="A480" s="1046"/>
      <c r="W480" s="1048"/>
    </row>
    <row r="481" spans="1:23" s="1045" customFormat="1" ht="9.75" customHeight="1">
      <c r="A481" s="1046" t="s">
        <v>305</v>
      </c>
      <c r="B481" s="1045" t="s">
        <v>43</v>
      </c>
      <c r="C481" s="1045">
        <v>980242</v>
      </c>
      <c r="D481" s="1045">
        <v>1147962</v>
      </c>
      <c r="E481" s="1045">
        <v>2538695</v>
      </c>
      <c r="F481" s="1045" t="s">
        <v>43</v>
      </c>
      <c r="G481" s="1045">
        <v>1845105</v>
      </c>
      <c r="H481" s="1045">
        <v>23327</v>
      </c>
      <c r="I481" s="1045">
        <v>23327</v>
      </c>
      <c r="J481" s="1045">
        <v>1834889</v>
      </c>
      <c r="K481" s="1045">
        <v>1495692</v>
      </c>
      <c r="L481" s="1045">
        <v>339197</v>
      </c>
      <c r="M481" s="1045" t="s">
        <v>43</v>
      </c>
      <c r="N481" s="1045" t="s">
        <v>43</v>
      </c>
      <c r="O481" s="1045">
        <v>360795</v>
      </c>
      <c r="P481" s="1045">
        <v>270413</v>
      </c>
      <c r="Q481" s="1045">
        <v>67342</v>
      </c>
      <c r="R481" s="1045">
        <v>23040</v>
      </c>
      <c r="S481" s="1045">
        <v>319123</v>
      </c>
      <c r="T481" s="1045">
        <v>319123</v>
      </c>
      <c r="U481" s="1045">
        <v>2508191</v>
      </c>
      <c r="V481" s="1045">
        <v>2002818</v>
      </c>
      <c r="W481" s="1048" t="s">
        <v>452</v>
      </c>
    </row>
    <row r="482" spans="1:23" s="1045" customFormat="1" ht="9.75" customHeight="1">
      <c r="A482" s="1046" t="s">
        <v>742</v>
      </c>
      <c r="B482" s="1045" t="s">
        <v>43</v>
      </c>
      <c r="C482" s="1045">
        <v>708590</v>
      </c>
      <c r="D482" s="1045">
        <v>928367</v>
      </c>
      <c r="E482" s="1045">
        <v>2060599</v>
      </c>
      <c r="F482" s="1045" t="s">
        <v>43</v>
      </c>
      <c r="G482" s="1045">
        <v>1371014</v>
      </c>
      <c r="H482" s="1045">
        <v>45558</v>
      </c>
      <c r="I482" s="1045">
        <v>45558</v>
      </c>
      <c r="J482" s="1045">
        <v>2708969</v>
      </c>
      <c r="K482" s="1045">
        <v>2265935</v>
      </c>
      <c r="L482" s="1045">
        <v>443034</v>
      </c>
      <c r="M482" s="1045" t="s">
        <v>43</v>
      </c>
      <c r="N482" s="1045" t="s">
        <v>43</v>
      </c>
      <c r="O482" s="1045">
        <v>415453</v>
      </c>
      <c r="P482" s="1045">
        <v>271680</v>
      </c>
      <c r="Q482" s="1045">
        <v>100568</v>
      </c>
      <c r="R482" s="1045">
        <v>43205</v>
      </c>
      <c r="S482" s="1045">
        <v>264649</v>
      </c>
      <c r="T482" s="1045">
        <v>264649</v>
      </c>
      <c r="U482" s="1045">
        <v>1995717</v>
      </c>
      <c r="V482" s="1045">
        <v>1498918</v>
      </c>
      <c r="W482" s="1048" t="s">
        <v>454</v>
      </c>
    </row>
    <row r="483" spans="1:23" s="1045" customFormat="1" ht="6.75" customHeight="1">
      <c r="A483" s="1046"/>
      <c r="W483" s="1048"/>
    </row>
    <row r="484" spans="1:23" s="1045" customFormat="1" ht="9.75" customHeight="1">
      <c r="A484" s="1046" t="s">
        <v>307</v>
      </c>
      <c r="B484" s="1045" t="s">
        <v>43</v>
      </c>
      <c r="C484" s="1045">
        <v>261792</v>
      </c>
      <c r="D484" s="1045">
        <v>324969</v>
      </c>
      <c r="E484" s="1045">
        <v>647216</v>
      </c>
      <c r="F484" s="1045" t="s">
        <v>43</v>
      </c>
      <c r="G484" s="1045">
        <v>550540</v>
      </c>
      <c r="H484" s="1045">
        <v>23327</v>
      </c>
      <c r="I484" s="1045">
        <v>23327</v>
      </c>
      <c r="J484" s="1045">
        <v>739355</v>
      </c>
      <c r="K484" s="1045">
        <v>532588</v>
      </c>
      <c r="L484" s="1045">
        <v>206767</v>
      </c>
      <c r="M484" s="1045" t="s">
        <v>43</v>
      </c>
      <c r="N484" s="1045" t="s">
        <v>43</v>
      </c>
      <c r="O484" s="1045">
        <v>91701</v>
      </c>
      <c r="P484" s="1045">
        <v>35058</v>
      </c>
      <c r="Q484" s="1045">
        <v>33603</v>
      </c>
      <c r="R484" s="1045">
        <v>23040</v>
      </c>
      <c r="S484" s="1045">
        <v>75599</v>
      </c>
      <c r="T484" s="1045">
        <v>75599</v>
      </c>
      <c r="U484" s="1045">
        <v>536159</v>
      </c>
      <c r="V484" s="1045">
        <v>404050</v>
      </c>
      <c r="W484" s="1048" t="s">
        <v>455</v>
      </c>
    </row>
    <row r="485" spans="1:23" s="1045" customFormat="1" ht="9.75" customHeight="1">
      <c r="A485" s="1046" t="s">
        <v>456</v>
      </c>
      <c r="B485" s="1045" t="s">
        <v>43</v>
      </c>
      <c r="C485" s="1045">
        <v>232710</v>
      </c>
      <c r="D485" s="1045">
        <v>248603</v>
      </c>
      <c r="E485" s="1045">
        <v>567594</v>
      </c>
      <c r="F485" s="1045" t="s">
        <v>43</v>
      </c>
      <c r="G485" s="1045">
        <v>294922</v>
      </c>
      <c r="H485" s="1045" t="s">
        <v>43</v>
      </c>
      <c r="I485" s="1045" t="s">
        <v>43</v>
      </c>
      <c r="J485" s="1045">
        <v>513242</v>
      </c>
      <c r="K485" s="1045">
        <v>411375</v>
      </c>
      <c r="L485" s="1045">
        <v>101867</v>
      </c>
      <c r="M485" s="1045" t="s">
        <v>43</v>
      </c>
      <c r="N485" s="1045" t="s">
        <v>43</v>
      </c>
      <c r="O485" s="1045">
        <v>98831</v>
      </c>
      <c r="P485" s="1045">
        <v>55743</v>
      </c>
      <c r="Q485" s="1045">
        <v>33036</v>
      </c>
      <c r="R485" s="1045">
        <v>10052</v>
      </c>
      <c r="S485" s="1045">
        <v>43807</v>
      </c>
      <c r="T485" s="1045">
        <v>43807</v>
      </c>
      <c r="U485" s="1045">
        <v>559186</v>
      </c>
      <c r="V485" s="1045">
        <v>477754</v>
      </c>
      <c r="W485" s="1048" t="s">
        <v>457</v>
      </c>
    </row>
    <row r="486" spans="1:23" s="1045" customFormat="1" ht="9.75" customHeight="1">
      <c r="A486" s="1046" t="s">
        <v>458</v>
      </c>
      <c r="B486" s="1045" t="s">
        <v>43</v>
      </c>
      <c r="C486" s="1045">
        <v>103224</v>
      </c>
      <c r="D486" s="1045">
        <v>167196</v>
      </c>
      <c r="E486" s="1045">
        <v>375895</v>
      </c>
      <c r="F486" s="1045" t="s">
        <v>43</v>
      </c>
      <c r="G486" s="1045">
        <v>451676</v>
      </c>
      <c r="H486" s="1045" t="s">
        <v>43</v>
      </c>
      <c r="I486" s="1045" t="s">
        <v>43</v>
      </c>
      <c r="J486" s="1045">
        <v>449486</v>
      </c>
      <c r="K486" s="1045">
        <v>348643</v>
      </c>
      <c r="L486" s="1045">
        <v>100843</v>
      </c>
      <c r="M486" s="1045" t="s">
        <v>43</v>
      </c>
      <c r="N486" s="1045" t="s">
        <v>43</v>
      </c>
      <c r="O486" s="1045">
        <v>122781</v>
      </c>
      <c r="P486" s="1045">
        <v>122781</v>
      </c>
      <c r="Q486" s="1045" t="s">
        <v>43</v>
      </c>
      <c r="R486" s="1045" t="s">
        <v>43</v>
      </c>
      <c r="S486" s="1045">
        <v>51131</v>
      </c>
      <c r="T486" s="1045">
        <v>51131</v>
      </c>
      <c r="U486" s="1045">
        <v>471661</v>
      </c>
      <c r="V486" s="1045">
        <v>376001</v>
      </c>
      <c r="W486" s="1048" t="s">
        <v>459</v>
      </c>
    </row>
    <row r="487" spans="1:23" s="1045" customFormat="1" ht="9.75" customHeight="1">
      <c r="A487" s="1046" t="s">
        <v>460</v>
      </c>
      <c r="B487" s="1045" t="s">
        <v>43</v>
      </c>
      <c r="C487" s="1045">
        <v>116509</v>
      </c>
      <c r="D487" s="1045">
        <v>288385</v>
      </c>
      <c r="E487" s="1045">
        <v>573978</v>
      </c>
      <c r="F487" s="1045" t="s">
        <v>43</v>
      </c>
      <c r="G487" s="1045">
        <v>365093</v>
      </c>
      <c r="H487" s="1045" t="s">
        <v>43</v>
      </c>
      <c r="I487" s="1045" t="s">
        <v>43</v>
      </c>
      <c r="J487" s="1045">
        <v>593701</v>
      </c>
      <c r="K487" s="1045">
        <v>462480</v>
      </c>
      <c r="L487" s="1045">
        <v>131221</v>
      </c>
      <c r="M487" s="1045" t="s">
        <v>43</v>
      </c>
      <c r="N487" s="1045" t="s">
        <v>43</v>
      </c>
      <c r="O487" s="1045">
        <v>160688</v>
      </c>
      <c r="P487" s="1045">
        <v>93156</v>
      </c>
      <c r="Q487" s="1045">
        <v>67532</v>
      </c>
      <c r="R487" s="1045" t="s">
        <v>43</v>
      </c>
      <c r="S487" s="1045">
        <v>102190</v>
      </c>
      <c r="T487" s="1045">
        <v>102190</v>
      </c>
      <c r="U487" s="1045">
        <v>470340</v>
      </c>
      <c r="V487" s="1045">
        <v>274917</v>
      </c>
      <c r="W487" s="1048" t="s">
        <v>461</v>
      </c>
    </row>
    <row r="488" spans="1:23" s="1045" customFormat="1" ht="9.75" customHeight="1">
      <c r="A488" s="1046" t="s">
        <v>311</v>
      </c>
      <c r="B488" s="1045" t="s">
        <v>43</v>
      </c>
      <c r="C488" s="1045">
        <v>256147</v>
      </c>
      <c r="D488" s="1045">
        <v>224183</v>
      </c>
      <c r="E488" s="1045">
        <v>543132</v>
      </c>
      <c r="F488" s="1045" t="s">
        <v>43</v>
      </c>
      <c r="G488" s="1045">
        <v>259323</v>
      </c>
      <c r="H488" s="1045">
        <v>45558</v>
      </c>
      <c r="I488" s="1045">
        <v>45558</v>
      </c>
      <c r="J488" s="1045">
        <v>1152540</v>
      </c>
      <c r="K488" s="1045">
        <v>1043437</v>
      </c>
      <c r="L488" s="1045">
        <v>109103</v>
      </c>
      <c r="M488" s="1045" t="s">
        <v>43</v>
      </c>
      <c r="N488" s="1045" t="s">
        <v>43</v>
      </c>
      <c r="O488" s="1045">
        <v>33153</v>
      </c>
      <c r="P488" s="1045" t="s">
        <v>43</v>
      </c>
      <c r="Q488" s="1045" t="s">
        <v>43</v>
      </c>
      <c r="R488" s="1045">
        <v>33153</v>
      </c>
      <c r="S488" s="1045">
        <v>67521</v>
      </c>
      <c r="T488" s="1045">
        <v>67521</v>
      </c>
      <c r="U488" s="1045">
        <v>494530</v>
      </c>
      <c r="V488" s="1045">
        <v>370246</v>
      </c>
      <c r="W488" s="1048" t="s">
        <v>462</v>
      </c>
    </row>
    <row r="489" spans="1:23" s="1045" customFormat="1" ht="6.75" customHeight="1">
      <c r="A489" s="1046"/>
      <c r="W489" s="1048"/>
    </row>
    <row r="490" spans="1:23" s="1045" customFormat="1" ht="9.75" customHeight="1">
      <c r="A490" s="1046" t="s">
        <v>463</v>
      </c>
      <c r="B490" s="1045" t="s">
        <v>43</v>
      </c>
      <c r="C490" s="1045">
        <v>66969</v>
      </c>
      <c r="D490" s="1045">
        <v>82018</v>
      </c>
      <c r="E490" s="1045">
        <v>159033</v>
      </c>
      <c r="F490" s="1045" t="s">
        <v>43</v>
      </c>
      <c r="G490" s="1045">
        <v>110911</v>
      </c>
      <c r="H490" s="1045">
        <v>23327</v>
      </c>
      <c r="I490" s="1045">
        <v>23327</v>
      </c>
      <c r="J490" s="1045">
        <v>201660</v>
      </c>
      <c r="K490" s="1045">
        <v>142066</v>
      </c>
      <c r="L490" s="1045">
        <v>59594</v>
      </c>
      <c r="M490" s="1045" t="s">
        <v>43</v>
      </c>
      <c r="N490" s="1045" t="s">
        <v>43</v>
      </c>
      <c r="O490" s="1045">
        <v>33603</v>
      </c>
      <c r="P490" s="1045" t="s">
        <v>43</v>
      </c>
      <c r="Q490" s="1045">
        <v>33603</v>
      </c>
      <c r="R490" s="1045" t="s">
        <v>43</v>
      </c>
      <c r="S490" s="1045">
        <v>20080</v>
      </c>
      <c r="T490" s="1045">
        <v>20080</v>
      </c>
      <c r="U490" s="1045">
        <v>161935</v>
      </c>
      <c r="V490" s="1045">
        <v>132853</v>
      </c>
      <c r="W490" s="1048" t="s">
        <v>464</v>
      </c>
    </row>
    <row r="491" spans="1:23" s="1045" customFormat="1" ht="9.75" customHeight="1">
      <c r="A491" s="1046" t="s">
        <v>465</v>
      </c>
      <c r="B491" s="1045" t="s">
        <v>43</v>
      </c>
      <c r="C491" s="1045">
        <v>80581</v>
      </c>
      <c r="D491" s="1045">
        <v>151984</v>
      </c>
      <c r="E491" s="1045">
        <v>252015</v>
      </c>
      <c r="F491" s="1045" t="s">
        <v>43</v>
      </c>
      <c r="G491" s="1045">
        <v>307936</v>
      </c>
      <c r="H491" s="1045" t="s">
        <v>43</v>
      </c>
      <c r="I491" s="1045" t="s">
        <v>43</v>
      </c>
      <c r="J491" s="1045">
        <v>108970</v>
      </c>
      <c r="K491" s="1045">
        <v>66810</v>
      </c>
      <c r="L491" s="1045">
        <v>42160</v>
      </c>
      <c r="M491" s="1045" t="s">
        <v>43</v>
      </c>
      <c r="N491" s="1045" t="s">
        <v>43</v>
      </c>
      <c r="O491" s="1045">
        <v>21492</v>
      </c>
      <c r="P491" s="1045">
        <v>21492</v>
      </c>
      <c r="Q491" s="1045" t="s">
        <v>43</v>
      </c>
      <c r="R491" s="1045" t="s">
        <v>43</v>
      </c>
      <c r="S491" s="1045">
        <v>43584</v>
      </c>
      <c r="T491" s="1045">
        <v>43584</v>
      </c>
      <c r="U491" s="1045">
        <v>220742</v>
      </c>
      <c r="V491" s="1045">
        <v>175722</v>
      </c>
      <c r="W491" s="1048" t="s">
        <v>410</v>
      </c>
    </row>
    <row r="492" spans="1:23" s="1045" customFormat="1" ht="9.75" customHeight="1">
      <c r="A492" s="1046" t="s">
        <v>466</v>
      </c>
      <c r="B492" s="1045" t="s">
        <v>43</v>
      </c>
      <c r="C492" s="1045">
        <v>114242</v>
      </c>
      <c r="D492" s="1045">
        <v>90967</v>
      </c>
      <c r="E492" s="1045">
        <v>236168</v>
      </c>
      <c r="F492" s="1045" t="s">
        <v>43</v>
      </c>
      <c r="G492" s="1045">
        <v>131693</v>
      </c>
      <c r="H492" s="1045" t="s">
        <v>43</v>
      </c>
      <c r="I492" s="1045" t="s">
        <v>43</v>
      </c>
      <c r="J492" s="1045">
        <v>428725</v>
      </c>
      <c r="K492" s="1045">
        <v>323712</v>
      </c>
      <c r="L492" s="1045">
        <v>105013</v>
      </c>
      <c r="M492" s="1045" t="s">
        <v>43</v>
      </c>
      <c r="N492" s="1045" t="s">
        <v>43</v>
      </c>
      <c r="O492" s="1045">
        <v>36606</v>
      </c>
      <c r="P492" s="1045">
        <v>13566</v>
      </c>
      <c r="Q492" s="1045" t="s">
        <v>43</v>
      </c>
      <c r="R492" s="1045">
        <v>23040</v>
      </c>
      <c r="S492" s="1045">
        <v>11935</v>
      </c>
      <c r="T492" s="1045">
        <v>11935</v>
      </c>
      <c r="U492" s="1045">
        <v>153482</v>
      </c>
      <c r="V492" s="1045">
        <v>95475</v>
      </c>
      <c r="W492" s="1048" t="s">
        <v>411</v>
      </c>
    </row>
    <row r="493" spans="1:23" s="1045" customFormat="1" ht="9.75" customHeight="1">
      <c r="A493" s="1046" t="s">
        <v>467</v>
      </c>
      <c r="B493" s="1045" t="s">
        <v>43</v>
      </c>
      <c r="C493" s="1045">
        <v>79127</v>
      </c>
      <c r="D493" s="1045">
        <v>101738</v>
      </c>
      <c r="E493" s="1045">
        <v>238759</v>
      </c>
      <c r="F493" s="1045" t="s">
        <v>43</v>
      </c>
      <c r="G493" s="1045">
        <v>79913</v>
      </c>
      <c r="H493" s="1045" t="s">
        <v>43</v>
      </c>
      <c r="I493" s="1045" t="s">
        <v>43</v>
      </c>
      <c r="J493" s="1045">
        <v>155830</v>
      </c>
      <c r="K493" s="1045">
        <v>113848</v>
      </c>
      <c r="L493" s="1045">
        <v>41982</v>
      </c>
      <c r="M493" s="1045" t="s">
        <v>43</v>
      </c>
      <c r="N493" s="1045" t="s">
        <v>43</v>
      </c>
      <c r="O493" s="1045">
        <v>63228</v>
      </c>
      <c r="P493" s="1045">
        <v>20140</v>
      </c>
      <c r="Q493" s="1045">
        <v>33036</v>
      </c>
      <c r="R493" s="1045">
        <v>10052</v>
      </c>
      <c r="S493" s="1045">
        <v>22799</v>
      </c>
      <c r="T493" s="1045">
        <v>22799</v>
      </c>
      <c r="U493" s="1045">
        <v>226019</v>
      </c>
      <c r="V493" s="1045">
        <v>168135</v>
      </c>
      <c r="W493" s="1048" t="s">
        <v>412</v>
      </c>
    </row>
    <row r="494" spans="1:23" s="1045" customFormat="1" ht="9.75" customHeight="1">
      <c r="A494" s="1046" t="s">
        <v>468</v>
      </c>
      <c r="B494" s="1045" t="s">
        <v>43</v>
      </c>
      <c r="C494" s="1045">
        <v>22560</v>
      </c>
      <c r="D494" s="1045">
        <v>67600</v>
      </c>
      <c r="E494" s="1045">
        <v>207669</v>
      </c>
      <c r="F494" s="1045" t="s">
        <v>43</v>
      </c>
      <c r="G494" s="1045">
        <v>111417</v>
      </c>
      <c r="H494" s="1045" t="s">
        <v>43</v>
      </c>
      <c r="I494" s="1045" t="s">
        <v>43</v>
      </c>
      <c r="J494" s="1045">
        <v>209690</v>
      </c>
      <c r="K494" s="1045">
        <v>188505</v>
      </c>
      <c r="L494" s="1045">
        <v>21185</v>
      </c>
      <c r="M494" s="1045" t="s">
        <v>43</v>
      </c>
      <c r="N494" s="1045" t="s">
        <v>43</v>
      </c>
      <c r="O494" s="1045" t="s">
        <v>43</v>
      </c>
      <c r="P494" s="1045" t="s">
        <v>43</v>
      </c>
      <c r="Q494" s="1045" t="s">
        <v>43</v>
      </c>
      <c r="R494" s="1045" t="s">
        <v>43</v>
      </c>
      <c r="S494" s="1045">
        <v>21008</v>
      </c>
      <c r="T494" s="1045">
        <v>21008</v>
      </c>
      <c r="U494" s="1045">
        <v>127638</v>
      </c>
      <c r="V494" s="1045">
        <v>104090</v>
      </c>
      <c r="W494" s="1048" t="s">
        <v>469</v>
      </c>
    </row>
    <row r="495" spans="1:23" s="1045" customFormat="1" ht="9.75" customHeight="1">
      <c r="A495" s="1046" t="s">
        <v>470</v>
      </c>
      <c r="B495" s="1045" t="s">
        <v>43</v>
      </c>
      <c r="C495" s="1045">
        <v>131023</v>
      </c>
      <c r="D495" s="1045">
        <v>79265</v>
      </c>
      <c r="E495" s="1045">
        <v>121166</v>
      </c>
      <c r="F495" s="1045" t="s">
        <v>43</v>
      </c>
      <c r="G495" s="1045">
        <v>103592</v>
      </c>
      <c r="H495" s="1045" t="s">
        <v>43</v>
      </c>
      <c r="I495" s="1045" t="s">
        <v>43</v>
      </c>
      <c r="J495" s="1045">
        <v>147722</v>
      </c>
      <c r="K495" s="1045">
        <v>109022</v>
      </c>
      <c r="L495" s="1045">
        <v>38700</v>
      </c>
      <c r="M495" s="1045" t="s">
        <v>43</v>
      </c>
      <c r="N495" s="1045" t="s">
        <v>43</v>
      </c>
      <c r="O495" s="1045">
        <v>35603</v>
      </c>
      <c r="P495" s="1045">
        <v>35603</v>
      </c>
      <c r="Q495" s="1045" t="s">
        <v>43</v>
      </c>
      <c r="R495" s="1045" t="s">
        <v>43</v>
      </c>
      <c r="S495" s="1045" t="s">
        <v>43</v>
      </c>
      <c r="T495" s="1045" t="s">
        <v>43</v>
      </c>
      <c r="U495" s="1045">
        <v>205529</v>
      </c>
      <c r="V495" s="1045">
        <v>205529</v>
      </c>
      <c r="W495" s="1048" t="s">
        <v>471</v>
      </c>
    </row>
    <row r="496" spans="1:23" s="1045" customFormat="1" ht="9.75" customHeight="1">
      <c r="A496" s="1046" t="s">
        <v>472</v>
      </c>
      <c r="B496" s="1045" t="s">
        <v>43</v>
      </c>
      <c r="C496" s="1045">
        <v>13270</v>
      </c>
      <c r="D496" s="1045">
        <v>146300</v>
      </c>
      <c r="E496" s="1045">
        <v>101835</v>
      </c>
      <c r="F496" s="1045" t="s">
        <v>43</v>
      </c>
      <c r="G496" s="1045">
        <v>167043</v>
      </c>
      <c r="H496" s="1045" t="s">
        <v>43</v>
      </c>
      <c r="I496" s="1045" t="s">
        <v>43</v>
      </c>
      <c r="J496" s="1045">
        <v>111889</v>
      </c>
      <c r="K496" s="1045">
        <v>69841</v>
      </c>
      <c r="L496" s="1045">
        <v>42048</v>
      </c>
      <c r="M496" s="1045" t="s">
        <v>43</v>
      </c>
      <c r="N496" s="1045" t="s">
        <v>43</v>
      </c>
      <c r="O496" s="1045">
        <v>56005</v>
      </c>
      <c r="P496" s="1045">
        <v>56005</v>
      </c>
      <c r="Q496" s="1045" t="s">
        <v>43</v>
      </c>
      <c r="R496" s="1045" t="s">
        <v>43</v>
      </c>
      <c r="S496" s="1045" t="s">
        <v>43</v>
      </c>
      <c r="T496" s="1045" t="s">
        <v>43</v>
      </c>
      <c r="U496" s="1045">
        <v>169741</v>
      </c>
      <c r="V496" s="1045">
        <v>126378</v>
      </c>
      <c r="W496" s="1048" t="s">
        <v>473</v>
      </c>
    </row>
    <row r="497" spans="1:23" s="1045" customFormat="1" ht="9.75" customHeight="1">
      <c r="A497" s="1046" t="s">
        <v>474</v>
      </c>
      <c r="B497" s="1045" t="s">
        <v>43</v>
      </c>
      <c r="C497" s="1045">
        <v>56248</v>
      </c>
      <c r="D497" s="1045">
        <v>20896</v>
      </c>
      <c r="E497" s="1045">
        <v>122459</v>
      </c>
      <c r="F497" s="1045" t="s">
        <v>43</v>
      </c>
      <c r="G497" s="1045">
        <v>157241</v>
      </c>
      <c r="H497" s="1045" t="s">
        <v>43</v>
      </c>
      <c r="I497" s="1045" t="s">
        <v>43</v>
      </c>
      <c r="J497" s="1045">
        <v>169889</v>
      </c>
      <c r="K497" s="1045">
        <v>169889</v>
      </c>
      <c r="L497" s="1045" t="s">
        <v>43</v>
      </c>
      <c r="M497" s="1045" t="s">
        <v>43</v>
      </c>
      <c r="N497" s="1045" t="s">
        <v>43</v>
      </c>
      <c r="O497" s="1045">
        <v>66776</v>
      </c>
      <c r="P497" s="1045">
        <v>66776</v>
      </c>
      <c r="Q497" s="1045" t="s">
        <v>43</v>
      </c>
      <c r="R497" s="1045" t="s">
        <v>43</v>
      </c>
      <c r="S497" s="1045">
        <v>33963</v>
      </c>
      <c r="T497" s="1045">
        <v>33963</v>
      </c>
      <c r="U497" s="1045">
        <v>176224</v>
      </c>
      <c r="V497" s="1045">
        <v>126933</v>
      </c>
      <c r="W497" s="1048" t="s">
        <v>475</v>
      </c>
    </row>
    <row r="498" spans="1:23" s="1045" customFormat="1" ht="9.75" customHeight="1">
      <c r="A498" s="1046" t="s">
        <v>476</v>
      </c>
      <c r="B498" s="1045" t="s">
        <v>43</v>
      </c>
      <c r="C498" s="1045">
        <v>33706</v>
      </c>
      <c r="D498" s="1045" t="s">
        <v>43</v>
      </c>
      <c r="E498" s="1045">
        <v>151601</v>
      </c>
      <c r="F498" s="1045" t="s">
        <v>43</v>
      </c>
      <c r="G498" s="1045">
        <v>127392</v>
      </c>
      <c r="H498" s="1045" t="s">
        <v>43</v>
      </c>
      <c r="I498" s="1045" t="s">
        <v>43</v>
      </c>
      <c r="J498" s="1045">
        <v>167708</v>
      </c>
      <c r="K498" s="1045">
        <v>108913</v>
      </c>
      <c r="L498" s="1045">
        <v>58795</v>
      </c>
      <c r="M498" s="1045" t="s">
        <v>43</v>
      </c>
      <c r="N498" s="1045" t="s">
        <v>43</v>
      </c>
      <c r="O498" s="1045" t="s">
        <v>43</v>
      </c>
      <c r="P498" s="1045" t="s">
        <v>43</v>
      </c>
      <c r="Q498" s="1045" t="s">
        <v>43</v>
      </c>
      <c r="R498" s="1045" t="s">
        <v>43</v>
      </c>
      <c r="S498" s="1045">
        <v>17168</v>
      </c>
      <c r="T498" s="1045">
        <v>17168</v>
      </c>
      <c r="U498" s="1045">
        <v>125696</v>
      </c>
      <c r="V498" s="1045">
        <v>122690</v>
      </c>
      <c r="W498" s="1048" t="s">
        <v>477</v>
      </c>
    </row>
    <row r="499" spans="1:23" s="1045" customFormat="1" ht="9.75" customHeight="1">
      <c r="A499" s="1046" t="s">
        <v>478</v>
      </c>
      <c r="B499" s="1045" t="s">
        <v>43</v>
      </c>
      <c r="C499" s="1045">
        <v>35067</v>
      </c>
      <c r="D499" s="1045">
        <v>55408</v>
      </c>
      <c r="E499" s="1045">
        <v>174884</v>
      </c>
      <c r="F499" s="1045" t="s">
        <v>43</v>
      </c>
      <c r="G499" s="1045">
        <v>125412</v>
      </c>
      <c r="H499" s="1045" t="s">
        <v>43</v>
      </c>
      <c r="I499" s="1045" t="s">
        <v>43</v>
      </c>
      <c r="J499" s="1045">
        <v>145878</v>
      </c>
      <c r="K499" s="1045">
        <v>120998</v>
      </c>
      <c r="L499" s="1045">
        <v>24880</v>
      </c>
      <c r="M499" s="1045" t="s">
        <v>43</v>
      </c>
      <c r="N499" s="1045" t="s">
        <v>43</v>
      </c>
      <c r="O499" s="1045">
        <v>22985</v>
      </c>
      <c r="P499" s="1045" t="s">
        <v>43</v>
      </c>
      <c r="Q499" s="1045">
        <v>22985</v>
      </c>
      <c r="R499" s="1045" t="s">
        <v>43</v>
      </c>
      <c r="S499" s="1045">
        <v>38011</v>
      </c>
      <c r="T499" s="1045">
        <v>38011</v>
      </c>
      <c r="U499" s="1045">
        <v>132978</v>
      </c>
      <c r="V499" s="1045">
        <v>60209</v>
      </c>
      <c r="W499" s="1048" t="s">
        <v>422</v>
      </c>
    </row>
    <row r="500" spans="1:23" s="1045" customFormat="1" ht="9.75" customHeight="1">
      <c r="A500" s="1046" t="s">
        <v>479</v>
      </c>
      <c r="B500" s="1045" t="s">
        <v>43</v>
      </c>
      <c r="C500" s="1045">
        <v>43430</v>
      </c>
      <c r="D500" s="1045">
        <v>89502</v>
      </c>
      <c r="E500" s="1045">
        <v>166640</v>
      </c>
      <c r="F500" s="1045" t="s">
        <v>43</v>
      </c>
      <c r="G500" s="1045">
        <v>145904</v>
      </c>
      <c r="H500" s="1045" t="s">
        <v>43</v>
      </c>
      <c r="I500" s="1045" t="s">
        <v>43</v>
      </c>
      <c r="J500" s="1045">
        <v>175664</v>
      </c>
      <c r="K500" s="1045">
        <v>133618</v>
      </c>
      <c r="L500" s="1045">
        <v>42046</v>
      </c>
      <c r="M500" s="1045" t="s">
        <v>43</v>
      </c>
      <c r="N500" s="1045" t="s">
        <v>43</v>
      </c>
      <c r="O500" s="1045">
        <v>80137</v>
      </c>
      <c r="P500" s="1045">
        <v>47116</v>
      </c>
      <c r="Q500" s="1045">
        <v>33021</v>
      </c>
      <c r="R500" s="1045" t="s">
        <v>43</v>
      </c>
      <c r="S500" s="1045">
        <v>40640</v>
      </c>
      <c r="T500" s="1045">
        <v>40640</v>
      </c>
      <c r="U500" s="1045">
        <v>176649</v>
      </c>
      <c r="V500" s="1045">
        <v>97252</v>
      </c>
      <c r="W500" s="1048" t="s">
        <v>423</v>
      </c>
    </row>
    <row r="501" spans="1:23" s="1045" customFormat="1" ht="9.75" customHeight="1">
      <c r="A501" s="1046" t="s">
        <v>480</v>
      </c>
      <c r="B501" s="1045" t="s">
        <v>43</v>
      </c>
      <c r="C501" s="1045">
        <v>38012</v>
      </c>
      <c r="D501" s="1045">
        <v>143475</v>
      </c>
      <c r="E501" s="1045">
        <v>232454</v>
      </c>
      <c r="F501" s="1045" t="s">
        <v>43</v>
      </c>
      <c r="G501" s="1045">
        <v>93777</v>
      </c>
      <c r="H501" s="1045" t="s">
        <v>43</v>
      </c>
      <c r="I501" s="1045" t="s">
        <v>43</v>
      </c>
      <c r="J501" s="1045">
        <v>272159</v>
      </c>
      <c r="K501" s="1045">
        <v>207864</v>
      </c>
      <c r="L501" s="1045">
        <v>64295</v>
      </c>
      <c r="M501" s="1045" t="s">
        <v>43</v>
      </c>
      <c r="N501" s="1045" t="s">
        <v>43</v>
      </c>
      <c r="O501" s="1045">
        <v>57566</v>
      </c>
      <c r="P501" s="1045">
        <v>46040</v>
      </c>
      <c r="Q501" s="1045">
        <v>11526</v>
      </c>
      <c r="R501" s="1045" t="s">
        <v>43</v>
      </c>
      <c r="S501" s="1045">
        <v>23539</v>
      </c>
      <c r="T501" s="1045">
        <v>23539</v>
      </c>
      <c r="U501" s="1045">
        <v>160713</v>
      </c>
      <c r="V501" s="1045">
        <v>117456</v>
      </c>
      <c r="W501" s="1048" t="s">
        <v>424</v>
      </c>
    </row>
    <row r="502" spans="1:23" s="1045" customFormat="1" ht="9.75" customHeight="1">
      <c r="A502" s="1046" t="s">
        <v>481</v>
      </c>
      <c r="B502" s="1045" t="s">
        <v>43</v>
      </c>
      <c r="C502" s="1045">
        <v>20879</v>
      </c>
      <c r="D502" s="1045">
        <v>64451</v>
      </c>
      <c r="E502" s="1045">
        <v>198185</v>
      </c>
      <c r="F502" s="1045" t="s">
        <v>43</v>
      </c>
      <c r="G502" s="1045">
        <v>32786</v>
      </c>
      <c r="H502" s="1045" t="s">
        <v>43</v>
      </c>
      <c r="I502" s="1045" t="s">
        <v>43</v>
      </c>
      <c r="J502" s="1045">
        <v>378516</v>
      </c>
      <c r="K502" s="1045">
        <v>336452</v>
      </c>
      <c r="L502" s="1045">
        <v>42064</v>
      </c>
      <c r="M502" s="1045" t="s">
        <v>43</v>
      </c>
      <c r="N502" s="1045" t="s">
        <v>43</v>
      </c>
      <c r="O502" s="1045">
        <v>21859</v>
      </c>
      <c r="P502" s="1045" t="s">
        <v>43</v>
      </c>
      <c r="Q502" s="1045" t="s">
        <v>43</v>
      </c>
      <c r="R502" s="1045">
        <v>21859</v>
      </c>
      <c r="S502" s="1045">
        <v>9040</v>
      </c>
      <c r="T502" s="1045">
        <v>9040</v>
      </c>
      <c r="U502" s="1045">
        <v>139821</v>
      </c>
      <c r="V502" s="1045">
        <v>129829</v>
      </c>
      <c r="W502" s="1048" t="s">
        <v>482</v>
      </c>
    </row>
    <row r="503" spans="1:23" s="1045" customFormat="1" ht="9.75" customHeight="1">
      <c r="A503" s="1046" t="s">
        <v>465</v>
      </c>
      <c r="B503" s="1045" t="s">
        <v>43</v>
      </c>
      <c r="C503" s="1045">
        <v>117146</v>
      </c>
      <c r="D503" s="1045">
        <v>92662</v>
      </c>
      <c r="E503" s="1045">
        <v>110448</v>
      </c>
      <c r="F503" s="1045" t="s">
        <v>43</v>
      </c>
      <c r="G503" s="1045">
        <v>178014</v>
      </c>
      <c r="H503" s="1045" t="s">
        <v>43</v>
      </c>
      <c r="I503" s="1045" t="s">
        <v>43</v>
      </c>
      <c r="J503" s="1045">
        <v>253641</v>
      </c>
      <c r="K503" s="1045">
        <v>253641</v>
      </c>
      <c r="L503" s="1045" t="s">
        <v>43</v>
      </c>
      <c r="M503" s="1045" t="s">
        <v>43</v>
      </c>
      <c r="N503" s="1045" t="s">
        <v>43</v>
      </c>
      <c r="O503" s="1045">
        <v>11294</v>
      </c>
      <c r="P503" s="1045" t="s">
        <v>43</v>
      </c>
      <c r="Q503" s="1045" t="s">
        <v>43</v>
      </c>
      <c r="R503" s="1045">
        <v>11294</v>
      </c>
      <c r="S503" s="1045">
        <v>42424</v>
      </c>
      <c r="T503" s="1045">
        <v>42424</v>
      </c>
      <c r="U503" s="1045">
        <v>241615</v>
      </c>
      <c r="V503" s="1045">
        <v>139423</v>
      </c>
      <c r="W503" s="1048" t="s">
        <v>410</v>
      </c>
    </row>
    <row r="504" spans="1:23" s="1045" customFormat="1" ht="9.75" customHeight="1">
      <c r="A504" s="1049" t="s">
        <v>466</v>
      </c>
      <c r="B504" s="1050" t="s">
        <v>43</v>
      </c>
      <c r="C504" s="1051">
        <v>118122</v>
      </c>
      <c r="D504" s="1051">
        <v>67070</v>
      </c>
      <c r="E504" s="1051">
        <v>234499</v>
      </c>
      <c r="F504" s="1051" t="s">
        <v>43</v>
      </c>
      <c r="G504" s="1051">
        <v>48523</v>
      </c>
      <c r="H504" s="1051">
        <v>45558</v>
      </c>
      <c r="I504" s="1051">
        <v>45558</v>
      </c>
      <c r="J504" s="1051">
        <v>520383</v>
      </c>
      <c r="K504" s="1051">
        <v>453344</v>
      </c>
      <c r="L504" s="1051">
        <v>67039</v>
      </c>
      <c r="M504" s="1051" t="s">
        <v>43</v>
      </c>
      <c r="N504" s="1051" t="s">
        <v>43</v>
      </c>
      <c r="O504" s="1051" t="s">
        <v>43</v>
      </c>
      <c r="P504" s="1051" t="s">
        <v>43</v>
      </c>
      <c r="Q504" s="1051" t="s">
        <v>43</v>
      </c>
      <c r="R504" s="1051" t="s">
        <v>43</v>
      </c>
      <c r="S504" s="1051">
        <v>16057</v>
      </c>
      <c r="T504" s="1051">
        <v>16057</v>
      </c>
      <c r="U504" s="1051">
        <v>113094</v>
      </c>
      <c r="V504" s="1051">
        <v>100994</v>
      </c>
      <c r="W504" s="1052" t="s">
        <v>411</v>
      </c>
    </row>
    <row r="505" spans="1:23" ht="12" customHeight="1"/>
    <row r="506" spans="1:23" ht="12" customHeight="1"/>
    <row r="507" spans="1:23" ht="12" customHeight="1">
      <c r="K507" s="1053" t="s">
        <v>483</v>
      </c>
      <c r="V507" s="880" t="s">
        <v>1334</v>
      </c>
    </row>
    <row r="508" spans="1:23" s="1038" customFormat="1" ht="21" customHeight="1">
      <c r="A508" s="1308" t="s">
        <v>723</v>
      </c>
      <c r="B508" s="1054" t="s">
        <v>832</v>
      </c>
      <c r="C508" s="1037"/>
      <c r="D508" s="1037"/>
      <c r="E508" s="1037"/>
      <c r="F508" s="1037"/>
      <c r="G508" s="1037"/>
      <c r="H508" s="1037"/>
      <c r="I508" s="1037"/>
      <c r="J508" s="1037"/>
      <c r="K508" s="1037"/>
      <c r="L508" s="1037"/>
      <c r="M508" s="1037"/>
      <c r="N508" s="1037"/>
      <c r="O508" s="1037"/>
      <c r="P508" s="1037"/>
      <c r="Q508" s="1037"/>
      <c r="R508" s="1037"/>
      <c r="S508" s="1037"/>
      <c r="T508" s="1037"/>
      <c r="U508" s="1037"/>
      <c r="V508" s="1037"/>
      <c r="W508" s="1311" t="s">
        <v>429</v>
      </c>
    </row>
    <row r="509" spans="1:23" s="1038" customFormat="1" ht="21" customHeight="1">
      <c r="A509" s="1309"/>
      <c r="B509" s="1054" t="s">
        <v>165</v>
      </c>
      <c r="C509" s="1037"/>
      <c r="D509" s="1037"/>
      <c r="E509" s="1037"/>
      <c r="F509" s="1037"/>
      <c r="G509" s="1037"/>
      <c r="H509" s="1037"/>
      <c r="I509" s="1037"/>
      <c r="J509" s="1037"/>
      <c r="K509" s="1076"/>
      <c r="L509" s="1077" t="s">
        <v>743</v>
      </c>
      <c r="M509" s="1076"/>
      <c r="N509" s="1077" t="s">
        <v>762</v>
      </c>
      <c r="O509" s="1076"/>
      <c r="P509" s="1077" t="s">
        <v>763</v>
      </c>
      <c r="Q509" s="1076"/>
      <c r="R509" s="1077" t="s">
        <v>764</v>
      </c>
      <c r="S509" s="1037"/>
      <c r="T509" s="1037"/>
      <c r="U509" s="1076"/>
      <c r="V509" s="1077" t="s">
        <v>765</v>
      </c>
      <c r="W509" s="1312"/>
    </row>
    <row r="510" spans="1:23" s="1038" customFormat="1" ht="52.5" customHeight="1">
      <c r="A510" s="1310"/>
      <c r="B510" s="1039" t="s">
        <v>519</v>
      </c>
      <c r="C510" s="1039" t="s">
        <v>794</v>
      </c>
      <c r="D510" s="1039" t="s">
        <v>727</v>
      </c>
      <c r="E510" s="1039" t="s">
        <v>824</v>
      </c>
      <c r="F510" s="1039" t="s">
        <v>732</v>
      </c>
      <c r="G510" s="1039" t="s">
        <v>733</v>
      </c>
      <c r="H510" s="1039" t="s">
        <v>734</v>
      </c>
      <c r="I510" s="1039" t="s">
        <v>735</v>
      </c>
      <c r="J510" s="1039" t="s">
        <v>736</v>
      </c>
      <c r="K510" s="1055" t="s">
        <v>745</v>
      </c>
      <c r="L510" s="1079" t="s">
        <v>1344</v>
      </c>
      <c r="M510" s="1039" t="s">
        <v>747</v>
      </c>
      <c r="N510" s="1079" t="s">
        <v>768</v>
      </c>
      <c r="O510" s="1039" t="s">
        <v>769</v>
      </c>
      <c r="P510" s="1079" t="s">
        <v>772</v>
      </c>
      <c r="Q510" s="1039" t="s">
        <v>829</v>
      </c>
      <c r="R510" s="1079" t="s">
        <v>774</v>
      </c>
      <c r="S510" s="1039" t="s">
        <v>776</v>
      </c>
      <c r="T510" s="1039" t="s">
        <v>781</v>
      </c>
      <c r="U510" s="1039" t="s">
        <v>782</v>
      </c>
      <c r="V510" s="1078" t="s">
        <v>783</v>
      </c>
      <c r="W510" s="1313"/>
    </row>
    <row r="511" spans="1:23" s="1045" customFormat="1" ht="9.75" customHeight="1">
      <c r="A511" s="1041" t="s">
        <v>300</v>
      </c>
      <c r="B511" s="1042" t="s">
        <v>43</v>
      </c>
      <c r="C511" s="1043">
        <v>12954</v>
      </c>
      <c r="D511" s="1043">
        <v>337</v>
      </c>
      <c r="E511" s="1043">
        <v>140353</v>
      </c>
      <c r="F511" s="1043">
        <v>141438</v>
      </c>
      <c r="G511" s="1043" t="s">
        <v>43</v>
      </c>
      <c r="H511" s="1043">
        <v>267774</v>
      </c>
      <c r="I511" s="1043">
        <v>326023</v>
      </c>
      <c r="J511" s="1043">
        <v>945763</v>
      </c>
      <c r="K511" s="1043">
        <v>811735</v>
      </c>
      <c r="L511" s="1043">
        <v>10443</v>
      </c>
      <c r="M511" s="1043">
        <v>10443</v>
      </c>
      <c r="N511" s="1043">
        <v>41718</v>
      </c>
      <c r="O511" s="1043">
        <v>41718</v>
      </c>
      <c r="P511" s="1043" t="s">
        <v>43</v>
      </c>
      <c r="Q511" s="1043" t="s">
        <v>43</v>
      </c>
      <c r="R511" s="1043" t="s">
        <v>43</v>
      </c>
      <c r="S511" s="1043" t="s">
        <v>43</v>
      </c>
      <c r="T511" s="1043" t="s">
        <v>43</v>
      </c>
      <c r="U511" s="1043" t="s">
        <v>43</v>
      </c>
      <c r="V511" s="1043">
        <v>558323</v>
      </c>
      <c r="W511" s="1044" t="s">
        <v>443</v>
      </c>
    </row>
    <row r="512" spans="1:23" s="1045" customFormat="1" ht="9.75" customHeight="1">
      <c r="A512" s="1046" t="s">
        <v>738</v>
      </c>
      <c r="B512" s="1045" t="s">
        <v>43</v>
      </c>
      <c r="C512" s="1045" t="s">
        <v>43</v>
      </c>
      <c r="D512" s="1045" t="s">
        <v>43</v>
      </c>
      <c r="E512" s="1045">
        <v>311397</v>
      </c>
      <c r="F512" s="1045">
        <v>11999</v>
      </c>
      <c r="G512" s="1045">
        <v>1263</v>
      </c>
      <c r="H512" s="1045">
        <v>418652</v>
      </c>
      <c r="I512" s="1045">
        <v>416210</v>
      </c>
      <c r="J512" s="1045">
        <v>769946</v>
      </c>
      <c r="K512" s="1045">
        <v>861077</v>
      </c>
      <c r="L512" s="1045" t="s">
        <v>43</v>
      </c>
      <c r="M512" s="1045" t="s">
        <v>43</v>
      </c>
      <c r="N512" s="1045">
        <v>117865</v>
      </c>
      <c r="O512" s="1045">
        <v>117865</v>
      </c>
      <c r="P512" s="1045" t="s">
        <v>43</v>
      </c>
      <c r="Q512" s="1045" t="s">
        <v>43</v>
      </c>
      <c r="R512" s="1045">
        <v>34545</v>
      </c>
      <c r="S512" s="1045" t="s">
        <v>43</v>
      </c>
      <c r="T512" s="1045">
        <v>22007</v>
      </c>
      <c r="U512" s="1045">
        <v>12538</v>
      </c>
      <c r="V512" s="1045">
        <v>441929</v>
      </c>
      <c r="W512" s="1048" t="s">
        <v>445</v>
      </c>
    </row>
    <row r="513" spans="1:23" s="1045" customFormat="1" ht="9.75" customHeight="1">
      <c r="A513" s="1046" t="s">
        <v>739</v>
      </c>
      <c r="B513" s="1045" t="s">
        <v>43</v>
      </c>
      <c r="C513" s="1045" t="s">
        <v>43</v>
      </c>
      <c r="D513" s="1045" t="s">
        <v>43</v>
      </c>
      <c r="E513" s="1045">
        <v>258281</v>
      </c>
      <c r="F513" s="1045" t="s">
        <v>43</v>
      </c>
      <c r="G513" s="1045">
        <v>9233</v>
      </c>
      <c r="H513" s="1045">
        <v>369939</v>
      </c>
      <c r="I513" s="1045">
        <v>213055</v>
      </c>
      <c r="J513" s="1045">
        <v>651419</v>
      </c>
      <c r="K513" s="1045">
        <v>768867</v>
      </c>
      <c r="L513" s="1045" t="s">
        <v>43</v>
      </c>
      <c r="M513" s="1045" t="s">
        <v>43</v>
      </c>
      <c r="N513" s="1045">
        <v>171549</v>
      </c>
      <c r="O513" s="1045">
        <v>171549</v>
      </c>
      <c r="P513" s="1045">
        <v>8340</v>
      </c>
      <c r="Q513" s="1045">
        <v>8340</v>
      </c>
      <c r="R513" s="1045">
        <v>29545</v>
      </c>
      <c r="S513" s="1045" t="s">
        <v>43</v>
      </c>
      <c r="T513" s="1045">
        <v>17422</v>
      </c>
      <c r="U513" s="1045">
        <v>12123</v>
      </c>
      <c r="V513" s="1045">
        <v>336435</v>
      </c>
      <c r="W513" s="1048" t="s">
        <v>447</v>
      </c>
    </row>
    <row r="514" spans="1:23" s="1045" customFormat="1" ht="9.75" customHeight="1">
      <c r="A514" s="1046" t="s">
        <v>740</v>
      </c>
      <c r="B514" s="1045">
        <v>1096</v>
      </c>
      <c r="C514" s="1045" t="s">
        <v>43</v>
      </c>
      <c r="D514" s="1045" t="s">
        <v>43</v>
      </c>
      <c r="E514" s="1045">
        <v>144074</v>
      </c>
      <c r="F514" s="1045" t="s">
        <v>43</v>
      </c>
      <c r="G514" s="1045" t="s">
        <v>43</v>
      </c>
      <c r="H514" s="1045">
        <v>307192</v>
      </c>
      <c r="I514" s="1045">
        <v>250807</v>
      </c>
      <c r="J514" s="1059">
        <v>690882</v>
      </c>
      <c r="K514" s="1059">
        <v>713064</v>
      </c>
      <c r="L514" s="1045" t="s">
        <v>43</v>
      </c>
      <c r="M514" s="1045" t="s">
        <v>43</v>
      </c>
      <c r="N514" s="1045">
        <v>179378</v>
      </c>
      <c r="O514" s="1045">
        <v>179378</v>
      </c>
      <c r="P514" s="1045" t="s">
        <v>43</v>
      </c>
      <c r="Q514" s="1045" t="s">
        <v>43</v>
      </c>
      <c r="R514" s="1045">
        <v>32098</v>
      </c>
      <c r="S514" s="1045" t="s">
        <v>43</v>
      </c>
      <c r="T514" s="1045">
        <v>11525</v>
      </c>
      <c r="U514" s="1045">
        <v>20573</v>
      </c>
      <c r="V514" s="1045">
        <v>232457</v>
      </c>
      <c r="W514" s="1048" t="s">
        <v>449</v>
      </c>
    </row>
    <row r="515" spans="1:23" s="1045" customFormat="1" ht="9.75" customHeight="1">
      <c r="A515" s="1046" t="s">
        <v>741</v>
      </c>
      <c r="B515" s="1045" t="s">
        <v>43</v>
      </c>
      <c r="C515" s="1045" t="s">
        <v>43</v>
      </c>
      <c r="D515" s="1045" t="s">
        <v>43</v>
      </c>
      <c r="E515" s="1045">
        <v>79954</v>
      </c>
      <c r="F515" s="1045" t="s">
        <v>43</v>
      </c>
      <c r="G515" s="1045" t="s">
        <v>43</v>
      </c>
      <c r="H515" s="1045">
        <v>342017</v>
      </c>
      <c r="I515" s="1045">
        <v>125855</v>
      </c>
      <c r="J515" s="1045">
        <v>387571</v>
      </c>
      <c r="K515" s="1045">
        <v>597325</v>
      </c>
      <c r="L515" s="1045" t="s">
        <v>43</v>
      </c>
      <c r="M515" s="1045" t="s">
        <v>43</v>
      </c>
      <c r="N515" s="1045">
        <v>112859</v>
      </c>
      <c r="O515" s="1045">
        <v>112859</v>
      </c>
      <c r="P515" s="1045" t="s">
        <v>43</v>
      </c>
      <c r="Q515" s="1045" t="s">
        <v>43</v>
      </c>
      <c r="R515" s="1045">
        <v>91651</v>
      </c>
      <c r="S515" s="1045">
        <v>12023</v>
      </c>
      <c r="T515" s="1045">
        <v>67100</v>
      </c>
      <c r="U515" s="1045">
        <v>12528</v>
      </c>
      <c r="V515" s="1045">
        <v>300114</v>
      </c>
      <c r="W515" s="1048" t="s">
        <v>451</v>
      </c>
    </row>
    <row r="516" spans="1:23" s="1045" customFormat="1" ht="6.75" customHeight="1">
      <c r="A516" s="1046"/>
      <c r="W516" s="1048"/>
    </row>
    <row r="517" spans="1:23" s="1045" customFormat="1" ht="9.75" customHeight="1">
      <c r="A517" s="1046" t="s">
        <v>305</v>
      </c>
      <c r="B517" s="1045" t="s">
        <v>43</v>
      </c>
      <c r="C517" s="1045" t="s">
        <v>43</v>
      </c>
      <c r="D517" s="1045" t="s">
        <v>43</v>
      </c>
      <c r="E517" s="1045">
        <v>93063</v>
      </c>
      <c r="F517" s="1045" t="s">
        <v>43</v>
      </c>
      <c r="G517" s="1045" t="s">
        <v>43</v>
      </c>
      <c r="H517" s="1045">
        <v>363944</v>
      </c>
      <c r="I517" s="1045">
        <v>242385</v>
      </c>
      <c r="J517" s="1045">
        <v>640577</v>
      </c>
      <c r="K517" s="1045">
        <v>662849</v>
      </c>
      <c r="L517" s="1045" t="s">
        <v>43</v>
      </c>
      <c r="M517" s="1045" t="s">
        <v>43</v>
      </c>
      <c r="N517" s="1045">
        <v>197837</v>
      </c>
      <c r="O517" s="1045">
        <v>197837</v>
      </c>
      <c r="P517" s="1045" t="s">
        <v>43</v>
      </c>
      <c r="Q517" s="1045" t="s">
        <v>43</v>
      </c>
      <c r="R517" s="1045">
        <v>29618</v>
      </c>
      <c r="S517" s="1045" t="s">
        <v>43</v>
      </c>
      <c r="T517" s="1045">
        <v>23059</v>
      </c>
      <c r="U517" s="1045">
        <v>6559</v>
      </c>
      <c r="V517" s="1045">
        <v>277918</v>
      </c>
      <c r="W517" s="1048" t="s">
        <v>452</v>
      </c>
    </row>
    <row r="518" spans="1:23" s="1045" customFormat="1" ht="9.75" customHeight="1">
      <c r="A518" s="1046" t="s">
        <v>742</v>
      </c>
      <c r="B518" s="1045" t="s">
        <v>43</v>
      </c>
      <c r="C518" s="1045" t="s">
        <v>43</v>
      </c>
      <c r="D518" s="1045" t="s">
        <v>43</v>
      </c>
      <c r="E518" s="1045">
        <v>87761</v>
      </c>
      <c r="F518" s="1045" t="s">
        <v>43</v>
      </c>
      <c r="G518" s="1045" t="s">
        <v>43</v>
      </c>
      <c r="H518" s="1045">
        <v>311499</v>
      </c>
      <c r="I518" s="1045">
        <v>181566</v>
      </c>
      <c r="J518" s="1045">
        <v>367123</v>
      </c>
      <c r="K518" s="1045">
        <v>550969</v>
      </c>
      <c r="L518" s="1045" t="s">
        <v>43</v>
      </c>
      <c r="M518" s="1045" t="s">
        <v>43</v>
      </c>
      <c r="N518" s="1045">
        <v>118465</v>
      </c>
      <c r="O518" s="1045">
        <v>118465</v>
      </c>
      <c r="P518" s="1045" t="s">
        <v>43</v>
      </c>
      <c r="Q518" s="1045" t="s">
        <v>43</v>
      </c>
      <c r="R518" s="1045">
        <v>86150</v>
      </c>
      <c r="S518" s="1045">
        <v>12023</v>
      </c>
      <c r="T518" s="1045">
        <v>55566</v>
      </c>
      <c r="U518" s="1045">
        <v>18561</v>
      </c>
      <c r="V518" s="1045">
        <v>292184</v>
      </c>
      <c r="W518" s="1048" t="s">
        <v>454</v>
      </c>
    </row>
    <row r="519" spans="1:23" s="1045" customFormat="1" ht="6.75" customHeight="1">
      <c r="A519" s="1046"/>
      <c r="W519" s="1048"/>
    </row>
    <row r="520" spans="1:23" s="1045" customFormat="1" ht="9.75" customHeight="1">
      <c r="A520" s="1046" t="s">
        <v>307</v>
      </c>
      <c r="B520" s="1045" t="s">
        <v>43</v>
      </c>
      <c r="C520" s="1045" t="s">
        <v>43</v>
      </c>
      <c r="D520" s="1045" t="s">
        <v>43</v>
      </c>
      <c r="E520" s="1045" t="s">
        <v>43</v>
      </c>
      <c r="F520" s="1045" t="s">
        <v>43</v>
      </c>
      <c r="G520" s="1045" t="s">
        <v>43</v>
      </c>
      <c r="H520" s="1045">
        <v>100856</v>
      </c>
      <c r="I520" s="1045">
        <v>33822</v>
      </c>
      <c r="J520" s="1045">
        <v>113980</v>
      </c>
      <c r="K520" s="1045">
        <v>155392</v>
      </c>
      <c r="L520" s="1045" t="s">
        <v>43</v>
      </c>
      <c r="M520" s="1045" t="s">
        <v>43</v>
      </c>
      <c r="N520" s="1045">
        <v>18459</v>
      </c>
      <c r="O520" s="1045">
        <v>18459</v>
      </c>
      <c r="P520" s="1045" t="s">
        <v>43</v>
      </c>
      <c r="Q520" s="1045" t="s">
        <v>43</v>
      </c>
      <c r="R520" s="1045">
        <v>18093</v>
      </c>
      <c r="S520" s="1045" t="s">
        <v>43</v>
      </c>
      <c r="T520" s="1045">
        <v>11534</v>
      </c>
      <c r="U520" s="1045">
        <v>6559</v>
      </c>
      <c r="V520" s="1045">
        <v>95557</v>
      </c>
      <c r="W520" s="1048" t="s">
        <v>455</v>
      </c>
    </row>
    <row r="521" spans="1:23" s="1045" customFormat="1" ht="9.75" customHeight="1">
      <c r="A521" s="1046" t="s">
        <v>456</v>
      </c>
      <c r="B521" s="1045" t="s">
        <v>43</v>
      </c>
      <c r="C521" s="1045" t="s">
        <v>43</v>
      </c>
      <c r="D521" s="1045" t="s">
        <v>43</v>
      </c>
      <c r="E521" s="1045">
        <v>18429</v>
      </c>
      <c r="F521" s="1045" t="s">
        <v>43</v>
      </c>
      <c r="G521" s="1045" t="s">
        <v>43</v>
      </c>
      <c r="H521" s="1045">
        <v>124677</v>
      </c>
      <c r="I521" s="1045">
        <v>24483</v>
      </c>
      <c r="J521" s="1045">
        <v>115632</v>
      </c>
      <c r="K521" s="1045">
        <v>194533</v>
      </c>
      <c r="L521" s="1045" t="s">
        <v>43</v>
      </c>
      <c r="M521" s="1045" t="s">
        <v>43</v>
      </c>
      <c r="N521" s="1045">
        <v>19078</v>
      </c>
      <c r="O521" s="1045">
        <v>19078</v>
      </c>
      <c r="P521" s="1045" t="s">
        <v>43</v>
      </c>
      <c r="Q521" s="1045" t="s">
        <v>43</v>
      </c>
      <c r="R521" s="1045">
        <v>17090</v>
      </c>
      <c r="S521" s="1045" t="s">
        <v>43</v>
      </c>
      <c r="T521" s="1045">
        <v>11121</v>
      </c>
      <c r="U521" s="1045">
        <v>5969</v>
      </c>
      <c r="V521" s="1045">
        <v>45264</v>
      </c>
      <c r="W521" s="1048" t="s">
        <v>457</v>
      </c>
    </row>
    <row r="522" spans="1:23" s="1045" customFormat="1" ht="9.75" customHeight="1">
      <c r="A522" s="1046" t="s">
        <v>458</v>
      </c>
      <c r="B522" s="1045" t="s">
        <v>43</v>
      </c>
      <c r="C522" s="1045" t="s">
        <v>43</v>
      </c>
      <c r="D522" s="1045" t="s">
        <v>43</v>
      </c>
      <c r="E522" s="1045">
        <v>61525</v>
      </c>
      <c r="F522" s="1045" t="s">
        <v>43</v>
      </c>
      <c r="G522" s="1045" t="s">
        <v>43</v>
      </c>
      <c r="H522" s="1045">
        <v>59527</v>
      </c>
      <c r="I522" s="1045">
        <v>23113</v>
      </c>
      <c r="J522" s="1045">
        <v>73054</v>
      </c>
      <c r="K522" s="1045">
        <v>158782</v>
      </c>
      <c r="L522" s="1045" t="s">
        <v>43</v>
      </c>
      <c r="M522" s="1045" t="s">
        <v>43</v>
      </c>
      <c r="N522" s="1045">
        <v>37584</v>
      </c>
      <c r="O522" s="1045">
        <v>37584</v>
      </c>
      <c r="P522" s="1045" t="s">
        <v>43</v>
      </c>
      <c r="Q522" s="1045" t="s">
        <v>43</v>
      </c>
      <c r="R522" s="1045">
        <v>12023</v>
      </c>
      <c r="S522" s="1045">
        <v>12023</v>
      </c>
      <c r="T522" s="1045" t="s">
        <v>43</v>
      </c>
      <c r="U522" s="1045" t="s">
        <v>43</v>
      </c>
      <c r="V522" s="1045">
        <v>46053</v>
      </c>
      <c r="W522" s="1048" t="s">
        <v>459</v>
      </c>
    </row>
    <row r="523" spans="1:23" s="1045" customFormat="1" ht="9.75" customHeight="1">
      <c r="A523" s="1046" t="s">
        <v>460</v>
      </c>
      <c r="B523" s="1045" t="s">
        <v>43</v>
      </c>
      <c r="C523" s="1045" t="s">
        <v>43</v>
      </c>
      <c r="D523" s="1045" t="s">
        <v>43</v>
      </c>
      <c r="E523" s="1045" t="s">
        <v>43</v>
      </c>
      <c r="F523" s="1045" t="s">
        <v>43</v>
      </c>
      <c r="G523" s="1045" t="s">
        <v>43</v>
      </c>
      <c r="H523" s="1045">
        <v>56957</v>
      </c>
      <c r="I523" s="1045">
        <v>44437</v>
      </c>
      <c r="J523" s="1045">
        <v>84905</v>
      </c>
      <c r="K523" s="1045">
        <v>88618</v>
      </c>
      <c r="L523" s="1045" t="s">
        <v>43</v>
      </c>
      <c r="M523" s="1045" t="s">
        <v>43</v>
      </c>
      <c r="N523" s="1045">
        <v>37738</v>
      </c>
      <c r="O523" s="1045">
        <v>37738</v>
      </c>
      <c r="P523" s="1045" t="s">
        <v>43</v>
      </c>
      <c r="Q523" s="1045" t="s">
        <v>43</v>
      </c>
      <c r="R523" s="1045">
        <v>44445</v>
      </c>
      <c r="S523" s="1045" t="s">
        <v>43</v>
      </c>
      <c r="T523" s="1045">
        <v>44445</v>
      </c>
      <c r="U523" s="1045" t="s">
        <v>43</v>
      </c>
      <c r="V523" s="1045">
        <v>113240</v>
      </c>
      <c r="W523" s="1048" t="s">
        <v>461</v>
      </c>
    </row>
    <row r="524" spans="1:23" s="1045" customFormat="1" ht="9.75" customHeight="1">
      <c r="A524" s="1046" t="s">
        <v>311</v>
      </c>
      <c r="B524" s="1045" t="s">
        <v>43</v>
      </c>
      <c r="C524" s="1045" t="s">
        <v>43</v>
      </c>
      <c r="D524" s="1045" t="s">
        <v>43</v>
      </c>
      <c r="E524" s="1045">
        <v>7807</v>
      </c>
      <c r="F524" s="1045" t="s">
        <v>43</v>
      </c>
      <c r="G524" s="1045" t="s">
        <v>43</v>
      </c>
      <c r="H524" s="1045">
        <v>70338</v>
      </c>
      <c r="I524" s="1045">
        <v>89533</v>
      </c>
      <c r="J524" s="1045">
        <v>93532</v>
      </c>
      <c r="K524" s="1045">
        <v>109036</v>
      </c>
      <c r="L524" s="1045" t="s">
        <v>43</v>
      </c>
      <c r="M524" s="1045" t="s">
        <v>43</v>
      </c>
      <c r="N524" s="1045">
        <v>24065</v>
      </c>
      <c r="O524" s="1045">
        <v>24065</v>
      </c>
      <c r="P524" s="1045" t="s">
        <v>43</v>
      </c>
      <c r="Q524" s="1045" t="s">
        <v>43</v>
      </c>
      <c r="R524" s="1045">
        <v>12592</v>
      </c>
      <c r="S524" s="1045" t="s">
        <v>43</v>
      </c>
      <c r="T524" s="1045" t="s">
        <v>43</v>
      </c>
      <c r="U524" s="1045">
        <v>12592</v>
      </c>
      <c r="V524" s="1045">
        <v>87627</v>
      </c>
      <c r="W524" s="1048" t="s">
        <v>462</v>
      </c>
    </row>
    <row r="525" spans="1:23" s="1045" customFormat="1" ht="6.75" customHeight="1">
      <c r="A525" s="1046"/>
      <c r="W525" s="1048"/>
    </row>
    <row r="526" spans="1:23" s="1045" customFormat="1" ht="9.75" customHeight="1">
      <c r="A526" s="1046" t="s">
        <v>463</v>
      </c>
      <c r="B526" s="1045" t="s">
        <v>43</v>
      </c>
      <c r="C526" s="1045" t="s">
        <v>43</v>
      </c>
      <c r="D526" s="1045" t="s">
        <v>43</v>
      </c>
      <c r="E526" s="1045" t="s">
        <v>43</v>
      </c>
      <c r="F526" s="1045" t="s">
        <v>43</v>
      </c>
      <c r="G526" s="1045" t="s">
        <v>43</v>
      </c>
      <c r="H526" s="1045">
        <v>31006</v>
      </c>
      <c r="I526" s="1045">
        <v>11088</v>
      </c>
      <c r="J526" s="1045">
        <v>32847</v>
      </c>
      <c r="K526" s="1045">
        <v>57912</v>
      </c>
      <c r="L526" s="1045" t="s">
        <v>43</v>
      </c>
      <c r="M526" s="1045" t="s">
        <v>43</v>
      </c>
      <c r="N526" s="1045" t="s">
        <v>43</v>
      </c>
      <c r="O526" s="1045" t="s">
        <v>43</v>
      </c>
      <c r="P526" s="1045" t="s">
        <v>43</v>
      </c>
      <c r="Q526" s="1045" t="s">
        <v>43</v>
      </c>
      <c r="R526" s="1045">
        <v>11534</v>
      </c>
      <c r="S526" s="1045" t="s">
        <v>43</v>
      </c>
      <c r="T526" s="1045">
        <v>11534</v>
      </c>
      <c r="U526" s="1045" t="s">
        <v>43</v>
      </c>
      <c r="V526" s="1045">
        <v>17548</v>
      </c>
      <c r="W526" s="1048" t="s">
        <v>464</v>
      </c>
    </row>
    <row r="527" spans="1:23" s="1045" customFormat="1" ht="9.75" customHeight="1">
      <c r="A527" s="1046" t="s">
        <v>465</v>
      </c>
      <c r="B527" s="1045" t="s">
        <v>43</v>
      </c>
      <c r="C527" s="1045" t="s">
        <v>43</v>
      </c>
      <c r="D527" s="1045" t="s">
        <v>43</v>
      </c>
      <c r="E527" s="1045" t="s">
        <v>43</v>
      </c>
      <c r="F527" s="1045" t="s">
        <v>43</v>
      </c>
      <c r="G527" s="1045" t="s">
        <v>43</v>
      </c>
      <c r="H527" s="1045">
        <v>35711</v>
      </c>
      <c r="I527" s="1045">
        <v>22734</v>
      </c>
      <c r="J527" s="1045">
        <v>48519</v>
      </c>
      <c r="K527" s="1045">
        <v>68758</v>
      </c>
      <c r="L527" s="1045" t="s">
        <v>43</v>
      </c>
      <c r="M527" s="1045" t="s">
        <v>43</v>
      </c>
      <c r="N527" s="1045" t="s">
        <v>43</v>
      </c>
      <c r="O527" s="1045" t="s">
        <v>43</v>
      </c>
      <c r="P527" s="1045" t="s">
        <v>43</v>
      </c>
      <c r="Q527" s="1045" t="s">
        <v>43</v>
      </c>
      <c r="R527" s="1045" t="s">
        <v>43</v>
      </c>
      <c r="S527" s="1045" t="s">
        <v>43</v>
      </c>
      <c r="T527" s="1045" t="s">
        <v>43</v>
      </c>
      <c r="U527" s="1045" t="s">
        <v>43</v>
      </c>
      <c r="V527" s="1045">
        <v>45020</v>
      </c>
      <c r="W527" s="1048" t="s">
        <v>410</v>
      </c>
    </row>
    <row r="528" spans="1:23" s="1045" customFormat="1" ht="9.75" customHeight="1">
      <c r="A528" s="1046" t="s">
        <v>466</v>
      </c>
      <c r="B528" s="1045" t="s">
        <v>43</v>
      </c>
      <c r="C528" s="1045" t="s">
        <v>43</v>
      </c>
      <c r="D528" s="1045" t="s">
        <v>43</v>
      </c>
      <c r="E528" s="1045" t="s">
        <v>43</v>
      </c>
      <c r="F528" s="1045" t="s">
        <v>43</v>
      </c>
      <c r="G528" s="1045" t="s">
        <v>43</v>
      </c>
      <c r="H528" s="1045">
        <v>34139</v>
      </c>
      <c r="I528" s="1045" t="s">
        <v>43</v>
      </c>
      <c r="J528" s="1045">
        <v>32614</v>
      </c>
      <c r="K528" s="1045">
        <v>28722</v>
      </c>
      <c r="L528" s="1045" t="s">
        <v>43</v>
      </c>
      <c r="M528" s="1045" t="s">
        <v>43</v>
      </c>
      <c r="N528" s="1045">
        <v>18459</v>
      </c>
      <c r="O528" s="1045">
        <v>18459</v>
      </c>
      <c r="P528" s="1045" t="s">
        <v>43</v>
      </c>
      <c r="Q528" s="1045" t="s">
        <v>43</v>
      </c>
      <c r="R528" s="1045">
        <v>6559</v>
      </c>
      <c r="S528" s="1045" t="s">
        <v>43</v>
      </c>
      <c r="T528" s="1045" t="s">
        <v>43</v>
      </c>
      <c r="U528" s="1045">
        <v>6559</v>
      </c>
      <c r="V528" s="1045">
        <v>32989</v>
      </c>
      <c r="W528" s="1048" t="s">
        <v>411</v>
      </c>
    </row>
    <row r="529" spans="1:23" s="1045" customFormat="1" ht="9.75" customHeight="1">
      <c r="A529" s="1046" t="s">
        <v>467</v>
      </c>
      <c r="B529" s="1045" t="s">
        <v>43</v>
      </c>
      <c r="C529" s="1045" t="s">
        <v>43</v>
      </c>
      <c r="D529" s="1045" t="s">
        <v>43</v>
      </c>
      <c r="E529" s="1045" t="s">
        <v>43</v>
      </c>
      <c r="F529" s="1045" t="s">
        <v>43</v>
      </c>
      <c r="G529" s="1045" t="s">
        <v>43</v>
      </c>
      <c r="H529" s="1045">
        <v>33852</v>
      </c>
      <c r="I529" s="1045">
        <v>12626</v>
      </c>
      <c r="J529" s="1045">
        <v>52620</v>
      </c>
      <c r="K529" s="1045">
        <v>69037</v>
      </c>
      <c r="L529" s="1045" t="s">
        <v>43</v>
      </c>
      <c r="M529" s="1045" t="s">
        <v>43</v>
      </c>
      <c r="N529" s="1045">
        <v>19078</v>
      </c>
      <c r="O529" s="1045">
        <v>19078</v>
      </c>
      <c r="P529" s="1045" t="s">
        <v>43</v>
      </c>
      <c r="Q529" s="1045" t="s">
        <v>43</v>
      </c>
      <c r="R529" s="1045">
        <v>17090</v>
      </c>
      <c r="S529" s="1045" t="s">
        <v>43</v>
      </c>
      <c r="T529" s="1045">
        <v>11121</v>
      </c>
      <c r="U529" s="1045">
        <v>5969</v>
      </c>
      <c r="V529" s="1045">
        <v>21716</v>
      </c>
      <c r="W529" s="1048" t="s">
        <v>412</v>
      </c>
    </row>
    <row r="530" spans="1:23" s="1045" customFormat="1" ht="9.75" customHeight="1">
      <c r="A530" s="1046" t="s">
        <v>468</v>
      </c>
      <c r="B530" s="1045" t="s">
        <v>43</v>
      </c>
      <c r="C530" s="1045" t="s">
        <v>43</v>
      </c>
      <c r="D530" s="1045" t="s">
        <v>43</v>
      </c>
      <c r="E530" s="1045">
        <v>18429</v>
      </c>
      <c r="F530" s="1045" t="s">
        <v>43</v>
      </c>
      <c r="G530" s="1045" t="s">
        <v>43</v>
      </c>
      <c r="H530" s="1045">
        <v>22040</v>
      </c>
      <c r="I530" s="1045" t="s">
        <v>43</v>
      </c>
      <c r="J530" s="1045">
        <v>27997</v>
      </c>
      <c r="K530" s="1045">
        <v>35624</v>
      </c>
      <c r="L530" s="1045" t="s">
        <v>43</v>
      </c>
      <c r="M530" s="1045" t="s">
        <v>43</v>
      </c>
      <c r="N530" s="1045" t="s">
        <v>43</v>
      </c>
      <c r="O530" s="1045" t="s">
        <v>43</v>
      </c>
      <c r="P530" s="1045" t="s">
        <v>43</v>
      </c>
      <c r="Q530" s="1045" t="s">
        <v>43</v>
      </c>
      <c r="R530" s="1045" t="s">
        <v>43</v>
      </c>
      <c r="S530" s="1045" t="s">
        <v>43</v>
      </c>
      <c r="T530" s="1045" t="s">
        <v>43</v>
      </c>
      <c r="U530" s="1045" t="s">
        <v>43</v>
      </c>
      <c r="V530" s="1045">
        <v>23548</v>
      </c>
      <c r="W530" s="1048" t="s">
        <v>469</v>
      </c>
    </row>
    <row r="531" spans="1:23" s="1045" customFormat="1" ht="9.75" customHeight="1">
      <c r="A531" s="1046" t="s">
        <v>470</v>
      </c>
      <c r="B531" s="1045" t="s">
        <v>43</v>
      </c>
      <c r="C531" s="1045" t="s">
        <v>43</v>
      </c>
      <c r="D531" s="1045" t="s">
        <v>43</v>
      </c>
      <c r="E531" s="1045" t="s">
        <v>43</v>
      </c>
      <c r="F531" s="1045" t="s">
        <v>43</v>
      </c>
      <c r="G531" s="1045" t="s">
        <v>43</v>
      </c>
      <c r="H531" s="1045">
        <v>68785</v>
      </c>
      <c r="I531" s="1045">
        <v>11857</v>
      </c>
      <c r="J531" s="1045">
        <v>35015</v>
      </c>
      <c r="K531" s="1045">
        <v>89872</v>
      </c>
      <c r="L531" s="1045" t="s">
        <v>43</v>
      </c>
      <c r="M531" s="1045" t="s">
        <v>43</v>
      </c>
      <c r="N531" s="1045" t="s">
        <v>43</v>
      </c>
      <c r="O531" s="1045" t="s">
        <v>43</v>
      </c>
      <c r="P531" s="1045" t="s">
        <v>43</v>
      </c>
      <c r="Q531" s="1045" t="s">
        <v>43</v>
      </c>
      <c r="R531" s="1045" t="s">
        <v>43</v>
      </c>
      <c r="S531" s="1045" t="s">
        <v>43</v>
      </c>
      <c r="T531" s="1045" t="s">
        <v>43</v>
      </c>
      <c r="U531" s="1045" t="s">
        <v>43</v>
      </c>
      <c r="V531" s="1045" t="s">
        <v>43</v>
      </c>
      <c r="W531" s="1048" t="s">
        <v>471</v>
      </c>
    </row>
    <row r="532" spans="1:23" s="1045" customFormat="1" ht="9.75" customHeight="1">
      <c r="A532" s="1046" t="s">
        <v>472</v>
      </c>
      <c r="B532" s="1045" t="s">
        <v>43</v>
      </c>
      <c r="C532" s="1045" t="s">
        <v>43</v>
      </c>
      <c r="D532" s="1045" t="s">
        <v>43</v>
      </c>
      <c r="E532" s="1045">
        <v>20012</v>
      </c>
      <c r="F532" s="1045" t="s">
        <v>43</v>
      </c>
      <c r="G532" s="1045" t="s">
        <v>43</v>
      </c>
      <c r="H532" s="1045">
        <v>12027</v>
      </c>
      <c r="I532" s="1045">
        <v>23113</v>
      </c>
      <c r="J532" s="1045">
        <v>23496</v>
      </c>
      <c r="K532" s="1045">
        <v>47730</v>
      </c>
      <c r="L532" s="1045" t="s">
        <v>43</v>
      </c>
      <c r="M532" s="1045" t="s">
        <v>43</v>
      </c>
      <c r="N532" s="1045">
        <v>31340</v>
      </c>
      <c r="O532" s="1045">
        <v>31340</v>
      </c>
      <c r="P532" s="1045" t="s">
        <v>43</v>
      </c>
      <c r="Q532" s="1045" t="s">
        <v>43</v>
      </c>
      <c r="R532" s="1045">
        <v>12023</v>
      </c>
      <c r="S532" s="1045">
        <v>12023</v>
      </c>
      <c r="T532" s="1045" t="s">
        <v>43</v>
      </c>
      <c r="U532" s="1045" t="s">
        <v>43</v>
      </c>
      <c r="V532" s="1045" t="s">
        <v>43</v>
      </c>
      <c r="W532" s="1048" t="s">
        <v>473</v>
      </c>
    </row>
    <row r="533" spans="1:23" s="1045" customFormat="1" ht="9.75" customHeight="1">
      <c r="A533" s="1046" t="s">
        <v>474</v>
      </c>
      <c r="B533" s="1045" t="s">
        <v>43</v>
      </c>
      <c r="C533" s="1045" t="s">
        <v>43</v>
      </c>
      <c r="D533" s="1045" t="s">
        <v>43</v>
      </c>
      <c r="E533" s="1045">
        <v>21908</v>
      </c>
      <c r="F533" s="1045" t="s">
        <v>43</v>
      </c>
      <c r="G533" s="1045" t="s">
        <v>43</v>
      </c>
      <c r="H533" s="1045">
        <v>35925</v>
      </c>
      <c r="I533" s="1045" t="s">
        <v>43</v>
      </c>
      <c r="J533" s="1045">
        <v>3789</v>
      </c>
      <c r="K533" s="1045">
        <v>65311</v>
      </c>
      <c r="L533" s="1045" t="s">
        <v>43</v>
      </c>
      <c r="M533" s="1045" t="s">
        <v>43</v>
      </c>
      <c r="N533" s="1045">
        <v>6244</v>
      </c>
      <c r="O533" s="1045">
        <v>6244</v>
      </c>
      <c r="P533" s="1045" t="s">
        <v>43</v>
      </c>
      <c r="Q533" s="1045" t="s">
        <v>43</v>
      </c>
      <c r="R533" s="1045" t="s">
        <v>43</v>
      </c>
      <c r="S533" s="1045" t="s">
        <v>43</v>
      </c>
      <c r="T533" s="1045" t="s">
        <v>43</v>
      </c>
      <c r="U533" s="1045" t="s">
        <v>43</v>
      </c>
      <c r="V533" s="1045">
        <v>43047</v>
      </c>
      <c r="W533" s="1048" t="s">
        <v>475</v>
      </c>
    </row>
    <row r="534" spans="1:23" s="1045" customFormat="1" ht="9.75" customHeight="1">
      <c r="A534" s="1046" t="s">
        <v>476</v>
      </c>
      <c r="B534" s="1045" t="s">
        <v>43</v>
      </c>
      <c r="C534" s="1045" t="s">
        <v>43</v>
      </c>
      <c r="D534" s="1045" t="s">
        <v>43</v>
      </c>
      <c r="E534" s="1045">
        <v>19605</v>
      </c>
      <c r="F534" s="1045" t="s">
        <v>43</v>
      </c>
      <c r="G534" s="1045" t="s">
        <v>43</v>
      </c>
      <c r="H534" s="1045">
        <v>11575</v>
      </c>
      <c r="I534" s="1045" t="s">
        <v>43</v>
      </c>
      <c r="J534" s="1045">
        <v>45769</v>
      </c>
      <c r="K534" s="1045">
        <v>45741</v>
      </c>
      <c r="L534" s="1045" t="s">
        <v>43</v>
      </c>
      <c r="M534" s="1045" t="s">
        <v>43</v>
      </c>
      <c r="N534" s="1045" t="s">
        <v>43</v>
      </c>
      <c r="O534" s="1045" t="s">
        <v>43</v>
      </c>
      <c r="P534" s="1045" t="s">
        <v>43</v>
      </c>
      <c r="Q534" s="1045" t="s">
        <v>43</v>
      </c>
      <c r="R534" s="1045" t="s">
        <v>43</v>
      </c>
      <c r="S534" s="1045" t="s">
        <v>43</v>
      </c>
      <c r="T534" s="1045" t="s">
        <v>43</v>
      </c>
      <c r="U534" s="1045" t="s">
        <v>43</v>
      </c>
      <c r="V534" s="1045">
        <v>3006</v>
      </c>
      <c r="W534" s="1048" t="s">
        <v>477</v>
      </c>
    </row>
    <row r="535" spans="1:23" s="1045" customFormat="1" ht="9.75" customHeight="1">
      <c r="A535" s="1046" t="s">
        <v>478</v>
      </c>
      <c r="B535" s="1045" t="s">
        <v>43</v>
      </c>
      <c r="C535" s="1045" t="s">
        <v>43</v>
      </c>
      <c r="D535" s="1045" t="s">
        <v>43</v>
      </c>
      <c r="E535" s="1045" t="s">
        <v>43</v>
      </c>
      <c r="F535" s="1045" t="s">
        <v>43</v>
      </c>
      <c r="G535" s="1045" t="s">
        <v>43</v>
      </c>
      <c r="H535" s="1045">
        <v>11980</v>
      </c>
      <c r="I535" s="1045">
        <v>11455</v>
      </c>
      <c r="J535" s="1045">
        <v>14426</v>
      </c>
      <c r="K535" s="1045">
        <v>22348</v>
      </c>
      <c r="L535" s="1045" t="s">
        <v>43</v>
      </c>
      <c r="M535" s="1045" t="s">
        <v>43</v>
      </c>
      <c r="N535" s="1045">
        <v>11270</v>
      </c>
      <c r="O535" s="1045">
        <v>11270</v>
      </c>
      <c r="P535" s="1045" t="s">
        <v>43</v>
      </c>
      <c r="Q535" s="1045" t="s">
        <v>43</v>
      </c>
      <c r="R535" s="1045">
        <v>22993</v>
      </c>
      <c r="S535" s="1045" t="s">
        <v>43</v>
      </c>
      <c r="T535" s="1045">
        <v>22993</v>
      </c>
      <c r="U535" s="1045" t="s">
        <v>43</v>
      </c>
      <c r="V535" s="1045">
        <v>38506</v>
      </c>
      <c r="W535" s="1048" t="s">
        <v>422</v>
      </c>
    </row>
    <row r="536" spans="1:23" s="1045" customFormat="1" ht="9.75" customHeight="1">
      <c r="A536" s="1046" t="s">
        <v>479</v>
      </c>
      <c r="B536" s="1045" t="s">
        <v>43</v>
      </c>
      <c r="C536" s="1045" t="s">
        <v>43</v>
      </c>
      <c r="D536" s="1045" t="s">
        <v>43</v>
      </c>
      <c r="E536" s="1045" t="s">
        <v>43</v>
      </c>
      <c r="F536" s="1045" t="s">
        <v>43</v>
      </c>
      <c r="G536" s="1045" t="s">
        <v>43</v>
      </c>
      <c r="H536" s="1045">
        <v>21898</v>
      </c>
      <c r="I536" s="1045">
        <v>20880</v>
      </c>
      <c r="J536" s="1045">
        <v>11733</v>
      </c>
      <c r="K536" s="1045">
        <v>42741</v>
      </c>
      <c r="L536" s="1045" t="s">
        <v>43</v>
      </c>
      <c r="M536" s="1045" t="s">
        <v>43</v>
      </c>
      <c r="N536" s="1045">
        <v>16000</v>
      </c>
      <c r="O536" s="1045">
        <v>16000</v>
      </c>
      <c r="P536" s="1045" t="s">
        <v>43</v>
      </c>
      <c r="Q536" s="1045" t="s">
        <v>43</v>
      </c>
      <c r="R536" s="1045">
        <v>11000</v>
      </c>
      <c r="S536" s="1045" t="s">
        <v>43</v>
      </c>
      <c r="T536" s="1045">
        <v>11000</v>
      </c>
      <c r="U536" s="1045" t="s">
        <v>43</v>
      </c>
      <c r="V536" s="1045">
        <v>52397</v>
      </c>
      <c r="W536" s="1048" t="s">
        <v>423</v>
      </c>
    </row>
    <row r="537" spans="1:23" s="1045" customFormat="1" ht="9.75" customHeight="1">
      <c r="A537" s="1046" t="s">
        <v>480</v>
      </c>
      <c r="B537" s="1045" t="s">
        <v>43</v>
      </c>
      <c r="C537" s="1045" t="s">
        <v>43</v>
      </c>
      <c r="D537" s="1045" t="s">
        <v>43</v>
      </c>
      <c r="E537" s="1045" t="s">
        <v>43</v>
      </c>
      <c r="F537" s="1045" t="s">
        <v>43</v>
      </c>
      <c r="G537" s="1045" t="s">
        <v>43</v>
      </c>
      <c r="H537" s="1045">
        <v>23079</v>
      </c>
      <c r="I537" s="1045">
        <v>12102</v>
      </c>
      <c r="J537" s="1045">
        <v>58746</v>
      </c>
      <c r="K537" s="1045">
        <v>23529</v>
      </c>
      <c r="L537" s="1045" t="s">
        <v>43</v>
      </c>
      <c r="M537" s="1045" t="s">
        <v>43</v>
      </c>
      <c r="N537" s="1045">
        <v>10468</v>
      </c>
      <c r="O537" s="1045">
        <v>10468</v>
      </c>
      <c r="P537" s="1045" t="s">
        <v>43</v>
      </c>
      <c r="Q537" s="1045" t="s">
        <v>43</v>
      </c>
      <c r="R537" s="1045">
        <v>10452</v>
      </c>
      <c r="S537" s="1045" t="s">
        <v>43</v>
      </c>
      <c r="T537" s="1045">
        <v>10452</v>
      </c>
      <c r="U537" s="1045" t="s">
        <v>43</v>
      </c>
      <c r="V537" s="1045">
        <v>22337</v>
      </c>
      <c r="W537" s="1048" t="s">
        <v>424</v>
      </c>
    </row>
    <row r="538" spans="1:23" s="1045" customFormat="1" ht="9.75" customHeight="1">
      <c r="A538" s="1046" t="s">
        <v>481</v>
      </c>
      <c r="B538" s="1045" t="s">
        <v>43</v>
      </c>
      <c r="C538" s="1045" t="s">
        <v>43</v>
      </c>
      <c r="D538" s="1045" t="s">
        <v>43</v>
      </c>
      <c r="E538" s="1045" t="s">
        <v>43</v>
      </c>
      <c r="F538" s="1045" t="s">
        <v>43</v>
      </c>
      <c r="G538" s="1045" t="s">
        <v>43</v>
      </c>
      <c r="H538" s="1045" t="s">
        <v>43</v>
      </c>
      <c r="I538" s="1045">
        <v>44377</v>
      </c>
      <c r="J538" s="1045">
        <v>57289</v>
      </c>
      <c r="K538" s="1045">
        <v>28163</v>
      </c>
      <c r="L538" s="1045" t="s">
        <v>43</v>
      </c>
      <c r="M538" s="1045" t="s">
        <v>43</v>
      </c>
      <c r="N538" s="1045" t="s">
        <v>43</v>
      </c>
      <c r="O538" s="1045" t="s">
        <v>43</v>
      </c>
      <c r="P538" s="1045" t="s">
        <v>43</v>
      </c>
      <c r="Q538" s="1045" t="s">
        <v>43</v>
      </c>
      <c r="R538" s="1045" t="s">
        <v>43</v>
      </c>
      <c r="S538" s="1045" t="s">
        <v>43</v>
      </c>
      <c r="T538" s="1045" t="s">
        <v>43</v>
      </c>
      <c r="U538" s="1045" t="s">
        <v>43</v>
      </c>
      <c r="V538" s="1045">
        <v>9992</v>
      </c>
      <c r="W538" s="1048" t="s">
        <v>482</v>
      </c>
    </row>
    <row r="539" spans="1:23" s="1045" customFormat="1" ht="9.75" customHeight="1">
      <c r="A539" s="1046" t="s">
        <v>465</v>
      </c>
      <c r="B539" s="1045" t="s">
        <v>43</v>
      </c>
      <c r="C539" s="1045" t="s">
        <v>43</v>
      </c>
      <c r="D539" s="1045" t="s">
        <v>43</v>
      </c>
      <c r="E539" s="1045" t="s">
        <v>43</v>
      </c>
      <c r="F539" s="1045" t="s">
        <v>43</v>
      </c>
      <c r="G539" s="1045" t="s">
        <v>43</v>
      </c>
      <c r="H539" s="1045">
        <v>48414</v>
      </c>
      <c r="I539" s="1045">
        <v>45156</v>
      </c>
      <c r="J539" s="1045" t="s">
        <v>43</v>
      </c>
      <c r="K539" s="1045">
        <v>45853</v>
      </c>
      <c r="L539" s="1045" t="s">
        <v>43</v>
      </c>
      <c r="M539" s="1045" t="s">
        <v>43</v>
      </c>
      <c r="N539" s="1045">
        <v>12465</v>
      </c>
      <c r="O539" s="1045">
        <v>12465</v>
      </c>
      <c r="P539" s="1045" t="s">
        <v>43</v>
      </c>
      <c r="Q539" s="1045" t="s">
        <v>43</v>
      </c>
      <c r="R539" s="1045">
        <v>12592</v>
      </c>
      <c r="S539" s="1045" t="s">
        <v>43</v>
      </c>
      <c r="T539" s="1045" t="s">
        <v>43</v>
      </c>
      <c r="U539" s="1045">
        <v>12592</v>
      </c>
      <c r="V539" s="1045">
        <v>77135</v>
      </c>
      <c r="W539" s="1048" t="s">
        <v>410</v>
      </c>
    </row>
    <row r="540" spans="1:23" s="1045" customFormat="1" ht="9.75" customHeight="1">
      <c r="A540" s="1049" t="s">
        <v>466</v>
      </c>
      <c r="B540" s="1050" t="s">
        <v>43</v>
      </c>
      <c r="C540" s="1051" t="s">
        <v>43</v>
      </c>
      <c r="D540" s="1051" t="s">
        <v>43</v>
      </c>
      <c r="E540" s="1051">
        <v>7807</v>
      </c>
      <c r="F540" s="1051" t="s">
        <v>43</v>
      </c>
      <c r="G540" s="1051" t="s">
        <v>43</v>
      </c>
      <c r="H540" s="1051">
        <v>21924</v>
      </c>
      <c r="I540" s="1051" t="s">
        <v>43</v>
      </c>
      <c r="J540" s="1051">
        <v>36243</v>
      </c>
      <c r="K540" s="1051">
        <v>35020</v>
      </c>
      <c r="L540" s="1051" t="s">
        <v>43</v>
      </c>
      <c r="M540" s="1051" t="s">
        <v>43</v>
      </c>
      <c r="N540" s="1051">
        <v>11600</v>
      </c>
      <c r="O540" s="1051">
        <v>11600</v>
      </c>
      <c r="P540" s="1051" t="s">
        <v>43</v>
      </c>
      <c r="Q540" s="1051" t="s">
        <v>43</v>
      </c>
      <c r="R540" s="1051" t="s">
        <v>43</v>
      </c>
      <c r="S540" s="1051" t="s">
        <v>43</v>
      </c>
      <c r="T540" s="1051" t="s">
        <v>43</v>
      </c>
      <c r="U540" s="1051" t="s">
        <v>43</v>
      </c>
      <c r="V540" s="1051">
        <v>500</v>
      </c>
      <c r="W540" s="1052" t="s">
        <v>411</v>
      </c>
    </row>
    <row r="541" spans="1:23" ht="12" customHeight="1"/>
    <row r="542" spans="1:23" ht="12" customHeight="1"/>
    <row r="543" spans="1:23" ht="12" customHeight="1">
      <c r="K543" s="1053" t="s">
        <v>483</v>
      </c>
    </row>
    <row r="544" spans="1:23" s="1038" customFormat="1" ht="21" customHeight="1">
      <c r="A544" s="1308" t="s">
        <v>723</v>
      </c>
      <c r="B544" s="1056" t="s">
        <v>1356</v>
      </c>
      <c r="C544" s="1077" t="s">
        <v>833</v>
      </c>
      <c r="D544" s="1037"/>
      <c r="E544" s="1037"/>
      <c r="F544" s="1037"/>
      <c r="G544" s="1037"/>
      <c r="H544" s="1037"/>
      <c r="I544" s="1037"/>
      <c r="J544" s="1037"/>
      <c r="K544" s="1037"/>
      <c r="L544" s="1037"/>
      <c r="M544" s="1037"/>
      <c r="N544" s="1037"/>
      <c r="O544" s="1037"/>
      <c r="P544" s="1037"/>
      <c r="Q544" s="1037"/>
      <c r="R544" s="1037"/>
      <c r="S544" s="1037"/>
      <c r="T544" s="1037"/>
      <c r="U544" s="1037"/>
      <c r="V544" s="1037"/>
      <c r="W544" s="1311" t="s">
        <v>429</v>
      </c>
    </row>
    <row r="545" spans="1:23" s="1038" customFormat="1" ht="21" customHeight="1">
      <c r="A545" s="1309"/>
      <c r="B545" s="1056" t="s">
        <v>1357</v>
      </c>
      <c r="C545" s="1314" t="s">
        <v>834</v>
      </c>
      <c r="D545" s="1077" t="s">
        <v>725</v>
      </c>
      <c r="E545" s="1037"/>
      <c r="F545" s="1037"/>
      <c r="G545" s="1037"/>
      <c r="H545" s="1037"/>
      <c r="I545" s="1037"/>
      <c r="J545" s="1037"/>
      <c r="K545" s="1037"/>
      <c r="L545" s="1076"/>
      <c r="M545" s="1077" t="s">
        <v>743</v>
      </c>
      <c r="N545" s="1037"/>
      <c r="O545" s="1037"/>
      <c r="P545" s="1037"/>
      <c r="Q545" s="1037"/>
      <c r="R545" s="1037"/>
      <c r="S545" s="1076"/>
      <c r="T545" s="1077" t="s">
        <v>762</v>
      </c>
      <c r="U545" s="1037"/>
      <c r="V545" s="1037"/>
      <c r="W545" s="1312"/>
    </row>
    <row r="546" spans="1:23" s="1038" customFormat="1" ht="52.5" customHeight="1">
      <c r="A546" s="1310"/>
      <c r="B546" s="1039" t="s">
        <v>784</v>
      </c>
      <c r="C546" s="1315"/>
      <c r="D546" s="1079" t="s">
        <v>726</v>
      </c>
      <c r="E546" s="1039" t="s">
        <v>792</v>
      </c>
      <c r="F546" s="1039" t="s">
        <v>794</v>
      </c>
      <c r="G546" s="1039" t="s">
        <v>835</v>
      </c>
      <c r="H546" s="1039" t="s">
        <v>727</v>
      </c>
      <c r="I546" s="1039" t="s">
        <v>736</v>
      </c>
      <c r="J546" s="1039" t="s">
        <v>737</v>
      </c>
      <c r="K546" s="1055" t="s">
        <v>745</v>
      </c>
      <c r="L546" s="1039" t="s">
        <v>746</v>
      </c>
      <c r="M546" s="1079" t="s">
        <v>1344</v>
      </c>
      <c r="N546" s="1039" t="s">
        <v>747</v>
      </c>
      <c r="O546" s="1055" t="s">
        <v>749</v>
      </c>
      <c r="P546" s="1039" t="s">
        <v>750</v>
      </c>
      <c r="Q546" s="1039" t="s">
        <v>751</v>
      </c>
      <c r="R546" s="1039" t="s">
        <v>753</v>
      </c>
      <c r="S546" s="1039" t="s">
        <v>756</v>
      </c>
      <c r="T546" s="1079" t="s">
        <v>768</v>
      </c>
      <c r="U546" s="1039" t="s">
        <v>769</v>
      </c>
      <c r="V546" s="1040" t="s">
        <v>836</v>
      </c>
      <c r="W546" s="1313"/>
    </row>
    <row r="547" spans="1:23" s="1045" customFormat="1" ht="9.75" customHeight="1">
      <c r="A547" s="1041" t="s">
        <v>300</v>
      </c>
      <c r="B547" s="1042">
        <v>558323</v>
      </c>
      <c r="C547" s="1043">
        <v>76668352</v>
      </c>
      <c r="D547" s="1043">
        <v>51133935</v>
      </c>
      <c r="E547" s="1043" t="s">
        <v>43</v>
      </c>
      <c r="F547" s="1043">
        <v>15085300</v>
      </c>
      <c r="G547" s="1043">
        <v>6292661</v>
      </c>
      <c r="H547" s="1043">
        <v>8344849</v>
      </c>
      <c r="I547" s="1043">
        <v>11739776</v>
      </c>
      <c r="J547" s="1043">
        <v>4030145</v>
      </c>
      <c r="K547" s="1043">
        <v>5513351</v>
      </c>
      <c r="L547" s="1043">
        <v>127853</v>
      </c>
      <c r="M547" s="1043">
        <v>6732583</v>
      </c>
      <c r="N547" s="1043">
        <v>118107</v>
      </c>
      <c r="O547" s="1043" t="s">
        <v>43</v>
      </c>
      <c r="P547" s="1043">
        <v>69461</v>
      </c>
      <c r="Q547" s="1043" t="s">
        <v>43</v>
      </c>
      <c r="R547" s="1043" t="s">
        <v>43</v>
      </c>
      <c r="S547" s="1043">
        <v>6545015</v>
      </c>
      <c r="T547" s="1043">
        <v>577419</v>
      </c>
      <c r="U547" s="1043">
        <v>308417</v>
      </c>
      <c r="V547" s="1043">
        <v>269002</v>
      </c>
      <c r="W547" s="1044" t="s">
        <v>443</v>
      </c>
    </row>
    <row r="548" spans="1:23" s="1045" customFormat="1" ht="9.75" customHeight="1">
      <c r="A548" s="1046" t="s">
        <v>738</v>
      </c>
      <c r="B548" s="1045">
        <v>441929</v>
      </c>
      <c r="C548" s="1045">
        <v>84740205</v>
      </c>
      <c r="D548" s="1045">
        <v>51192541</v>
      </c>
      <c r="E548" s="1045" t="s">
        <v>43</v>
      </c>
      <c r="F548" s="1045">
        <v>14510644</v>
      </c>
      <c r="G548" s="1045">
        <v>5906107</v>
      </c>
      <c r="H548" s="1045">
        <v>5302651</v>
      </c>
      <c r="I548" s="1045">
        <v>15658640</v>
      </c>
      <c r="J548" s="1045">
        <v>4158131</v>
      </c>
      <c r="K548" s="1045">
        <v>5536718</v>
      </c>
      <c r="L548" s="1045">
        <v>119650</v>
      </c>
      <c r="M548" s="1045">
        <v>8164189</v>
      </c>
      <c r="N548" s="1045">
        <v>351425</v>
      </c>
      <c r="O548" s="1045" t="s">
        <v>43</v>
      </c>
      <c r="P548" s="1045">
        <v>130896</v>
      </c>
      <c r="Q548" s="1045">
        <v>63395</v>
      </c>
      <c r="R548" s="1045">
        <v>154819</v>
      </c>
      <c r="S548" s="1045">
        <v>7463654</v>
      </c>
      <c r="T548" s="1045">
        <v>544906</v>
      </c>
      <c r="U548" s="1045">
        <v>271366</v>
      </c>
      <c r="V548" s="1045">
        <v>273540</v>
      </c>
      <c r="W548" s="1048" t="s">
        <v>445</v>
      </c>
    </row>
    <row r="549" spans="1:23" s="1045" customFormat="1" ht="9.75" customHeight="1">
      <c r="A549" s="1046" t="s">
        <v>739</v>
      </c>
      <c r="B549" s="1045">
        <v>336435</v>
      </c>
      <c r="C549" s="1045">
        <v>84907021</v>
      </c>
      <c r="D549" s="1045">
        <v>51665598</v>
      </c>
      <c r="E549" s="1045" t="s">
        <v>43</v>
      </c>
      <c r="F549" s="1045">
        <v>14993339</v>
      </c>
      <c r="G549" s="1045">
        <v>4966439</v>
      </c>
      <c r="H549" s="1045">
        <v>5912101</v>
      </c>
      <c r="I549" s="1045">
        <v>16270673</v>
      </c>
      <c r="J549" s="1045">
        <v>3723380</v>
      </c>
      <c r="K549" s="1045">
        <v>5353139</v>
      </c>
      <c r="L549" s="1045">
        <v>446527</v>
      </c>
      <c r="M549" s="1045">
        <v>7952641</v>
      </c>
      <c r="N549" s="1045">
        <v>308950</v>
      </c>
      <c r="O549" s="1045" t="s">
        <v>43</v>
      </c>
      <c r="P549" s="1045" t="s">
        <v>43</v>
      </c>
      <c r="Q549" s="1045">
        <v>43001</v>
      </c>
      <c r="R549" s="1045">
        <v>137649</v>
      </c>
      <c r="S549" s="1045">
        <v>7463041</v>
      </c>
      <c r="T549" s="1045">
        <v>279540</v>
      </c>
      <c r="U549" s="1045" t="s">
        <v>43</v>
      </c>
      <c r="V549" s="1045">
        <v>279540</v>
      </c>
      <c r="W549" s="1048" t="s">
        <v>447</v>
      </c>
    </row>
    <row r="550" spans="1:23" s="1045" customFormat="1" ht="9.75" customHeight="1">
      <c r="A550" s="1046" t="s">
        <v>740</v>
      </c>
      <c r="B550" s="1045">
        <v>232457</v>
      </c>
      <c r="C550" s="1045">
        <v>84295474</v>
      </c>
      <c r="D550" s="1045">
        <v>49718932</v>
      </c>
      <c r="E550" s="1045" t="s">
        <v>43</v>
      </c>
      <c r="F550" s="1045">
        <v>14945739</v>
      </c>
      <c r="G550" s="1045">
        <v>4343894</v>
      </c>
      <c r="H550" s="1045">
        <v>4589997</v>
      </c>
      <c r="I550" s="1045">
        <v>16022095</v>
      </c>
      <c r="J550" s="1045">
        <v>3346489</v>
      </c>
      <c r="K550" s="1045">
        <v>5697486</v>
      </c>
      <c r="L550" s="1045">
        <v>773232</v>
      </c>
      <c r="M550" s="1045">
        <v>8611013</v>
      </c>
      <c r="N550" s="1045">
        <v>293772</v>
      </c>
      <c r="O550" s="1045">
        <v>46210</v>
      </c>
      <c r="P550" s="1045">
        <v>116583</v>
      </c>
      <c r="Q550" s="1045">
        <v>60616</v>
      </c>
      <c r="R550" s="1045">
        <v>557645</v>
      </c>
      <c r="S550" s="1045">
        <v>7536187</v>
      </c>
      <c r="T550" s="1045">
        <v>373447</v>
      </c>
      <c r="U550" s="1045">
        <v>253295</v>
      </c>
      <c r="V550" s="1045">
        <v>120152</v>
      </c>
      <c r="W550" s="1048" t="s">
        <v>449</v>
      </c>
    </row>
    <row r="551" spans="1:23" s="1045" customFormat="1" ht="9.75" customHeight="1">
      <c r="A551" s="1046" t="s">
        <v>741</v>
      </c>
      <c r="B551" s="1045">
        <v>300114</v>
      </c>
      <c r="C551" s="1045">
        <v>80994094</v>
      </c>
      <c r="D551" s="1045">
        <v>47007505</v>
      </c>
      <c r="E551" s="1045">
        <v>67106</v>
      </c>
      <c r="F551" s="1045">
        <v>15454224</v>
      </c>
      <c r="G551" s="1045">
        <v>4229701</v>
      </c>
      <c r="H551" s="1045">
        <v>4838508</v>
      </c>
      <c r="I551" s="1045">
        <v>14432810</v>
      </c>
      <c r="J551" s="1045">
        <v>2330593</v>
      </c>
      <c r="K551" s="1045">
        <v>5435652</v>
      </c>
      <c r="L551" s="1045">
        <v>218911</v>
      </c>
      <c r="M551" s="1045">
        <v>7192680</v>
      </c>
      <c r="N551" s="1045">
        <v>60914</v>
      </c>
      <c r="O551" s="1045" t="s">
        <v>43</v>
      </c>
      <c r="P551" s="1045" t="s">
        <v>43</v>
      </c>
      <c r="Q551" s="1045">
        <v>61739</v>
      </c>
      <c r="R551" s="1045">
        <v>134585</v>
      </c>
      <c r="S551" s="1045">
        <v>6935442</v>
      </c>
      <c r="T551" s="1045">
        <v>157121</v>
      </c>
      <c r="U551" s="1045">
        <v>157121</v>
      </c>
      <c r="V551" s="1045" t="s">
        <v>43</v>
      </c>
      <c r="W551" s="1048" t="s">
        <v>451</v>
      </c>
    </row>
    <row r="552" spans="1:23" s="1045" customFormat="1" ht="6.75" customHeight="1">
      <c r="A552" s="1046"/>
      <c r="W552" s="1048"/>
    </row>
    <row r="553" spans="1:23" s="1045" customFormat="1" ht="9.75" customHeight="1">
      <c r="A553" s="1046" t="s">
        <v>305</v>
      </c>
      <c r="B553" s="1045">
        <v>277918</v>
      </c>
      <c r="C553" s="1045">
        <v>84427410</v>
      </c>
      <c r="D553" s="1045">
        <v>49481582</v>
      </c>
      <c r="E553" s="1045" t="s">
        <v>43</v>
      </c>
      <c r="F553" s="1045">
        <v>15252407</v>
      </c>
      <c r="G553" s="1045">
        <v>4361781</v>
      </c>
      <c r="H553" s="1045">
        <v>3970917</v>
      </c>
      <c r="I553" s="1045">
        <v>16439155</v>
      </c>
      <c r="J553" s="1045">
        <v>2938568</v>
      </c>
      <c r="K553" s="1045">
        <v>5694781</v>
      </c>
      <c r="L553" s="1045">
        <v>823973</v>
      </c>
      <c r="M553" s="1045">
        <v>8315571</v>
      </c>
      <c r="N553" s="1045">
        <v>116829</v>
      </c>
      <c r="O553" s="1045" t="s">
        <v>43</v>
      </c>
      <c r="P553" s="1045">
        <v>58551</v>
      </c>
      <c r="Q553" s="1045">
        <v>60616</v>
      </c>
      <c r="R553" s="1045">
        <v>543061</v>
      </c>
      <c r="S553" s="1045">
        <v>7536514</v>
      </c>
      <c r="T553" s="1045">
        <v>314215</v>
      </c>
      <c r="U553" s="1045">
        <v>253295</v>
      </c>
      <c r="V553" s="1045">
        <v>60920</v>
      </c>
      <c r="W553" s="1048" t="s">
        <v>452</v>
      </c>
    </row>
    <row r="554" spans="1:23" s="1045" customFormat="1" ht="9.75" customHeight="1">
      <c r="A554" s="1046" t="s">
        <v>742</v>
      </c>
      <c r="B554" s="1045">
        <v>292184</v>
      </c>
      <c r="C554" s="1045">
        <v>79672548</v>
      </c>
      <c r="D554" s="1045">
        <v>45824574</v>
      </c>
      <c r="E554" s="1045">
        <v>67106</v>
      </c>
      <c r="F554" s="1045">
        <v>15420146</v>
      </c>
      <c r="G554" s="1045">
        <v>4006328</v>
      </c>
      <c r="H554" s="1045">
        <v>5097413</v>
      </c>
      <c r="I554" s="1045">
        <v>13000855</v>
      </c>
      <c r="J554" s="1045">
        <v>2491129</v>
      </c>
      <c r="K554" s="1045">
        <v>5638801</v>
      </c>
      <c r="L554" s="1045">
        <v>102796</v>
      </c>
      <c r="M554" s="1045">
        <v>6930457</v>
      </c>
      <c r="N554" s="1045" t="s">
        <v>43</v>
      </c>
      <c r="O554" s="1045" t="s">
        <v>43</v>
      </c>
      <c r="P554" s="1045" t="s">
        <v>43</v>
      </c>
      <c r="Q554" s="1045">
        <v>123154</v>
      </c>
      <c r="R554" s="1045">
        <v>134585</v>
      </c>
      <c r="S554" s="1045">
        <v>6672718</v>
      </c>
      <c r="T554" s="1045">
        <v>157121</v>
      </c>
      <c r="U554" s="1045">
        <v>157121</v>
      </c>
      <c r="V554" s="1045" t="s">
        <v>43</v>
      </c>
      <c r="W554" s="1048" t="s">
        <v>454</v>
      </c>
    </row>
    <row r="555" spans="1:23" s="1045" customFormat="1" ht="6.75" customHeight="1">
      <c r="A555" s="1046"/>
      <c r="W555" s="1048"/>
    </row>
    <row r="556" spans="1:23" s="1045" customFormat="1" ht="9.75" customHeight="1">
      <c r="A556" s="1046" t="s">
        <v>307</v>
      </c>
      <c r="B556" s="1045">
        <v>95557</v>
      </c>
      <c r="C556" s="1045">
        <v>22627999</v>
      </c>
      <c r="D556" s="1045">
        <v>13588827</v>
      </c>
      <c r="E556" s="1045" t="s">
        <v>43</v>
      </c>
      <c r="F556" s="1045">
        <v>4438130</v>
      </c>
      <c r="G556" s="1045">
        <v>1289389</v>
      </c>
      <c r="H556" s="1045">
        <v>983080</v>
      </c>
      <c r="I556" s="1045">
        <v>4783360</v>
      </c>
      <c r="J556" s="1045">
        <v>661436</v>
      </c>
      <c r="K556" s="1045">
        <v>1317317</v>
      </c>
      <c r="L556" s="1045">
        <v>116115</v>
      </c>
      <c r="M556" s="1045">
        <v>2057641</v>
      </c>
      <c r="N556" s="1045">
        <v>60914</v>
      </c>
      <c r="O556" s="1045" t="s">
        <v>43</v>
      </c>
      <c r="P556" s="1045" t="s">
        <v>43</v>
      </c>
      <c r="Q556" s="1045" t="s">
        <v>43</v>
      </c>
      <c r="R556" s="1045" t="s">
        <v>43</v>
      </c>
      <c r="S556" s="1045">
        <v>1996727</v>
      </c>
      <c r="T556" s="1045" t="s">
        <v>43</v>
      </c>
      <c r="U556" s="1045" t="s">
        <v>43</v>
      </c>
      <c r="V556" s="1045" t="s">
        <v>43</v>
      </c>
      <c r="W556" s="1048" t="s">
        <v>455</v>
      </c>
    </row>
    <row r="557" spans="1:23" s="1045" customFormat="1" ht="9.75" customHeight="1">
      <c r="A557" s="1046" t="s">
        <v>456</v>
      </c>
      <c r="B557" s="1045">
        <v>45264</v>
      </c>
      <c r="C557" s="1045">
        <v>18341945</v>
      </c>
      <c r="D557" s="1045">
        <v>10667070</v>
      </c>
      <c r="E557" s="1045">
        <v>67106</v>
      </c>
      <c r="F557" s="1045">
        <v>3301034</v>
      </c>
      <c r="G557" s="1045">
        <v>1096971</v>
      </c>
      <c r="H557" s="1045">
        <v>875720</v>
      </c>
      <c r="I557" s="1045">
        <v>3506901</v>
      </c>
      <c r="J557" s="1045">
        <v>505435</v>
      </c>
      <c r="K557" s="1045">
        <v>1211107</v>
      </c>
      <c r="L557" s="1045">
        <v>102796</v>
      </c>
      <c r="M557" s="1045">
        <v>1742052</v>
      </c>
      <c r="N557" s="1045" t="s">
        <v>43</v>
      </c>
      <c r="O557" s="1045" t="s">
        <v>43</v>
      </c>
      <c r="P557" s="1045" t="s">
        <v>43</v>
      </c>
      <c r="Q557" s="1045" t="s">
        <v>43</v>
      </c>
      <c r="R557" s="1045" t="s">
        <v>43</v>
      </c>
      <c r="S557" s="1045">
        <v>1742052</v>
      </c>
      <c r="T557" s="1045" t="s">
        <v>43</v>
      </c>
      <c r="U557" s="1045" t="s">
        <v>43</v>
      </c>
      <c r="V557" s="1045" t="s">
        <v>43</v>
      </c>
      <c r="W557" s="1048" t="s">
        <v>457</v>
      </c>
    </row>
    <row r="558" spans="1:23" s="1045" customFormat="1" ht="9.75" customHeight="1">
      <c r="A558" s="1046" t="s">
        <v>458</v>
      </c>
      <c r="B558" s="1045">
        <v>46053</v>
      </c>
      <c r="C558" s="1045">
        <v>19842695</v>
      </c>
      <c r="D558" s="1045">
        <v>10887026</v>
      </c>
      <c r="E558" s="1045" t="s">
        <v>43</v>
      </c>
      <c r="F558" s="1045">
        <v>3699066</v>
      </c>
      <c r="G558" s="1045">
        <v>937199</v>
      </c>
      <c r="H558" s="1045">
        <v>1169047</v>
      </c>
      <c r="I558" s="1045">
        <v>3146295</v>
      </c>
      <c r="J558" s="1045">
        <v>538839</v>
      </c>
      <c r="K558" s="1045">
        <v>1396580</v>
      </c>
      <c r="L558" s="1045" t="s">
        <v>43</v>
      </c>
      <c r="M558" s="1045">
        <v>1679003</v>
      </c>
      <c r="N558" s="1045" t="s">
        <v>43</v>
      </c>
      <c r="O558" s="1045" t="s">
        <v>43</v>
      </c>
      <c r="P558" s="1045" t="s">
        <v>43</v>
      </c>
      <c r="Q558" s="1045">
        <v>61739</v>
      </c>
      <c r="R558" s="1045">
        <v>67298</v>
      </c>
      <c r="S558" s="1045">
        <v>1549966</v>
      </c>
      <c r="T558" s="1045">
        <v>104726</v>
      </c>
      <c r="U558" s="1045">
        <v>104726</v>
      </c>
      <c r="V558" s="1045" t="s">
        <v>43</v>
      </c>
      <c r="W558" s="1048" t="s">
        <v>459</v>
      </c>
    </row>
    <row r="559" spans="1:23" s="1045" customFormat="1" ht="9.75" customHeight="1">
      <c r="A559" s="1046" t="s">
        <v>460</v>
      </c>
      <c r="B559" s="1045">
        <v>113240</v>
      </c>
      <c r="C559" s="1045">
        <v>20181455</v>
      </c>
      <c r="D559" s="1045">
        <v>11864582</v>
      </c>
      <c r="E559" s="1045" t="s">
        <v>43</v>
      </c>
      <c r="F559" s="1045">
        <v>4015994</v>
      </c>
      <c r="G559" s="1045">
        <v>906142</v>
      </c>
      <c r="H559" s="1045">
        <v>1810661</v>
      </c>
      <c r="I559" s="1045">
        <v>2996254</v>
      </c>
      <c r="J559" s="1045">
        <v>624883</v>
      </c>
      <c r="K559" s="1045">
        <v>1510648</v>
      </c>
      <c r="L559" s="1045" t="s">
        <v>43</v>
      </c>
      <c r="M559" s="1045">
        <v>1713984</v>
      </c>
      <c r="N559" s="1045" t="s">
        <v>43</v>
      </c>
      <c r="O559" s="1045" t="s">
        <v>43</v>
      </c>
      <c r="P559" s="1045" t="s">
        <v>43</v>
      </c>
      <c r="Q559" s="1045" t="s">
        <v>43</v>
      </c>
      <c r="R559" s="1045">
        <v>67287</v>
      </c>
      <c r="S559" s="1045">
        <v>1646697</v>
      </c>
      <c r="T559" s="1045">
        <v>52395</v>
      </c>
      <c r="U559" s="1045">
        <v>52395</v>
      </c>
      <c r="V559" s="1045" t="s">
        <v>43</v>
      </c>
      <c r="W559" s="1048" t="s">
        <v>461</v>
      </c>
    </row>
    <row r="560" spans="1:23" s="1045" customFormat="1" ht="9.75" customHeight="1">
      <c r="A560" s="1046" t="s">
        <v>311</v>
      </c>
      <c r="B560" s="1045">
        <v>87627</v>
      </c>
      <c r="C560" s="1045">
        <v>21306453</v>
      </c>
      <c r="D560" s="1045">
        <v>12405896</v>
      </c>
      <c r="E560" s="1045" t="s">
        <v>43</v>
      </c>
      <c r="F560" s="1045">
        <v>4404052</v>
      </c>
      <c r="G560" s="1045">
        <v>1066016</v>
      </c>
      <c r="H560" s="1045">
        <v>1241985</v>
      </c>
      <c r="I560" s="1045">
        <v>3351405</v>
      </c>
      <c r="J560" s="1045">
        <v>821972</v>
      </c>
      <c r="K560" s="1045">
        <v>1520466</v>
      </c>
      <c r="L560" s="1045" t="s">
        <v>43</v>
      </c>
      <c r="M560" s="1045">
        <v>1795418</v>
      </c>
      <c r="N560" s="1045" t="s">
        <v>43</v>
      </c>
      <c r="O560" s="1045" t="s">
        <v>43</v>
      </c>
      <c r="P560" s="1045" t="s">
        <v>43</v>
      </c>
      <c r="Q560" s="1045">
        <v>61415</v>
      </c>
      <c r="R560" s="1045" t="s">
        <v>43</v>
      </c>
      <c r="S560" s="1045">
        <v>1734003</v>
      </c>
      <c r="T560" s="1045" t="s">
        <v>43</v>
      </c>
      <c r="U560" s="1045" t="s">
        <v>43</v>
      </c>
      <c r="V560" s="1045" t="s">
        <v>43</v>
      </c>
      <c r="W560" s="1048" t="s">
        <v>462</v>
      </c>
    </row>
    <row r="561" spans="1:23" s="1045" customFormat="1" ht="6.75" customHeight="1">
      <c r="A561" s="1046"/>
      <c r="W561" s="1048"/>
    </row>
    <row r="562" spans="1:23" s="1045" customFormat="1" ht="9.75" customHeight="1">
      <c r="A562" s="1046" t="s">
        <v>463</v>
      </c>
      <c r="B562" s="1045">
        <v>17548</v>
      </c>
      <c r="C562" s="1045">
        <v>7976617</v>
      </c>
      <c r="D562" s="1045">
        <v>4543351</v>
      </c>
      <c r="E562" s="1045" t="s">
        <v>43</v>
      </c>
      <c r="F562" s="1045">
        <v>1551006</v>
      </c>
      <c r="G562" s="1045">
        <v>484126</v>
      </c>
      <c r="H562" s="1045">
        <v>338264</v>
      </c>
      <c r="I562" s="1045">
        <v>1528433</v>
      </c>
      <c r="J562" s="1045">
        <v>161923</v>
      </c>
      <c r="K562" s="1045">
        <v>479599</v>
      </c>
      <c r="L562" s="1045" t="s">
        <v>43</v>
      </c>
      <c r="M562" s="1045">
        <v>706763</v>
      </c>
      <c r="N562" s="1045" t="s">
        <v>43</v>
      </c>
      <c r="O562" s="1045" t="s">
        <v>43</v>
      </c>
      <c r="P562" s="1045" t="s">
        <v>43</v>
      </c>
      <c r="Q562" s="1045" t="s">
        <v>43</v>
      </c>
      <c r="R562" s="1045" t="s">
        <v>43</v>
      </c>
      <c r="S562" s="1045">
        <v>706763</v>
      </c>
      <c r="T562" s="1045" t="s">
        <v>43</v>
      </c>
      <c r="U562" s="1045" t="s">
        <v>43</v>
      </c>
      <c r="V562" s="1045" t="s">
        <v>43</v>
      </c>
      <c r="W562" s="1048" t="s">
        <v>464</v>
      </c>
    </row>
    <row r="563" spans="1:23" s="1045" customFormat="1" ht="9.75" customHeight="1">
      <c r="A563" s="1046" t="s">
        <v>465</v>
      </c>
      <c r="B563" s="1045">
        <v>45020</v>
      </c>
      <c r="C563" s="1045">
        <v>7040940</v>
      </c>
      <c r="D563" s="1045">
        <v>4324958</v>
      </c>
      <c r="E563" s="1045" t="s">
        <v>43</v>
      </c>
      <c r="F563" s="1045">
        <v>1341575</v>
      </c>
      <c r="G563" s="1045">
        <v>320062</v>
      </c>
      <c r="H563" s="1045">
        <v>271405</v>
      </c>
      <c r="I563" s="1045">
        <v>1734551</v>
      </c>
      <c r="J563" s="1045">
        <v>244184</v>
      </c>
      <c r="K563" s="1045">
        <v>359165</v>
      </c>
      <c r="L563" s="1045">
        <v>54016</v>
      </c>
      <c r="M563" s="1045">
        <v>641366</v>
      </c>
      <c r="N563" s="1045">
        <v>60914</v>
      </c>
      <c r="O563" s="1045" t="s">
        <v>43</v>
      </c>
      <c r="P563" s="1045" t="s">
        <v>43</v>
      </c>
      <c r="Q563" s="1045" t="s">
        <v>43</v>
      </c>
      <c r="R563" s="1045" t="s">
        <v>43</v>
      </c>
      <c r="S563" s="1045">
        <v>580452</v>
      </c>
      <c r="T563" s="1045" t="s">
        <v>43</v>
      </c>
      <c r="U563" s="1045" t="s">
        <v>43</v>
      </c>
      <c r="V563" s="1045" t="s">
        <v>43</v>
      </c>
      <c r="W563" s="1048" t="s">
        <v>410</v>
      </c>
    </row>
    <row r="564" spans="1:23" s="1045" customFormat="1" ht="9.75" customHeight="1">
      <c r="A564" s="1046" t="s">
        <v>466</v>
      </c>
      <c r="B564" s="1045">
        <v>32989</v>
      </c>
      <c r="C564" s="1045">
        <v>7610442</v>
      </c>
      <c r="D564" s="1045">
        <v>4720518</v>
      </c>
      <c r="E564" s="1045" t="s">
        <v>43</v>
      </c>
      <c r="F564" s="1045">
        <v>1545549</v>
      </c>
      <c r="G564" s="1045">
        <v>485201</v>
      </c>
      <c r="H564" s="1045">
        <v>373411</v>
      </c>
      <c r="I564" s="1045">
        <v>1520376</v>
      </c>
      <c r="J564" s="1045">
        <v>255329</v>
      </c>
      <c r="K564" s="1045">
        <v>478553</v>
      </c>
      <c r="L564" s="1045">
        <v>62099</v>
      </c>
      <c r="M564" s="1045">
        <v>709512</v>
      </c>
      <c r="N564" s="1045" t="s">
        <v>43</v>
      </c>
      <c r="O564" s="1045" t="s">
        <v>43</v>
      </c>
      <c r="P564" s="1045" t="s">
        <v>43</v>
      </c>
      <c r="Q564" s="1045" t="s">
        <v>43</v>
      </c>
      <c r="R564" s="1045" t="s">
        <v>43</v>
      </c>
      <c r="S564" s="1045">
        <v>709512</v>
      </c>
      <c r="T564" s="1045" t="s">
        <v>43</v>
      </c>
      <c r="U564" s="1045" t="s">
        <v>43</v>
      </c>
      <c r="V564" s="1045" t="s">
        <v>43</v>
      </c>
      <c r="W564" s="1048" t="s">
        <v>411</v>
      </c>
    </row>
    <row r="565" spans="1:23" s="1045" customFormat="1" ht="9.75" customHeight="1">
      <c r="A565" s="1046" t="s">
        <v>467</v>
      </c>
      <c r="B565" s="1045">
        <v>21716</v>
      </c>
      <c r="C565" s="1045">
        <v>6687504</v>
      </c>
      <c r="D565" s="1045">
        <v>3593870</v>
      </c>
      <c r="E565" s="1045" t="s">
        <v>43</v>
      </c>
      <c r="F565" s="1045">
        <v>1228068</v>
      </c>
      <c r="G565" s="1045">
        <v>294741</v>
      </c>
      <c r="H565" s="1045">
        <v>264328</v>
      </c>
      <c r="I565" s="1045">
        <v>1212737</v>
      </c>
      <c r="J565" s="1045">
        <v>193201</v>
      </c>
      <c r="K565" s="1045">
        <v>297999</v>
      </c>
      <c r="L565" s="1045">
        <v>102796</v>
      </c>
      <c r="M565" s="1045">
        <v>712364</v>
      </c>
      <c r="N565" s="1045" t="s">
        <v>43</v>
      </c>
      <c r="O565" s="1045" t="s">
        <v>43</v>
      </c>
      <c r="P565" s="1045" t="s">
        <v>43</v>
      </c>
      <c r="Q565" s="1045" t="s">
        <v>43</v>
      </c>
      <c r="R565" s="1045" t="s">
        <v>43</v>
      </c>
      <c r="S565" s="1045">
        <v>712364</v>
      </c>
      <c r="T565" s="1045" t="s">
        <v>43</v>
      </c>
      <c r="U565" s="1045" t="s">
        <v>43</v>
      </c>
      <c r="V565" s="1045" t="s">
        <v>43</v>
      </c>
      <c r="W565" s="1048" t="s">
        <v>412</v>
      </c>
    </row>
    <row r="566" spans="1:23" s="1045" customFormat="1" ht="9.75" customHeight="1">
      <c r="A566" s="1046" t="s">
        <v>468</v>
      </c>
      <c r="B566" s="1045">
        <v>23548</v>
      </c>
      <c r="C566" s="1045">
        <v>5280500</v>
      </c>
      <c r="D566" s="1045">
        <v>3112969</v>
      </c>
      <c r="E566" s="1045">
        <v>67106</v>
      </c>
      <c r="F566" s="1045">
        <v>906005</v>
      </c>
      <c r="G566" s="1045">
        <v>413551</v>
      </c>
      <c r="H566" s="1045">
        <v>277796</v>
      </c>
      <c r="I566" s="1045">
        <v>962694</v>
      </c>
      <c r="J566" s="1045">
        <v>59531</v>
      </c>
      <c r="K566" s="1045">
        <v>426286</v>
      </c>
      <c r="L566" s="1045" t="s">
        <v>43</v>
      </c>
      <c r="M566" s="1045">
        <v>480248</v>
      </c>
      <c r="N566" s="1045" t="s">
        <v>43</v>
      </c>
      <c r="O566" s="1045" t="s">
        <v>43</v>
      </c>
      <c r="P566" s="1045" t="s">
        <v>43</v>
      </c>
      <c r="Q566" s="1045" t="s">
        <v>43</v>
      </c>
      <c r="R566" s="1045" t="s">
        <v>43</v>
      </c>
      <c r="S566" s="1045">
        <v>480248</v>
      </c>
      <c r="T566" s="1045" t="s">
        <v>43</v>
      </c>
      <c r="U566" s="1045" t="s">
        <v>43</v>
      </c>
      <c r="V566" s="1045" t="s">
        <v>43</v>
      </c>
      <c r="W566" s="1048" t="s">
        <v>469</v>
      </c>
    </row>
    <row r="567" spans="1:23" s="1045" customFormat="1" ht="9.75" customHeight="1">
      <c r="A567" s="1046" t="s">
        <v>470</v>
      </c>
      <c r="B567" s="1045" t="s">
        <v>43</v>
      </c>
      <c r="C567" s="1045">
        <v>6373941</v>
      </c>
      <c r="D567" s="1045">
        <v>3960231</v>
      </c>
      <c r="E567" s="1045" t="s">
        <v>43</v>
      </c>
      <c r="F567" s="1045">
        <v>1166961</v>
      </c>
      <c r="G567" s="1045">
        <v>388679</v>
      </c>
      <c r="H567" s="1045">
        <v>333596</v>
      </c>
      <c r="I567" s="1045">
        <v>1331470</v>
      </c>
      <c r="J567" s="1045">
        <v>252703</v>
      </c>
      <c r="K567" s="1045">
        <v>486822</v>
      </c>
      <c r="L567" s="1045" t="s">
        <v>43</v>
      </c>
      <c r="M567" s="1045">
        <v>549440</v>
      </c>
      <c r="N567" s="1045" t="s">
        <v>43</v>
      </c>
      <c r="O567" s="1045" t="s">
        <v>43</v>
      </c>
      <c r="P567" s="1045" t="s">
        <v>43</v>
      </c>
      <c r="Q567" s="1045" t="s">
        <v>43</v>
      </c>
      <c r="R567" s="1045" t="s">
        <v>43</v>
      </c>
      <c r="S567" s="1045">
        <v>549440</v>
      </c>
      <c r="T567" s="1045" t="s">
        <v>43</v>
      </c>
      <c r="U567" s="1045" t="s">
        <v>43</v>
      </c>
      <c r="V567" s="1045" t="s">
        <v>43</v>
      </c>
      <c r="W567" s="1048" t="s">
        <v>471</v>
      </c>
    </row>
    <row r="568" spans="1:23" s="1045" customFormat="1" ht="9.75" customHeight="1">
      <c r="A568" s="1046" t="s">
        <v>472</v>
      </c>
      <c r="B568" s="1045" t="s">
        <v>43</v>
      </c>
      <c r="C568" s="1045">
        <v>6696914</v>
      </c>
      <c r="D568" s="1045">
        <v>3855267</v>
      </c>
      <c r="E568" s="1045" t="s">
        <v>43</v>
      </c>
      <c r="F568" s="1045">
        <v>1416517</v>
      </c>
      <c r="G568" s="1045">
        <v>329607</v>
      </c>
      <c r="H568" s="1045">
        <v>393378</v>
      </c>
      <c r="I568" s="1045">
        <v>1052081</v>
      </c>
      <c r="J568" s="1045">
        <v>176799</v>
      </c>
      <c r="K568" s="1045">
        <v>486885</v>
      </c>
      <c r="L568" s="1045" t="s">
        <v>43</v>
      </c>
      <c r="M568" s="1045">
        <v>415095</v>
      </c>
      <c r="N568" s="1045" t="s">
        <v>43</v>
      </c>
      <c r="O568" s="1045" t="s">
        <v>43</v>
      </c>
      <c r="P568" s="1045" t="s">
        <v>43</v>
      </c>
      <c r="Q568" s="1045" t="s">
        <v>43</v>
      </c>
      <c r="R568" s="1045" t="s">
        <v>43</v>
      </c>
      <c r="S568" s="1045">
        <v>415095</v>
      </c>
      <c r="T568" s="1045">
        <v>52361</v>
      </c>
      <c r="U568" s="1045">
        <v>52361</v>
      </c>
      <c r="V568" s="1045" t="s">
        <v>43</v>
      </c>
      <c r="W568" s="1048" t="s">
        <v>473</v>
      </c>
    </row>
    <row r="569" spans="1:23" s="1045" customFormat="1" ht="9.75" customHeight="1">
      <c r="A569" s="1046" t="s">
        <v>474</v>
      </c>
      <c r="B569" s="1045">
        <v>43047</v>
      </c>
      <c r="C569" s="1045">
        <v>6532042</v>
      </c>
      <c r="D569" s="1045">
        <v>3495365</v>
      </c>
      <c r="E569" s="1045" t="s">
        <v>43</v>
      </c>
      <c r="F569" s="1045">
        <v>1287774</v>
      </c>
      <c r="G569" s="1045">
        <v>290458</v>
      </c>
      <c r="H569" s="1045">
        <v>260874</v>
      </c>
      <c r="I569" s="1045">
        <v>1049996</v>
      </c>
      <c r="J569" s="1045">
        <v>183126</v>
      </c>
      <c r="K569" s="1045">
        <v>423137</v>
      </c>
      <c r="L569" s="1045" t="s">
        <v>43</v>
      </c>
      <c r="M569" s="1045">
        <v>685912</v>
      </c>
      <c r="N569" s="1045" t="s">
        <v>43</v>
      </c>
      <c r="O569" s="1045" t="s">
        <v>43</v>
      </c>
      <c r="P569" s="1045" t="s">
        <v>43</v>
      </c>
      <c r="Q569" s="1045" t="s">
        <v>43</v>
      </c>
      <c r="R569" s="1045">
        <v>67298</v>
      </c>
      <c r="S569" s="1045">
        <v>618614</v>
      </c>
      <c r="T569" s="1045">
        <v>52365</v>
      </c>
      <c r="U569" s="1045">
        <v>52365</v>
      </c>
      <c r="V569" s="1045" t="s">
        <v>43</v>
      </c>
      <c r="W569" s="1048" t="s">
        <v>475</v>
      </c>
    </row>
    <row r="570" spans="1:23" s="1045" customFormat="1" ht="9.75" customHeight="1">
      <c r="A570" s="1046" t="s">
        <v>476</v>
      </c>
      <c r="B570" s="1045">
        <v>3006</v>
      </c>
      <c r="C570" s="1045">
        <v>6613739</v>
      </c>
      <c r="D570" s="1045">
        <v>3536394</v>
      </c>
      <c r="E570" s="1045" t="s">
        <v>43</v>
      </c>
      <c r="F570" s="1045">
        <v>994775</v>
      </c>
      <c r="G570" s="1045">
        <v>317134</v>
      </c>
      <c r="H570" s="1045">
        <v>514795</v>
      </c>
      <c r="I570" s="1045">
        <v>1044218</v>
      </c>
      <c r="J570" s="1045">
        <v>178914</v>
      </c>
      <c r="K570" s="1045">
        <v>486558</v>
      </c>
      <c r="L570" s="1045" t="s">
        <v>43</v>
      </c>
      <c r="M570" s="1045">
        <v>577996</v>
      </c>
      <c r="N570" s="1045" t="s">
        <v>43</v>
      </c>
      <c r="O570" s="1045" t="s">
        <v>43</v>
      </c>
      <c r="P570" s="1045" t="s">
        <v>43</v>
      </c>
      <c r="Q570" s="1045">
        <v>61739</v>
      </c>
      <c r="R570" s="1045" t="s">
        <v>43</v>
      </c>
      <c r="S570" s="1045">
        <v>516257</v>
      </c>
      <c r="T570" s="1045" t="s">
        <v>43</v>
      </c>
      <c r="U570" s="1045" t="s">
        <v>43</v>
      </c>
      <c r="V570" s="1045" t="s">
        <v>43</v>
      </c>
      <c r="W570" s="1048" t="s">
        <v>477</v>
      </c>
    </row>
    <row r="571" spans="1:23" s="1045" customFormat="1" ht="9.75" customHeight="1">
      <c r="A571" s="1046" t="s">
        <v>478</v>
      </c>
      <c r="B571" s="1045">
        <v>38506</v>
      </c>
      <c r="C571" s="1045">
        <v>5925895</v>
      </c>
      <c r="D571" s="1045">
        <v>3572126</v>
      </c>
      <c r="E571" s="1045" t="s">
        <v>43</v>
      </c>
      <c r="F571" s="1045">
        <v>1304815</v>
      </c>
      <c r="G571" s="1045">
        <v>229848</v>
      </c>
      <c r="H571" s="1045">
        <v>682637</v>
      </c>
      <c r="I571" s="1045">
        <v>750945</v>
      </c>
      <c r="J571" s="1045">
        <v>117099</v>
      </c>
      <c r="K571" s="1045">
        <v>486782</v>
      </c>
      <c r="L571" s="1045" t="s">
        <v>43</v>
      </c>
      <c r="M571" s="1045">
        <v>515349</v>
      </c>
      <c r="N571" s="1045" t="s">
        <v>43</v>
      </c>
      <c r="O571" s="1045" t="s">
        <v>43</v>
      </c>
      <c r="P571" s="1045" t="s">
        <v>43</v>
      </c>
      <c r="Q571" s="1045" t="s">
        <v>43</v>
      </c>
      <c r="R571" s="1045" t="s">
        <v>43</v>
      </c>
      <c r="S571" s="1045">
        <v>515349</v>
      </c>
      <c r="T571" s="1045">
        <v>52395</v>
      </c>
      <c r="U571" s="1045">
        <v>52395</v>
      </c>
      <c r="V571" s="1045" t="s">
        <v>43</v>
      </c>
      <c r="W571" s="1048" t="s">
        <v>422</v>
      </c>
    </row>
    <row r="572" spans="1:23" s="1045" customFormat="1" ht="9.75" customHeight="1">
      <c r="A572" s="1046" t="s">
        <v>479</v>
      </c>
      <c r="B572" s="1045">
        <v>52397</v>
      </c>
      <c r="C572" s="1045">
        <v>6352349</v>
      </c>
      <c r="D572" s="1045">
        <v>3559987</v>
      </c>
      <c r="E572" s="1045" t="s">
        <v>43</v>
      </c>
      <c r="F572" s="1045">
        <v>1169020</v>
      </c>
      <c r="G572" s="1045">
        <v>388857</v>
      </c>
      <c r="H572" s="1045">
        <v>393263</v>
      </c>
      <c r="I572" s="1045">
        <v>935446</v>
      </c>
      <c r="J572" s="1045">
        <v>191068</v>
      </c>
      <c r="K572" s="1045">
        <v>482333</v>
      </c>
      <c r="L572" s="1045" t="s">
        <v>43</v>
      </c>
      <c r="M572" s="1045">
        <v>516312</v>
      </c>
      <c r="N572" s="1045" t="s">
        <v>43</v>
      </c>
      <c r="O572" s="1045" t="s">
        <v>43</v>
      </c>
      <c r="P572" s="1045" t="s">
        <v>43</v>
      </c>
      <c r="Q572" s="1045" t="s">
        <v>43</v>
      </c>
      <c r="R572" s="1045" t="s">
        <v>43</v>
      </c>
      <c r="S572" s="1045">
        <v>516312</v>
      </c>
      <c r="T572" s="1045" t="s">
        <v>43</v>
      </c>
      <c r="U572" s="1045" t="s">
        <v>43</v>
      </c>
      <c r="V572" s="1045" t="s">
        <v>43</v>
      </c>
      <c r="W572" s="1048" t="s">
        <v>423</v>
      </c>
    </row>
    <row r="573" spans="1:23" s="1045" customFormat="1" ht="9.75" customHeight="1">
      <c r="A573" s="1046" t="s">
        <v>480</v>
      </c>
      <c r="B573" s="1045">
        <v>22337</v>
      </c>
      <c r="C573" s="1045">
        <v>7903211</v>
      </c>
      <c r="D573" s="1045">
        <v>4732469</v>
      </c>
      <c r="E573" s="1045" t="s">
        <v>43</v>
      </c>
      <c r="F573" s="1045">
        <v>1542159</v>
      </c>
      <c r="G573" s="1045">
        <v>287437</v>
      </c>
      <c r="H573" s="1045">
        <v>734761</v>
      </c>
      <c r="I573" s="1045">
        <v>1309863</v>
      </c>
      <c r="J573" s="1045">
        <v>316716</v>
      </c>
      <c r="K573" s="1045">
        <v>541533</v>
      </c>
      <c r="L573" s="1045" t="s">
        <v>43</v>
      </c>
      <c r="M573" s="1045">
        <v>682323</v>
      </c>
      <c r="N573" s="1045" t="s">
        <v>43</v>
      </c>
      <c r="O573" s="1045" t="s">
        <v>43</v>
      </c>
      <c r="P573" s="1045" t="s">
        <v>43</v>
      </c>
      <c r="Q573" s="1045" t="s">
        <v>43</v>
      </c>
      <c r="R573" s="1045">
        <v>67287</v>
      </c>
      <c r="S573" s="1045">
        <v>615036</v>
      </c>
      <c r="T573" s="1045" t="s">
        <v>43</v>
      </c>
      <c r="U573" s="1045" t="s">
        <v>43</v>
      </c>
      <c r="V573" s="1045" t="s">
        <v>43</v>
      </c>
      <c r="W573" s="1048" t="s">
        <v>424</v>
      </c>
    </row>
    <row r="574" spans="1:23" s="1045" customFormat="1" ht="9.75" customHeight="1">
      <c r="A574" s="1046" t="s">
        <v>481</v>
      </c>
      <c r="B574" s="1045">
        <v>9992</v>
      </c>
      <c r="C574" s="1045">
        <v>6571013</v>
      </c>
      <c r="D574" s="1045">
        <v>3581312</v>
      </c>
      <c r="E574" s="1045" t="s">
        <v>43</v>
      </c>
      <c r="F574" s="1045">
        <v>1409910</v>
      </c>
      <c r="G574" s="1045">
        <v>352233</v>
      </c>
      <c r="H574" s="1045">
        <v>311446</v>
      </c>
      <c r="I574" s="1045">
        <v>898949</v>
      </c>
      <c r="J574" s="1045">
        <v>185799</v>
      </c>
      <c r="K574" s="1045">
        <v>422975</v>
      </c>
      <c r="L574" s="1045" t="s">
        <v>43</v>
      </c>
      <c r="M574" s="1045">
        <v>645221</v>
      </c>
      <c r="N574" s="1045" t="s">
        <v>43</v>
      </c>
      <c r="O574" s="1045" t="s">
        <v>43</v>
      </c>
      <c r="P574" s="1045" t="s">
        <v>43</v>
      </c>
      <c r="Q574" s="1045" t="s">
        <v>43</v>
      </c>
      <c r="R574" s="1045" t="s">
        <v>43</v>
      </c>
      <c r="S574" s="1045">
        <v>645221</v>
      </c>
      <c r="T574" s="1045" t="s">
        <v>43</v>
      </c>
      <c r="U574" s="1045" t="s">
        <v>43</v>
      </c>
      <c r="V574" s="1045" t="s">
        <v>43</v>
      </c>
      <c r="W574" s="1048" t="s">
        <v>482</v>
      </c>
    </row>
    <row r="575" spans="1:23" s="1045" customFormat="1" ht="9.75" customHeight="1">
      <c r="A575" s="1046" t="s">
        <v>465</v>
      </c>
      <c r="B575" s="1045">
        <v>77135</v>
      </c>
      <c r="C575" s="1045">
        <v>6904869</v>
      </c>
      <c r="D575" s="1045">
        <v>4315077</v>
      </c>
      <c r="E575" s="1045" t="s">
        <v>43</v>
      </c>
      <c r="F575" s="1045">
        <v>1397679</v>
      </c>
      <c r="G575" s="1045">
        <v>419709</v>
      </c>
      <c r="H575" s="1045">
        <v>448395</v>
      </c>
      <c r="I575" s="1045">
        <v>1117337</v>
      </c>
      <c r="J575" s="1045">
        <v>387057</v>
      </c>
      <c r="K575" s="1045">
        <v>544900</v>
      </c>
      <c r="L575" s="1045" t="s">
        <v>43</v>
      </c>
      <c r="M575" s="1045">
        <v>382460</v>
      </c>
      <c r="N575" s="1045" t="s">
        <v>43</v>
      </c>
      <c r="O575" s="1045" t="s">
        <v>43</v>
      </c>
      <c r="P575" s="1045" t="s">
        <v>43</v>
      </c>
      <c r="Q575" s="1045" t="s">
        <v>43</v>
      </c>
      <c r="R575" s="1045" t="s">
        <v>43</v>
      </c>
      <c r="S575" s="1045">
        <v>382460</v>
      </c>
      <c r="T575" s="1045" t="s">
        <v>43</v>
      </c>
      <c r="U575" s="1045" t="s">
        <v>43</v>
      </c>
      <c r="V575" s="1045" t="s">
        <v>43</v>
      </c>
      <c r="W575" s="1048" t="s">
        <v>410</v>
      </c>
    </row>
    <row r="576" spans="1:23" s="1045" customFormat="1" ht="9.75" customHeight="1">
      <c r="A576" s="1049" t="s">
        <v>466</v>
      </c>
      <c r="B576" s="1050">
        <v>500</v>
      </c>
      <c r="C576" s="1051">
        <v>7830571</v>
      </c>
      <c r="D576" s="1051">
        <v>4509507</v>
      </c>
      <c r="E576" s="1051" t="s">
        <v>43</v>
      </c>
      <c r="F576" s="1051">
        <v>1596463</v>
      </c>
      <c r="G576" s="1051">
        <v>294074</v>
      </c>
      <c r="H576" s="1051">
        <v>482144</v>
      </c>
      <c r="I576" s="1051">
        <v>1335119</v>
      </c>
      <c r="J576" s="1051">
        <v>249116</v>
      </c>
      <c r="K576" s="1051">
        <v>552591</v>
      </c>
      <c r="L576" s="1051" t="s">
        <v>43</v>
      </c>
      <c r="M576" s="1051">
        <v>767737</v>
      </c>
      <c r="N576" s="1051" t="s">
        <v>43</v>
      </c>
      <c r="O576" s="1051" t="s">
        <v>43</v>
      </c>
      <c r="P576" s="1051" t="s">
        <v>43</v>
      </c>
      <c r="Q576" s="1051">
        <v>61415</v>
      </c>
      <c r="R576" s="1051" t="s">
        <v>43</v>
      </c>
      <c r="S576" s="1051">
        <v>706322</v>
      </c>
      <c r="T576" s="1051" t="s">
        <v>43</v>
      </c>
      <c r="U576" s="1051" t="s">
        <v>43</v>
      </c>
      <c r="V576" s="1051" t="s">
        <v>43</v>
      </c>
      <c r="W576" s="1052" t="s">
        <v>411</v>
      </c>
    </row>
    <row r="577" spans="1:14" ht="12" customHeight="1"/>
    <row r="578" spans="1:14" ht="12" customHeight="1"/>
    <row r="579" spans="1:14" ht="12" customHeight="1">
      <c r="K579" s="1053" t="s">
        <v>483</v>
      </c>
      <c r="L579" s="1060" t="s">
        <v>1358</v>
      </c>
    </row>
    <row r="580" spans="1:14" s="1038" customFormat="1" ht="21" customHeight="1">
      <c r="A580" s="1308" t="s">
        <v>723</v>
      </c>
      <c r="B580" s="1054" t="s">
        <v>837</v>
      </c>
      <c r="C580" s="1037"/>
      <c r="D580" s="1037"/>
      <c r="E580" s="1037"/>
      <c r="F580" s="1037"/>
      <c r="G580" s="1037"/>
      <c r="H580" s="1037"/>
      <c r="I580" s="1037"/>
      <c r="J580" s="1037"/>
      <c r="K580" s="1037"/>
      <c r="L580" s="1037"/>
      <c r="M580" s="1076"/>
      <c r="N580" s="1311" t="s">
        <v>429</v>
      </c>
    </row>
    <row r="581" spans="1:14" s="1038" customFormat="1" ht="21" customHeight="1">
      <c r="A581" s="1309"/>
      <c r="B581" s="1077" t="s">
        <v>763</v>
      </c>
      <c r="C581" s="1037"/>
      <c r="D581" s="1076"/>
      <c r="E581" s="1077" t="s">
        <v>764</v>
      </c>
      <c r="F581" s="1037"/>
      <c r="G581" s="1037"/>
      <c r="H581" s="1037"/>
      <c r="I581" s="1037"/>
      <c r="J581" s="1076"/>
      <c r="K581" s="1077" t="s">
        <v>765</v>
      </c>
      <c r="L581" s="1037"/>
      <c r="M581" s="1076"/>
      <c r="N581" s="1312"/>
    </row>
    <row r="582" spans="1:14" s="1038" customFormat="1" ht="52.5" customHeight="1">
      <c r="A582" s="1310"/>
      <c r="B582" s="1079" t="s">
        <v>772</v>
      </c>
      <c r="C582" s="1039" t="s">
        <v>773</v>
      </c>
      <c r="D582" s="1039" t="s">
        <v>838</v>
      </c>
      <c r="E582" s="1079" t="s">
        <v>774</v>
      </c>
      <c r="F582" s="1039" t="s">
        <v>776</v>
      </c>
      <c r="G582" s="1039" t="s">
        <v>779</v>
      </c>
      <c r="H582" s="1039" t="s">
        <v>781</v>
      </c>
      <c r="I582" s="1039" t="s">
        <v>839</v>
      </c>
      <c r="J582" s="1039" t="s">
        <v>782</v>
      </c>
      <c r="K582" s="1079" t="s">
        <v>783</v>
      </c>
      <c r="L582" s="1039" t="s">
        <v>784</v>
      </c>
      <c r="M582" s="1039" t="s">
        <v>785</v>
      </c>
      <c r="N582" s="1313"/>
    </row>
    <row r="583" spans="1:14" s="1045" customFormat="1" ht="9.75" customHeight="1">
      <c r="A583" s="1041" t="s">
        <v>300</v>
      </c>
      <c r="B583" s="1042">
        <v>380943</v>
      </c>
      <c r="C583" s="1043">
        <v>380943</v>
      </c>
      <c r="D583" s="1043" t="s">
        <v>43</v>
      </c>
      <c r="E583" s="1043">
        <v>3925183</v>
      </c>
      <c r="F583" s="1043" t="s">
        <v>43</v>
      </c>
      <c r="G583" s="1043">
        <v>721117</v>
      </c>
      <c r="H583" s="1043">
        <v>1731574</v>
      </c>
      <c r="I583" s="1043">
        <v>1472492</v>
      </c>
      <c r="J583" s="1043" t="s">
        <v>43</v>
      </c>
      <c r="K583" s="1043">
        <v>13918289</v>
      </c>
      <c r="L583" s="1043">
        <v>13918289</v>
      </c>
      <c r="M583" s="1061" t="s">
        <v>43</v>
      </c>
      <c r="N583" s="1044" t="s">
        <v>443</v>
      </c>
    </row>
    <row r="584" spans="1:14" s="1045" customFormat="1" ht="9.75" customHeight="1">
      <c r="A584" s="1046" t="s">
        <v>738</v>
      </c>
      <c r="B584" s="1045">
        <v>869050</v>
      </c>
      <c r="C584" s="1045">
        <v>818591</v>
      </c>
      <c r="D584" s="1045">
        <v>50459</v>
      </c>
      <c r="E584" s="1045">
        <v>8495548</v>
      </c>
      <c r="F584" s="1045">
        <v>170047</v>
      </c>
      <c r="G584" s="1045">
        <v>967713</v>
      </c>
      <c r="H584" s="1045">
        <v>4631373</v>
      </c>
      <c r="I584" s="1045">
        <v>2726415</v>
      </c>
      <c r="J584" s="1045" t="s">
        <v>43</v>
      </c>
      <c r="K584" s="1045">
        <v>15473971</v>
      </c>
      <c r="L584" s="1045">
        <v>15473971</v>
      </c>
      <c r="M584" s="1062" t="s">
        <v>43</v>
      </c>
      <c r="N584" s="1048" t="s">
        <v>445</v>
      </c>
    </row>
    <row r="585" spans="1:14" s="1045" customFormat="1" ht="9.75" customHeight="1">
      <c r="A585" s="1046" t="s">
        <v>739</v>
      </c>
      <c r="B585" s="1045">
        <v>578566</v>
      </c>
      <c r="C585" s="1045">
        <v>578566</v>
      </c>
      <c r="D585" s="1045" t="s">
        <v>43</v>
      </c>
      <c r="E585" s="1045">
        <v>6982252</v>
      </c>
      <c r="F585" s="1045">
        <v>364790</v>
      </c>
      <c r="G585" s="1045">
        <v>636818</v>
      </c>
      <c r="H585" s="1045">
        <v>3607568</v>
      </c>
      <c r="I585" s="1045">
        <v>2250411</v>
      </c>
      <c r="J585" s="1045">
        <v>122665</v>
      </c>
      <c r="K585" s="1045">
        <v>17448424</v>
      </c>
      <c r="L585" s="1045">
        <v>17448424</v>
      </c>
      <c r="M585" s="1062" t="s">
        <v>43</v>
      </c>
      <c r="N585" s="1048" t="s">
        <v>447</v>
      </c>
    </row>
    <row r="586" spans="1:14" s="1045" customFormat="1" ht="9.75" customHeight="1">
      <c r="A586" s="1046" t="s">
        <v>740</v>
      </c>
      <c r="B586" s="1045">
        <v>74264</v>
      </c>
      <c r="C586" s="1045">
        <v>74264</v>
      </c>
      <c r="D586" s="1045" t="s">
        <v>43</v>
      </c>
      <c r="E586" s="1045">
        <v>5555216</v>
      </c>
      <c r="F586" s="1045">
        <v>560590</v>
      </c>
      <c r="G586" s="1045">
        <v>68674</v>
      </c>
      <c r="H586" s="1045">
        <v>4081668</v>
      </c>
      <c r="I586" s="1045">
        <v>781598</v>
      </c>
      <c r="J586" s="1045">
        <v>62686</v>
      </c>
      <c r="K586" s="1045">
        <v>19962602</v>
      </c>
      <c r="L586" s="1045">
        <v>17894872</v>
      </c>
      <c r="M586" s="1062">
        <v>2067730</v>
      </c>
      <c r="N586" s="1048" t="s">
        <v>449</v>
      </c>
    </row>
    <row r="587" spans="1:14" s="1045" customFormat="1" ht="9.75" customHeight="1">
      <c r="A587" s="1046" t="s">
        <v>741</v>
      </c>
      <c r="B587" s="1045">
        <v>148233</v>
      </c>
      <c r="C587" s="1045">
        <v>148233</v>
      </c>
      <c r="D587" s="1045" t="s">
        <v>43</v>
      </c>
      <c r="E587" s="1045">
        <v>4648550</v>
      </c>
      <c r="F587" s="1045">
        <v>696099</v>
      </c>
      <c r="G587" s="1045" t="s">
        <v>43</v>
      </c>
      <c r="H587" s="1045">
        <v>3695023</v>
      </c>
      <c r="I587" s="1045">
        <v>257428</v>
      </c>
      <c r="J587" s="1045" t="s">
        <v>43</v>
      </c>
      <c r="K587" s="1045">
        <v>21840005</v>
      </c>
      <c r="L587" s="1045">
        <v>17935609</v>
      </c>
      <c r="M587" s="1062">
        <v>3904396</v>
      </c>
      <c r="N587" s="1048" t="s">
        <v>451</v>
      </c>
    </row>
    <row r="588" spans="1:14" s="1045" customFormat="1" ht="6.75" customHeight="1">
      <c r="A588" s="1046"/>
      <c r="M588" s="1062"/>
      <c r="N588" s="1048"/>
    </row>
    <row r="589" spans="1:14" s="1045" customFormat="1" ht="9.75" customHeight="1">
      <c r="A589" s="1046" t="s">
        <v>305</v>
      </c>
      <c r="B589" s="1045" t="s">
        <v>43</v>
      </c>
      <c r="C589" s="1045" t="s">
        <v>43</v>
      </c>
      <c r="D589" s="1045" t="s">
        <v>43</v>
      </c>
      <c r="E589" s="1045">
        <v>5357710</v>
      </c>
      <c r="F589" s="1045">
        <v>434108</v>
      </c>
      <c r="G589" s="1045">
        <v>68674</v>
      </c>
      <c r="H589" s="1045">
        <v>4265971</v>
      </c>
      <c r="I589" s="1045">
        <v>526271</v>
      </c>
      <c r="J589" s="1045">
        <v>62686</v>
      </c>
      <c r="K589" s="1045">
        <v>20958332</v>
      </c>
      <c r="L589" s="1045">
        <v>17767712</v>
      </c>
      <c r="M589" s="1062">
        <v>3190620</v>
      </c>
      <c r="N589" s="1048" t="s">
        <v>452</v>
      </c>
    </row>
    <row r="590" spans="1:14" s="1045" customFormat="1" ht="9.75" customHeight="1">
      <c r="A590" s="1046" t="s">
        <v>742</v>
      </c>
      <c r="B590" s="1045">
        <v>148233</v>
      </c>
      <c r="C590" s="1045">
        <v>148233</v>
      </c>
      <c r="D590" s="1045" t="s">
        <v>43</v>
      </c>
      <c r="E590" s="1045">
        <v>4178708</v>
      </c>
      <c r="F590" s="1045">
        <v>697854</v>
      </c>
      <c r="G590" s="1045" t="s">
        <v>43</v>
      </c>
      <c r="H590" s="1045">
        <v>3092827</v>
      </c>
      <c r="I590" s="1045">
        <v>388027</v>
      </c>
      <c r="J590" s="1045" t="s">
        <v>43</v>
      </c>
      <c r="K590" s="1045">
        <v>22433455</v>
      </c>
      <c r="L590" s="1045">
        <v>18492885</v>
      </c>
      <c r="M590" s="1062">
        <v>3940570</v>
      </c>
      <c r="N590" s="1048" t="s">
        <v>454</v>
      </c>
    </row>
    <row r="591" spans="1:14" s="1045" customFormat="1" ht="6.75" customHeight="1">
      <c r="A591" s="1046"/>
      <c r="M591" s="1062"/>
      <c r="N591" s="1048"/>
    </row>
    <row r="592" spans="1:14" s="1045" customFormat="1" ht="9.75" customHeight="1">
      <c r="A592" s="1046" t="s">
        <v>307</v>
      </c>
      <c r="B592" s="1045" t="s">
        <v>43</v>
      </c>
      <c r="C592" s="1045" t="s">
        <v>43</v>
      </c>
      <c r="D592" s="1045" t="s">
        <v>43</v>
      </c>
      <c r="E592" s="1045">
        <v>1406922</v>
      </c>
      <c r="F592" s="1045">
        <v>126046</v>
      </c>
      <c r="G592" s="1045" t="s">
        <v>43</v>
      </c>
      <c r="H592" s="1045">
        <v>1280876</v>
      </c>
      <c r="I592" s="1045" t="s">
        <v>43</v>
      </c>
      <c r="J592" s="1045" t="s">
        <v>43</v>
      </c>
      <c r="K592" s="1045">
        <v>5574609</v>
      </c>
      <c r="L592" s="1045">
        <v>4451719</v>
      </c>
      <c r="M592" s="1062">
        <v>1122890</v>
      </c>
      <c r="N592" s="1048" t="s">
        <v>455</v>
      </c>
    </row>
    <row r="593" spans="1:14" s="1045" customFormat="1" ht="9.75" customHeight="1">
      <c r="A593" s="1046" t="s">
        <v>456</v>
      </c>
      <c r="B593" s="1045">
        <v>74220</v>
      </c>
      <c r="C593" s="1045">
        <v>74220</v>
      </c>
      <c r="D593" s="1045" t="s">
        <v>43</v>
      </c>
      <c r="E593" s="1045">
        <v>949022</v>
      </c>
      <c r="F593" s="1045">
        <v>259465</v>
      </c>
      <c r="G593" s="1045" t="s">
        <v>43</v>
      </c>
      <c r="H593" s="1045">
        <v>558878</v>
      </c>
      <c r="I593" s="1045">
        <v>130679</v>
      </c>
      <c r="J593" s="1045" t="s">
        <v>43</v>
      </c>
      <c r="K593" s="1045">
        <v>4909581</v>
      </c>
      <c r="L593" s="1045">
        <v>3808280</v>
      </c>
      <c r="M593" s="1062">
        <v>1101301</v>
      </c>
      <c r="N593" s="1048" t="s">
        <v>457</v>
      </c>
    </row>
    <row r="594" spans="1:14" s="1045" customFormat="1" ht="9.75" customHeight="1">
      <c r="A594" s="1046" t="s">
        <v>458</v>
      </c>
      <c r="B594" s="1045" t="s">
        <v>43</v>
      </c>
      <c r="C594" s="1045" t="s">
        <v>43</v>
      </c>
      <c r="D594" s="1045" t="s">
        <v>43</v>
      </c>
      <c r="E594" s="1045">
        <v>1411660</v>
      </c>
      <c r="F594" s="1045">
        <v>186269</v>
      </c>
      <c r="G594" s="1045" t="s">
        <v>43</v>
      </c>
      <c r="H594" s="1045">
        <v>1225391</v>
      </c>
      <c r="I594" s="1045" t="s">
        <v>43</v>
      </c>
      <c r="J594" s="1045" t="s">
        <v>43</v>
      </c>
      <c r="K594" s="1045">
        <v>5760280</v>
      </c>
      <c r="L594" s="1045">
        <v>4929222</v>
      </c>
      <c r="M594" s="1062">
        <v>831058</v>
      </c>
      <c r="N594" s="1048" t="s">
        <v>459</v>
      </c>
    </row>
    <row r="595" spans="1:14" s="1045" customFormat="1" ht="9.75" customHeight="1">
      <c r="A595" s="1046" t="s">
        <v>460</v>
      </c>
      <c r="B595" s="1045">
        <v>74013</v>
      </c>
      <c r="C595" s="1045">
        <v>74013</v>
      </c>
      <c r="D595" s="1045" t="s">
        <v>43</v>
      </c>
      <c r="E595" s="1045">
        <v>880946</v>
      </c>
      <c r="F595" s="1045">
        <v>124319</v>
      </c>
      <c r="G595" s="1045" t="s">
        <v>43</v>
      </c>
      <c r="H595" s="1045">
        <v>629878</v>
      </c>
      <c r="I595" s="1045">
        <v>126749</v>
      </c>
      <c r="J595" s="1045" t="s">
        <v>43</v>
      </c>
      <c r="K595" s="1045">
        <v>5595535</v>
      </c>
      <c r="L595" s="1045">
        <v>4746388</v>
      </c>
      <c r="M595" s="1062">
        <v>849147</v>
      </c>
      <c r="N595" s="1048" t="s">
        <v>461</v>
      </c>
    </row>
    <row r="596" spans="1:14" s="1045" customFormat="1" ht="9.75" customHeight="1">
      <c r="A596" s="1046" t="s">
        <v>311</v>
      </c>
      <c r="B596" s="1045" t="s">
        <v>43</v>
      </c>
      <c r="C596" s="1045" t="s">
        <v>43</v>
      </c>
      <c r="D596" s="1045" t="s">
        <v>43</v>
      </c>
      <c r="E596" s="1045">
        <v>937080</v>
      </c>
      <c r="F596" s="1045">
        <v>127801</v>
      </c>
      <c r="G596" s="1045" t="s">
        <v>43</v>
      </c>
      <c r="H596" s="1045">
        <v>678680</v>
      </c>
      <c r="I596" s="1045">
        <v>130599</v>
      </c>
      <c r="J596" s="1045" t="s">
        <v>43</v>
      </c>
      <c r="K596" s="1045">
        <v>6168059</v>
      </c>
      <c r="L596" s="1045">
        <v>5008995</v>
      </c>
      <c r="M596" s="1062">
        <v>1159064</v>
      </c>
      <c r="N596" s="1048" t="s">
        <v>462</v>
      </c>
    </row>
    <row r="597" spans="1:14" s="1045" customFormat="1" ht="6.75" customHeight="1">
      <c r="A597" s="1046"/>
      <c r="M597" s="1062"/>
      <c r="N597" s="1048"/>
    </row>
    <row r="598" spans="1:14" s="1045" customFormat="1" ht="9.75" customHeight="1">
      <c r="A598" s="1046" t="s">
        <v>463</v>
      </c>
      <c r="B598" s="1045" t="s">
        <v>43</v>
      </c>
      <c r="C598" s="1045" t="s">
        <v>43</v>
      </c>
      <c r="D598" s="1045" t="s">
        <v>43</v>
      </c>
      <c r="E598" s="1045">
        <v>638017</v>
      </c>
      <c r="F598" s="1045" t="s">
        <v>43</v>
      </c>
      <c r="G598" s="1045" t="s">
        <v>43</v>
      </c>
      <c r="H598" s="1045">
        <v>638017</v>
      </c>
      <c r="I598" s="1045" t="s">
        <v>43</v>
      </c>
      <c r="J598" s="1045" t="s">
        <v>43</v>
      </c>
      <c r="K598" s="1045">
        <v>2088486</v>
      </c>
      <c r="L598" s="1045">
        <v>1599914</v>
      </c>
      <c r="M598" s="1062">
        <v>488572</v>
      </c>
      <c r="N598" s="1048" t="s">
        <v>464</v>
      </c>
    </row>
    <row r="599" spans="1:14" s="1045" customFormat="1" ht="9.75" customHeight="1">
      <c r="A599" s="1046" t="s">
        <v>465</v>
      </c>
      <c r="B599" s="1045" t="s">
        <v>43</v>
      </c>
      <c r="C599" s="1045" t="s">
        <v>43</v>
      </c>
      <c r="D599" s="1045" t="s">
        <v>43</v>
      </c>
      <c r="E599" s="1045">
        <v>253786</v>
      </c>
      <c r="F599" s="1045">
        <v>61571</v>
      </c>
      <c r="G599" s="1045" t="s">
        <v>43</v>
      </c>
      <c r="H599" s="1045">
        <v>192215</v>
      </c>
      <c r="I599" s="1045" t="s">
        <v>43</v>
      </c>
      <c r="J599" s="1045" t="s">
        <v>43</v>
      </c>
      <c r="K599" s="1045">
        <v>1820830</v>
      </c>
      <c r="L599" s="1045">
        <v>1389587</v>
      </c>
      <c r="M599" s="1062">
        <v>431243</v>
      </c>
      <c r="N599" s="1048" t="s">
        <v>410</v>
      </c>
    </row>
    <row r="600" spans="1:14" s="1045" customFormat="1" ht="9.75" customHeight="1">
      <c r="A600" s="1046" t="s">
        <v>466</v>
      </c>
      <c r="B600" s="1045" t="s">
        <v>43</v>
      </c>
      <c r="C600" s="1045" t="s">
        <v>43</v>
      </c>
      <c r="D600" s="1045" t="s">
        <v>43</v>
      </c>
      <c r="E600" s="1045">
        <v>515119</v>
      </c>
      <c r="F600" s="1045">
        <v>64475</v>
      </c>
      <c r="G600" s="1045" t="s">
        <v>43</v>
      </c>
      <c r="H600" s="1045">
        <v>450644</v>
      </c>
      <c r="I600" s="1045" t="s">
        <v>43</v>
      </c>
      <c r="J600" s="1045" t="s">
        <v>43</v>
      </c>
      <c r="K600" s="1045">
        <v>1665293</v>
      </c>
      <c r="L600" s="1045">
        <v>1462218</v>
      </c>
      <c r="M600" s="1062">
        <v>203075</v>
      </c>
      <c r="N600" s="1048" t="s">
        <v>411</v>
      </c>
    </row>
    <row r="601" spans="1:14" s="1045" customFormat="1" ht="9.75" customHeight="1">
      <c r="A601" s="1046" t="s">
        <v>467</v>
      </c>
      <c r="B601" s="1045">
        <v>74220</v>
      </c>
      <c r="C601" s="1045">
        <v>74220</v>
      </c>
      <c r="D601" s="1045" t="s">
        <v>43</v>
      </c>
      <c r="E601" s="1045">
        <v>313848</v>
      </c>
      <c r="F601" s="1045">
        <v>66308</v>
      </c>
      <c r="G601" s="1045" t="s">
        <v>43</v>
      </c>
      <c r="H601" s="1045">
        <v>184559</v>
      </c>
      <c r="I601" s="1045">
        <v>62981</v>
      </c>
      <c r="J601" s="1045" t="s">
        <v>43</v>
      </c>
      <c r="K601" s="1045">
        <v>1993202</v>
      </c>
      <c r="L601" s="1045">
        <v>1596741</v>
      </c>
      <c r="M601" s="1062">
        <v>396461</v>
      </c>
      <c r="N601" s="1048" t="s">
        <v>412</v>
      </c>
    </row>
    <row r="602" spans="1:14" s="1045" customFormat="1" ht="9.75" customHeight="1">
      <c r="A602" s="1046" t="s">
        <v>468</v>
      </c>
      <c r="B602" s="1045" t="s">
        <v>43</v>
      </c>
      <c r="C602" s="1045" t="s">
        <v>43</v>
      </c>
      <c r="D602" s="1045" t="s">
        <v>43</v>
      </c>
      <c r="E602" s="1045">
        <v>386634</v>
      </c>
      <c r="F602" s="1045">
        <v>125786</v>
      </c>
      <c r="G602" s="1045" t="s">
        <v>43</v>
      </c>
      <c r="H602" s="1045">
        <v>193150</v>
      </c>
      <c r="I602" s="1045">
        <v>67698</v>
      </c>
      <c r="J602" s="1045" t="s">
        <v>43</v>
      </c>
      <c r="K602" s="1045">
        <v>1300649</v>
      </c>
      <c r="L602" s="1045">
        <v>1007947</v>
      </c>
      <c r="M602" s="1062">
        <v>292702</v>
      </c>
      <c r="N602" s="1048" t="s">
        <v>469</v>
      </c>
    </row>
    <row r="603" spans="1:14" s="1045" customFormat="1" ht="9.75" customHeight="1">
      <c r="A603" s="1046" t="s">
        <v>470</v>
      </c>
      <c r="B603" s="1045" t="s">
        <v>43</v>
      </c>
      <c r="C603" s="1045" t="s">
        <v>43</v>
      </c>
      <c r="D603" s="1045" t="s">
        <v>43</v>
      </c>
      <c r="E603" s="1045">
        <v>248540</v>
      </c>
      <c r="F603" s="1045">
        <v>67371</v>
      </c>
      <c r="G603" s="1045" t="s">
        <v>43</v>
      </c>
      <c r="H603" s="1045">
        <v>181169</v>
      </c>
      <c r="I603" s="1045" t="s">
        <v>43</v>
      </c>
      <c r="J603" s="1045" t="s">
        <v>43</v>
      </c>
      <c r="K603" s="1045">
        <v>1615730</v>
      </c>
      <c r="L603" s="1045">
        <v>1203592</v>
      </c>
      <c r="M603" s="1062">
        <v>412138</v>
      </c>
      <c r="N603" s="1048" t="s">
        <v>471</v>
      </c>
    </row>
    <row r="604" spans="1:14" s="1045" customFormat="1" ht="9.75" customHeight="1">
      <c r="A604" s="1046" t="s">
        <v>472</v>
      </c>
      <c r="B604" s="1045" t="s">
        <v>43</v>
      </c>
      <c r="C604" s="1045" t="s">
        <v>43</v>
      </c>
      <c r="D604" s="1045" t="s">
        <v>43</v>
      </c>
      <c r="E604" s="1045">
        <v>517527</v>
      </c>
      <c r="F604" s="1045">
        <v>61874</v>
      </c>
      <c r="G604" s="1045" t="s">
        <v>43</v>
      </c>
      <c r="H604" s="1045">
        <v>455653</v>
      </c>
      <c r="I604" s="1045" t="s">
        <v>43</v>
      </c>
      <c r="J604" s="1045" t="s">
        <v>43</v>
      </c>
      <c r="K604" s="1045">
        <v>1856664</v>
      </c>
      <c r="L604" s="1045">
        <v>1649847</v>
      </c>
      <c r="M604" s="1062">
        <v>206817</v>
      </c>
      <c r="N604" s="1048" t="s">
        <v>473</v>
      </c>
    </row>
    <row r="605" spans="1:14" s="1045" customFormat="1" ht="9.75" customHeight="1">
      <c r="A605" s="1046" t="s">
        <v>474</v>
      </c>
      <c r="B605" s="1045" t="s">
        <v>43</v>
      </c>
      <c r="C605" s="1045" t="s">
        <v>43</v>
      </c>
      <c r="D605" s="1045" t="s">
        <v>43</v>
      </c>
      <c r="E605" s="1045">
        <v>253232</v>
      </c>
      <c r="F605" s="1045">
        <v>61127</v>
      </c>
      <c r="G605" s="1045" t="s">
        <v>43</v>
      </c>
      <c r="H605" s="1045">
        <v>192105</v>
      </c>
      <c r="I605" s="1045" t="s">
        <v>43</v>
      </c>
      <c r="J605" s="1045" t="s">
        <v>43</v>
      </c>
      <c r="K605" s="1045">
        <v>2045168</v>
      </c>
      <c r="L605" s="1045">
        <v>1759051</v>
      </c>
      <c r="M605" s="1062">
        <v>286117</v>
      </c>
      <c r="N605" s="1048" t="s">
        <v>475</v>
      </c>
    </row>
    <row r="606" spans="1:14" s="1045" customFormat="1" ht="9.75" customHeight="1">
      <c r="A606" s="1046" t="s">
        <v>476</v>
      </c>
      <c r="B606" s="1045" t="s">
        <v>43</v>
      </c>
      <c r="C606" s="1045" t="s">
        <v>43</v>
      </c>
      <c r="D606" s="1045" t="s">
        <v>43</v>
      </c>
      <c r="E606" s="1045">
        <v>640901</v>
      </c>
      <c r="F606" s="1045">
        <v>63268</v>
      </c>
      <c r="G606" s="1045" t="s">
        <v>43</v>
      </c>
      <c r="H606" s="1045">
        <v>577633</v>
      </c>
      <c r="I606" s="1045" t="s">
        <v>43</v>
      </c>
      <c r="J606" s="1045" t="s">
        <v>43</v>
      </c>
      <c r="K606" s="1045">
        <v>1858448</v>
      </c>
      <c r="L606" s="1045">
        <v>1520324</v>
      </c>
      <c r="M606" s="1062">
        <v>338124</v>
      </c>
      <c r="N606" s="1048" t="s">
        <v>477</v>
      </c>
    </row>
    <row r="607" spans="1:14" s="1045" customFormat="1" ht="9.75" customHeight="1">
      <c r="A607" s="1046" t="s">
        <v>478</v>
      </c>
      <c r="B607" s="1045" t="s">
        <v>43</v>
      </c>
      <c r="C607" s="1045" t="s">
        <v>43</v>
      </c>
      <c r="D607" s="1045" t="s">
        <v>43</v>
      </c>
      <c r="E607" s="1045">
        <v>190439</v>
      </c>
      <c r="F607" s="1045">
        <v>62529</v>
      </c>
      <c r="G607" s="1045" t="s">
        <v>43</v>
      </c>
      <c r="H607" s="1045">
        <v>127910</v>
      </c>
      <c r="I607" s="1045" t="s">
        <v>43</v>
      </c>
      <c r="J607" s="1045" t="s">
        <v>43</v>
      </c>
      <c r="K607" s="1045">
        <v>1595586</v>
      </c>
      <c r="L607" s="1045">
        <v>1387849</v>
      </c>
      <c r="M607" s="1062">
        <v>207737</v>
      </c>
      <c r="N607" s="1048" t="s">
        <v>422</v>
      </c>
    </row>
    <row r="608" spans="1:14" s="1045" customFormat="1" ht="9.75" customHeight="1">
      <c r="A608" s="1046" t="s">
        <v>479</v>
      </c>
      <c r="B608" s="1045" t="s">
        <v>43</v>
      </c>
      <c r="C608" s="1045" t="s">
        <v>43</v>
      </c>
      <c r="D608" s="1045" t="s">
        <v>43</v>
      </c>
      <c r="E608" s="1045">
        <v>318748</v>
      </c>
      <c r="F608" s="1045">
        <v>61790</v>
      </c>
      <c r="G608" s="1045" t="s">
        <v>43</v>
      </c>
      <c r="H608" s="1045">
        <v>190040</v>
      </c>
      <c r="I608" s="1045">
        <v>66918</v>
      </c>
      <c r="J608" s="1045" t="s">
        <v>43</v>
      </c>
      <c r="K608" s="1045">
        <v>1957302</v>
      </c>
      <c r="L608" s="1045">
        <v>1595315</v>
      </c>
      <c r="M608" s="1062">
        <v>361987</v>
      </c>
      <c r="N608" s="1048" t="s">
        <v>423</v>
      </c>
    </row>
    <row r="609" spans="1:14" s="1045" customFormat="1" ht="9.75" customHeight="1">
      <c r="A609" s="1046" t="s">
        <v>480</v>
      </c>
      <c r="B609" s="1045">
        <v>74013</v>
      </c>
      <c r="C609" s="1045">
        <v>74013</v>
      </c>
      <c r="D609" s="1045" t="s">
        <v>43</v>
      </c>
      <c r="E609" s="1045">
        <v>371759</v>
      </c>
      <c r="F609" s="1045" t="s">
        <v>43</v>
      </c>
      <c r="G609" s="1045" t="s">
        <v>43</v>
      </c>
      <c r="H609" s="1045">
        <v>311928</v>
      </c>
      <c r="I609" s="1045">
        <v>59831</v>
      </c>
      <c r="J609" s="1045" t="s">
        <v>43</v>
      </c>
      <c r="K609" s="1045">
        <v>2042647</v>
      </c>
      <c r="L609" s="1045">
        <v>1763224</v>
      </c>
      <c r="M609" s="1062">
        <v>279423</v>
      </c>
      <c r="N609" s="1048" t="s">
        <v>424</v>
      </c>
    </row>
    <row r="610" spans="1:14" s="1045" customFormat="1" ht="9.75" customHeight="1">
      <c r="A610" s="1046" t="s">
        <v>481</v>
      </c>
      <c r="B610" s="1045" t="s">
        <v>43</v>
      </c>
      <c r="C610" s="1045" t="s">
        <v>43</v>
      </c>
      <c r="D610" s="1045" t="s">
        <v>43</v>
      </c>
      <c r="E610" s="1045">
        <v>247567</v>
      </c>
      <c r="F610" s="1045" t="s">
        <v>43</v>
      </c>
      <c r="G610" s="1045" t="s">
        <v>43</v>
      </c>
      <c r="H610" s="1045">
        <v>247567</v>
      </c>
      <c r="I610" s="1045" t="s">
        <v>43</v>
      </c>
      <c r="J610" s="1045" t="s">
        <v>43</v>
      </c>
      <c r="K610" s="1045">
        <v>2096913</v>
      </c>
      <c r="L610" s="1045">
        <v>1577389</v>
      </c>
      <c r="M610" s="1062">
        <v>519524</v>
      </c>
      <c r="N610" s="1048" t="s">
        <v>482</v>
      </c>
    </row>
    <row r="611" spans="1:14" s="1045" customFormat="1" ht="9.75" customHeight="1">
      <c r="A611" s="1046" t="s">
        <v>465</v>
      </c>
      <c r="B611" s="1045" t="s">
        <v>43</v>
      </c>
      <c r="C611" s="1045" t="s">
        <v>43</v>
      </c>
      <c r="D611" s="1045" t="s">
        <v>43</v>
      </c>
      <c r="E611" s="1045">
        <v>315762</v>
      </c>
      <c r="F611" s="1045" t="s">
        <v>43</v>
      </c>
      <c r="G611" s="1045" t="s">
        <v>43</v>
      </c>
      <c r="H611" s="1045">
        <v>252428</v>
      </c>
      <c r="I611" s="1045">
        <v>63334</v>
      </c>
      <c r="J611" s="1045" t="s">
        <v>43</v>
      </c>
      <c r="K611" s="1045">
        <v>1891570</v>
      </c>
      <c r="L611" s="1045">
        <v>1526638</v>
      </c>
      <c r="M611" s="1062">
        <v>364932</v>
      </c>
      <c r="N611" s="1048" t="s">
        <v>410</v>
      </c>
    </row>
    <row r="612" spans="1:14" s="1045" customFormat="1" ht="9.75" customHeight="1">
      <c r="A612" s="1049" t="s">
        <v>466</v>
      </c>
      <c r="B612" s="1050" t="s">
        <v>43</v>
      </c>
      <c r="C612" s="1051" t="s">
        <v>43</v>
      </c>
      <c r="D612" s="1051" t="s">
        <v>43</v>
      </c>
      <c r="E612" s="1051">
        <v>373751</v>
      </c>
      <c r="F612" s="1051">
        <v>127801</v>
      </c>
      <c r="G612" s="1051" t="s">
        <v>43</v>
      </c>
      <c r="H612" s="1051">
        <v>178685</v>
      </c>
      <c r="I612" s="1051">
        <v>67265</v>
      </c>
      <c r="J612" s="1051" t="s">
        <v>43</v>
      </c>
      <c r="K612" s="1051">
        <v>2179576</v>
      </c>
      <c r="L612" s="1051">
        <v>1904968</v>
      </c>
      <c r="M612" s="1063">
        <v>274608</v>
      </c>
      <c r="N612" s="1052" t="s">
        <v>411</v>
      </c>
    </row>
    <row r="613" spans="1:14" ht="12" customHeight="1"/>
    <row r="614" spans="1:14" ht="12" customHeight="1"/>
    <row r="615" spans="1:14" ht="12" customHeight="1"/>
  </sheetData>
  <mergeCells count="50">
    <mergeCell ref="A580:A582"/>
    <mergeCell ref="N580:N582"/>
    <mergeCell ref="A472:A474"/>
    <mergeCell ref="W472:W474"/>
    <mergeCell ref="U473:U474"/>
    <mergeCell ref="A508:A510"/>
    <mergeCell ref="W508:W510"/>
    <mergeCell ref="A544:A546"/>
    <mergeCell ref="W544:W546"/>
    <mergeCell ref="C545:C546"/>
    <mergeCell ref="A400:A402"/>
    <mergeCell ref="W400:W402"/>
    <mergeCell ref="C401:C402"/>
    <mergeCell ref="K401:K402"/>
    <mergeCell ref="A436:A438"/>
    <mergeCell ref="W436:W438"/>
    <mergeCell ref="P437:P438"/>
    <mergeCell ref="A328:A330"/>
    <mergeCell ref="W328:W330"/>
    <mergeCell ref="U329:U330"/>
    <mergeCell ref="A364:A366"/>
    <mergeCell ref="W364:W366"/>
    <mergeCell ref="G365:G366"/>
    <mergeCell ref="A292:A294"/>
    <mergeCell ref="W292:W294"/>
    <mergeCell ref="R293:R294"/>
    <mergeCell ref="A184:A186"/>
    <mergeCell ref="W184:W186"/>
    <mergeCell ref="A220:A222"/>
    <mergeCell ref="W220:W222"/>
    <mergeCell ref="H221:H222"/>
    <mergeCell ref="M221:M222"/>
    <mergeCell ref="A256:A258"/>
    <mergeCell ref="W256:W258"/>
    <mergeCell ref="C257:C258"/>
    <mergeCell ref="K257:K258"/>
    <mergeCell ref="N257:N258"/>
    <mergeCell ref="A112:A114"/>
    <mergeCell ref="W112:W114"/>
    <mergeCell ref="B113:B114"/>
    <mergeCell ref="L113:L114"/>
    <mergeCell ref="A148:A150"/>
    <mergeCell ref="W148:W150"/>
    <mergeCell ref="A76:A78"/>
    <mergeCell ref="W76:W78"/>
    <mergeCell ref="A4:A6"/>
    <mergeCell ref="W4:W6"/>
    <mergeCell ref="B5:B6"/>
    <mergeCell ref="A40:A42"/>
    <mergeCell ref="W40:W42"/>
  </mergeCells>
  <phoneticPr fontId="61"/>
  <pageMargins left="0.59055118110236227" right="0.59055118110236227" top="0.59055118110236227" bottom="0.59055118110236227" header="0.51181102362204722" footer="0.51181102362204722"/>
  <pageSetup paperSize="9" scale="93" pageOrder="overThenDown" orientation="portrait" r:id="rId1"/>
  <headerFooter alignWithMargins="0"/>
  <rowBreaks count="8" manualBreakCount="8">
    <brk id="73" max="22" man="1"/>
    <brk id="145" max="22" man="1"/>
    <brk id="217" max="22" man="1"/>
    <brk id="289" max="22" man="1"/>
    <brk id="361" max="22" man="1"/>
    <brk id="433" max="22" man="1"/>
    <brk id="505" max="22" man="1"/>
    <brk id="577" max="22" man="1"/>
  </rowBreaks>
  <colBreaks count="1" manualBreakCount="1">
    <brk id="11" max="61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zoomScaleNormal="70" zoomScaleSheetLayoutView="100" workbookViewId="0">
      <pane xSplit="4" ySplit="7" topLeftCell="E8" activePane="bottomRight" state="frozen"/>
      <selection pane="topRight" activeCell="F1" sqref="F1"/>
      <selection pane="bottomLeft" activeCell="A8" sqref="A8"/>
      <selection pane="bottomRight" activeCell="A2" sqref="A2"/>
    </sheetView>
  </sheetViews>
  <sheetFormatPr defaultRowHeight="13.5"/>
  <cols>
    <col min="1" max="1" width="3.375" style="1140" customWidth="1"/>
    <col min="2" max="2" width="3.25" style="234" customWidth="1"/>
    <col min="3" max="3" width="6.125" style="234" customWidth="1"/>
    <col min="4" max="4" width="0.875" style="234" customWidth="1"/>
    <col min="5" max="5" width="8.625" style="234" customWidth="1"/>
    <col min="6" max="20" width="8.375" style="234" customWidth="1"/>
    <col min="21" max="21" width="9.25" style="234" customWidth="1"/>
    <col min="22" max="22" width="8.25" style="1140" customWidth="1"/>
    <col min="23" max="23" width="6.875" style="234" customWidth="1"/>
    <col min="24" max="16384" width="9" style="234"/>
  </cols>
  <sheetData>
    <row r="1" spans="1:23" ht="13.5" customHeight="1">
      <c r="H1" s="383"/>
      <c r="I1" s="384"/>
      <c r="J1" s="384"/>
      <c r="K1" s="384"/>
      <c r="L1" s="384"/>
      <c r="M1" s="384"/>
      <c r="N1" s="384"/>
      <c r="O1" s="384"/>
      <c r="P1" s="384"/>
      <c r="Q1" s="384"/>
      <c r="T1" s="119"/>
    </row>
    <row r="2" spans="1:23" s="386" customFormat="1" ht="13.5" customHeight="1">
      <c r="A2" s="485"/>
      <c r="H2" s="119"/>
      <c r="Q2" s="113"/>
      <c r="S2" s="387"/>
      <c r="T2" s="387"/>
      <c r="V2" s="485"/>
      <c r="W2" s="388"/>
    </row>
    <row r="3" spans="1:23" ht="16.5" customHeight="1">
      <c r="A3" s="897" t="s">
        <v>1359</v>
      </c>
      <c r="B3" s="1099"/>
      <c r="C3" s="1099"/>
      <c r="D3" s="1099"/>
      <c r="E3" s="376"/>
      <c r="F3" s="950"/>
      <c r="G3" s="376"/>
      <c r="H3" s="376"/>
      <c r="I3" s="951"/>
      <c r="J3" s="951"/>
      <c r="K3" s="376"/>
      <c r="L3" s="376"/>
      <c r="M3" s="376"/>
      <c r="N3" s="952"/>
      <c r="O3" s="376"/>
      <c r="P3" s="376"/>
      <c r="Q3" s="953"/>
      <c r="R3" s="411"/>
      <c r="S3" s="409"/>
      <c r="T3" s="409"/>
      <c r="U3" s="902" t="s">
        <v>958</v>
      </c>
      <c r="V3" s="376"/>
    </row>
    <row r="4" spans="1:23" s="242" customFormat="1" ht="21.95" customHeight="1">
      <c r="A4" s="1071"/>
      <c r="B4" s="1071"/>
      <c r="C4" s="1071"/>
      <c r="D4" s="1072"/>
      <c r="E4" s="123"/>
      <c r="F4" s="124"/>
      <c r="G4" s="124"/>
      <c r="H4" s="124"/>
      <c r="I4" s="124"/>
      <c r="J4" s="124"/>
      <c r="K4" s="124"/>
      <c r="L4" s="124"/>
      <c r="M4" s="125"/>
      <c r="N4" s="39"/>
      <c r="O4" s="40"/>
      <c r="P4" s="40"/>
      <c r="Q4" s="40"/>
      <c r="R4" s="40"/>
      <c r="S4" s="41"/>
      <c r="T4" s="378"/>
      <c r="U4" s="116"/>
      <c r="V4" s="1305" t="s">
        <v>959</v>
      </c>
      <c r="W4" s="249"/>
    </row>
    <row r="5" spans="1:23" s="242" customFormat="1" ht="21.95" customHeight="1">
      <c r="A5" s="1297" t="s">
        <v>996</v>
      </c>
      <c r="B5" s="1297"/>
      <c r="C5" s="1297"/>
      <c r="D5" s="1298"/>
      <c r="E5" s="52" t="s">
        <v>127</v>
      </c>
      <c r="F5" s="50" t="s">
        <v>917</v>
      </c>
      <c r="G5" s="50" t="s">
        <v>918</v>
      </c>
      <c r="H5" s="50" t="s">
        <v>710</v>
      </c>
      <c r="I5" s="50" t="s">
        <v>919</v>
      </c>
      <c r="J5" s="50" t="s">
        <v>920</v>
      </c>
      <c r="K5" s="50" t="s">
        <v>711</v>
      </c>
      <c r="L5" s="126"/>
      <c r="M5" s="89"/>
      <c r="N5" s="49" t="s">
        <v>921</v>
      </c>
      <c r="O5" s="50" t="s">
        <v>922</v>
      </c>
      <c r="P5" s="50" t="s">
        <v>923</v>
      </c>
      <c r="Q5" s="50" t="s">
        <v>924</v>
      </c>
      <c r="R5" s="51" t="s">
        <v>925</v>
      </c>
      <c r="S5" s="380"/>
      <c r="T5" s="381"/>
      <c r="U5" s="49" t="s">
        <v>926</v>
      </c>
      <c r="V5" s="1306"/>
      <c r="W5" s="1090" t="s">
        <v>20</v>
      </c>
    </row>
    <row r="6" spans="1:23" s="959" customFormat="1" ht="21.95" customHeight="1">
      <c r="A6" s="1071"/>
      <c r="B6" s="1071"/>
      <c r="C6" s="1071"/>
      <c r="D6" s="1072"/>
      <c r="E6" s="52"/>
      <c r="F6" s="50" t="s">
        <v>20</v>
      </c>
      <c r="G6" s="50" t="s">
        <v>20</v>
      </c>
      <c r="H6" s="956" t="s">
        <v>129</v>
      </c>
      <c r="I6" s="50"/>
      <c r="J6" s="50"/>
      <c r="K6" s="50" t="s">
        <v>20</v>
      </c>
      <c r="L6" s="50" t="s">
        <v>130</v>
      </c>
      <c r="M6" s="127" t="s">
        <v>131</v>
      </c>
      <c r="N6" s="49"/>
      <c r="O6" s="50"/>
      <c r="P6" s="50"/>
      <c r="Q6" s="50"/>
      <c r="R6" s="50"/>
      <c r="S6" s="50" t="s">
        <v>927</v>
      </c>
      <c r="T6" s="49" t="s">
        <v>928</v>
      </c>
      <c r="U6" s="52"/>
      <c r="V6" s="1306"/>
      <c r="W6" s="1090" t="s">
        <v>20</v>
      </c>
    </row>
    <row r="7" spans="1:23" s="242" customFormat="1" ht="33.75" customHeight="1">
      <c r="A7" s="1073"/>
      <c r="B7" s="1073"/>
      <c r="C7" s="1073"/>
      <c r="D7" s="1074"/>
      <c r="E7" s="128" t="s">
        <v>943</v>
      </c>
      <c r="F7" s="128" t="s">
        <v>132</v>
      </c>
      <c r="G7" s="128" t="s">
        <v>930</v>
      </c>
      <c r="H7" s="128" t="s">
        <v>931</v>
      </c>
      <c r="I7" s="128" t="s">
        <v>133</v>
      </c>
      <c r="J7" s="128" t="s">
        <v>932</v>
      </c>
      <c r="K7" s="128" t="s">
        <v>944</v>
      </c>
      <c r="L7" s="128" t="s">
        <v>934</v>
      </c>
      <c r="M7" s="129" t="s">
        <v>945</v>
      </c>
      <c r="N7" s="57" t="s">
        <v>154</v>
      </c>
      <c r="O7" s="57" t="s">
        <v>134</v>
      </c>
      <c r="P7" s="57" t="s">
        <v>135</v>
      </c>
      <c r="Q7" s="58" t="s">
        <v>136</v>
      </c>
      <c r="R7" s="1075" t="s">
        <v>936</v>
      </c>
      <c r="S7" s="312"/>
      <c r="T7" s="312"/>
      <c r="U7" s="1074" t="s">
        <v>937</v>
      </c>
      <c r="V7" s="1307"/>
      <c r="W7" s="1090" t="s">
        <v>20</v>
      </c>
    </row>
    <row r="8" spans="1:23" s="371" customFormat="1" ht="20.25" customHeight="1">
      <c r="A8" s="881" t="s">
        <v>116</v>
      </c>
      <c r="B8" s="881" t="s">
        <v>704</v>
      </c>
      <c r="C8" s="398"/>
      <c r="D8" s="237"/>
      <c r="E8" s="119">
        <v>27333698</v>
      </c>
      <c r="F8" s="119">
        <v>1614645</v>
      </c>
      <c r="G8" s="119">
        <v>10999</v>
      </c>
      <c r="H8" s="119">
        <v>8736129</v>
      </c>
      <c r="I8" s="119">
        <v>599349</v>
      </c>
      <c r="J8" s="119">
        <v>8892205</v>
      </c>
      <c r="K8" s="119">
        <v>7480371</v>
      </c>
      <c r="L8" s="119">
        <v>464964</v>
      </c>
      <c r="M8" s="119">
        <v>7015407</v>
      </c>
      <c r="N8" s="119">
        <v>816536</v>
      </c>
      <c r="O8" s="119" t="s">
        <v>45</v>
      </c>
      <c r="P8" s="119">
        <v>1043</v>
      </c>
      <c r="Q8" s="119">
        <v>33483</v>
      </c>
      <c r="R8" s="119">
        <v>105570</v>
      </c>
      <c r="S8" s="119">
        <v>95493</v>
      </c>
      <c r="T8" s="119">
        <v>10077</v>
      </c>
      <c r="U8" s="151" t="s">
        <v>45</v>
      </c>
      <c r="V8" s="279" t="s">
        <v>961</v>
      </c>
      <c r="W8" s="1071"/>
    </row>
    <row r="9" spans="1:23" s="371" customFormat="1" ht="20.25" customHeight="1">
      <c r="A9" s="293" t="s">
        <v>705</v>
      </c>
      <c r="B9" s="293" t="s">
        <v>719</v>
      </c>
      <c r="C9" s="322"/>
      <c r="D9" s="267"/>
      <c r="E9" s="119">
        <v>24381761</v>
      </c>
      <c r="F9" s="119">
        <v>866869</v>
      </c>
      <c r="G9" s="119">
        <v>68601</v>
      </c>
      <c r="H9" s="119">
        <v>9377431</v>
      </c>
      <c r="I9" s="119">
        <v>145154</v>
      </c>
      <c r="J9" s="119">
        <v>6414656</v>
      </c>
      <c r="K9" s="119">
        <v>7509050</v>
      </c>
      <c r="L9" s="119">
        <v>659963</v>
      </c>
      <c r="M9" s="119">
        <v>6849087</v>
      </c>
      <c r="N9" s="119">
        <v>737458</v>
      </c>
      <c r="O9" s="119">
        <v>59242</v>
      </c>
      <c r="P9" s="119">
        <v>713</v>
      </c>
      <c r="Q9" s="119">
        <v>32367</v>
      </c>
      <c r="R9" s="119">
        <v>196038</v>
      </c>
      <c r="S9" s="119">
        <v>179634</v>
      </c>
      <c r="T9" s="119">
        <v>16404</v>
      </c>
      <c r="U9" s="151" t="s">
        <v>45</v>
      </c>
      <c r="V9" s="279" t="s">
        <v>962</v>
      </c>
      <c r="W9" s="1071"/>
    </row>
    <row r="10" spans="1:23" s="371" customFormat="1" ht="20.25" customHeight="1">
      <c r="A10" s="293" t="s">
        <v>705</v>
      </c>
      <c r="B10" s="293" t="s">
        <v>720</v>
      </c>
      <c r="C10" s="322"/>
      <c r="D10" s="267"/>
      <c r="E10" s="119">
        <v>28262694</v>
      </c>
      <c r="F10" s="119">
        <v>1561452</v>
      </c>
      <c r="G10" s="119">
        <v>42656</v>
      </c>
      <c r="H10" s="119">
        <v>9632643</v>
      </c>
      <c r="I10" s="119">
        <v>553013</v>
      </c>
      <c r="J10" s="119">
        <v>9342559</v>
      </c>
      <c r="K10" s="119">
        <v>7130371</v>
      </c>
      <c r="L10" s="119">
        <v>607234</v>
      </c>
      <c r="M10" s="119">
        <v>6523137</v>
      </c>
      <c r="N10" s="119">
        <v>871068</v>
      </c>
      <c r="O10" s="119">
        <v>14965</v>
      </c>
      <c r="P10" s="119">
        <v>927</v>
      </c>
      <c r="Q10" s="119">
        <v>37354</v>
      </c>
      <c r="R10" s="119">
        <v>230612</v>
      </c>
      <c r="S10" s="119">
        <v>194793</v>
      </c>
      <c r="T10" s="119">
        <v>35819</v>
      </c>
      <c r="U10" s="151" t="s">
        <v>45</v>
      </c>
      <c r="V10" s="279" t="s">
        <v>963</v>
      </c>
      <c r="W10" s="1071"/>
    </row>
    <row r="11" spans="1:23" s="371" customFormat="1" ht="20.25" customHeight="1">
      <c r="A11" s="293" t="s">
        <v>705</v>
      </c>
      <c r="B11" s="293" t="s">
        <v>721</v>
      </c>
      <c r="C11" s="322"/>
      <c r="D11" s="267"/>
      <c r="E11" s="1059">
        <v>28177782</v>
      </c>
      <c r="F11" s="119">
        <v>2737449</v>
      </c>
      <c r="G11" s="119">
        <v>13687</v>
      </c>
      <c r="H11" s="119">
        <v>10001805</v>
      </c>
      <c r="I11" s="119">
        <v>662089</v>
      </c>
      <c r="J11" s="119">
        <v>8213757</v>
      </c>
      <c r="K11" s="1059">
        <v>6548995</v>
      </c>
      <c r="L11" s="1059">
        <v>585786</v>
      </c>
      <c r="M11" s="1059">
        <v>5963209</v>
      </c>
      <c r="N11" s="119">
        <v>878699</v>
      </c>
      <c r="O11" s="119">
        <v>32359</v>
      </c>
      <c r="P11" s="119">
        <v>909</v>
      </c>
      <c r="Q11" s="119">
        <v>29910</v>
      </c>
      <c r="R11" s="119">
        <v>237144</v>
      </c>
      <c r="S11" s="119">
        <v>215605</v>
      </c>
      <c r="T11" s="119">
        <v>21539</v>
      </c>
      <c r="U11" s="151" t="s">
        <v>45</v>
      </c>
      <c r="V11" s="279" t="s">
        <v>964</v>
      </c>
      <c r="W11" s="1071"/>
    </row>
    <row r="12" spans="1:23" s="371" customFormat="1" ht="20.25" customHeight="1">
      <c r="A12" s="293" t="s">
        <v>705</v>
      </c>
      <c r="B12" s="293" t="s">
        <v>722</v>
      </c>
      <c r="C12" s="322"/>
      <c r="D12" s="267"/>
      <c r="E12" s="119">
        <v>31608085</v>
      </c>
      <c r="F12" s="119">
        <v>3535878</v>
      </c>
      <c r="G12" s="119">
        <v>10243</v>
      </c>
      <c r="H12" s="119">
        <v>10772593</v>
      </c>
      <c r="I12" s="119">
        <v>521914</v>
      </c>
      <c r="J12" s="119">
        <v>9513169</v>
      </c>
      <c r="K12" s="119">
        <v>7254288</v>
      </c>
      <c r="L12" s="119">
        <v>1084477</v>
      </c>
      <c r="M12" s="119">
        <v>6169811</v>
      </c>
      <c r="N12" s="119">
        <v>867026</v>
      </c>
      <c r="O12" s="119">
        <v>64876</v>
      </c>
      <c r="P12" s="119">
        <v>897</v>
      </c>
      <c r="Q12" s="119">
        <v>36351</v>
      </c>
      <c r="R12" s="119">
        <v>201839</v>
      </c>
      <c r="S12" s="119">
        <v>169584</v>
      </c>
      <c r="T12" s="119">
        <v>32255</v>
      </c>
      <c r="U12" s="151" t="s">
        <v>45</v>
      </c>
      <c r="V12" s="279" t="s">
        <v>965</v>
      </c>
      <c r="W12" s="322"/>
    </row>
    <row r="13" spans="1:23" s="371" customFormat="1" ht="20.25" customHeight="1">
      <c r="A13" s="293"/>
      <c r="B13" s="293"/>
      <c r="C13" s="257"/>
      <c r="D13" s="311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51"/>
      <c r="V13" s="119"/>
      <c r="W13" s="1071"/>
    </row>
    <row r="14" spans="1:23" s="371" customFormat="1" ht="20.25" customHeight="1">
      <c r="A14" s="293" t="s">
        <v>116</v>
      </c>
      <c r="B14" s="293" t="s">
        <v>706</v>
      </c>
      <c r="C14" s="325"/>
      <c r="D14" s="326"/>
      <c r="E14" s="119">
        <v>28806851</v>
      </c>
      <c r="F14" s="119">
        <v>3111578</v>
      </c>
      <c r="G14" s="119">
        <v>13517</v>
      </c>
      <c r="H14" s="119">
        <v>10030522</v>
      </c>
      <c r="I14" s="119">
        <v>711216</v>
      </c>
      <c r="J14" s="119">
        <v>8443133</v>
      </c>
      <c r="K14" s="119">
        <v>6496885</v>
      </c>
      <c r="L14" s="119">
        <v>722182</v>
      </c>
      <c r="M14" s="119">
        <v>5774703</v>
      </c>
      <c r="N14" s="119">
        <v>856310</v>
      </c>
      <c r="O14" s="119">
        <v>40518</v>
      </c>
      <c r="P14" s="119">
        <v>862</v>
      </c>
      <c r="Q14" s="119">
        <v>33347</v>
      </c>
      <c r="R14" s="119">
        <v>245475</v>
      </c>
      <c r="S14" s="119">
        <v>225439</v>
      </c>
      <c r="T14" s="119">
        <v>20036</v>
      </c>
      <c r="U14" s="151" t="s">
        <v>45</v>
      </c>
      <c r="V14" s="281" t="s">
        <v>966</v>
      </c>
      <c r="W14" s="400" t="s">
        <v>20</v>
      </c>
    </row>
    <row r="15" spans="1:23" s="371" customFormat="1" ht="20.25" customHeight="1">
      <c r="A15" s="293" t="s">
        <v>705</v>
      </c>
      <c r="B15" s="293" t="s">
        <v>722</v>
      </c>
      <c r="C15" s="325"/>
      <c r="D15" s="326"/>
      <c r="E15" s="119">
        <v>32416393</v>
      </c>
      <c r="F15" s="119">
        <v>3967108</v>
      </c>
      <c r="G15" s="119">
        <v>17488</v>
      </c>
      <c r="H15" s="119">
        <v>10657221</v>
      </c>
      <c r="I15" s="119">
        <v>491285</v>
      </c>
      <c r="J15" s="119">
        <v>9389487</v>
      </c>
      <c r="K15" s="119">
        <v>7893804</v>
      </c>
      <c r="L15" s="119">
        <v>1054908</v>
      </c>
      <c r="M15" s="119">
        <v>6838896</v>
      </c>
      <c r="N15" s="119">
        <v>896017</v>
      </c>
      <c r="O15" s="119">
        <v>56717</v>
      </c>
      <c r="P15" s="119">
        <v>922</v>
      </c>
      <c r="Q15" s="119">
        <v>35572</v>
      </c>
      <c r="R15" s="119">
        <v>183519</v>
      </c>
      <c r="S15" s="119">
        <v>151264</v>
      </c>
      <c r="T15" s="119">
        <v>32255</v>
      </c>
      <c r="U15" s="151" t="s">
        <v>45</v>
      </c>
      <c r="V15" s="281" t="s">
        <v>967</v>
      </c>
      <c r="W15" s="400"/>
    </row>
    <row r="16" spans="1:23" s="371" customFormat="1" ht="20.25" customHeight="1">
      <c r="A16" s="293"/>
      <c r="B16" s="293"/>
      <c r="C16" s="257"/>
      <c r="D16" s="311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51"/>
      <c r="V16" s="280"/>
      <c r="W16" s="400"/>
    </row>
    <row r="17" spans="1:23" s="371" customFormat="1" ht="20.25" customHeight="1">
      <c r="A17" s="293" t="s">
        <v>116</v>
      </c>
      <c r="B17" s="293" t="s">
        <v>707</v>
      </c>
      <c r="C17" s="1093" t="s">
        <v>968</v>
      </c>
      <c r="D17" s="326"/>
      <c r="E17" s="119">
        <v>7732932</v>
      </c>
      <c r="F17" s="119">
        <v>1149779</v>
      </c>
      <c r="G17" s="119">
        <v>3251</v>
      </c>
      <c r="H17" s="119">
        <v>2265369</v>
      </c>
      <c r="I17" s="119">
        <v>228074</v>
      </c>
      <c r="J17" s="119">
        <v>2589213</v>
      </c>
      <c r="K17" s="119">
        <v>1497246</v>
      </c>
      <c r="L17" s="119">
        <v>259396</v>
      </c>
      <c r="M17" s="119">
        <v>1237850</v>
      </c>
      <c r="N17" s="119">
        <v>236040</v>
      </c>
      <c r="O17" s="119">
        <v>8159</v>
      </c>
      <c r="P17" s="119">
        <v>222</v>
      </c>
      <c r="Q17" s="119">
        <v>9470</v>
      </c>
      <c r="R17" s="119">
        <v>55304</v>
      </c>
      <c r="S17" s="119">
        <v>55304</v>
      </c>
      <c r="T17" s="119" t="s">
        <v>45</v>
      </c>
      <c r="U17" s="119" t="s">
        <v>45</v>
      </c>
      <c r="V17" s="282" t="s">
        <v>969</v>
      </c>
      <c r="W17" s="400"/>
    </row>
    <row r="18" spans="1:23" s="371" customFormat="1" ht="20.25" customHeight="1">
      <c r="A18" s="293" t="s">
        <v>705</v>
      </c>
      <c r="B18" s="293" t="s">
        <v>705</v>
      </c>
      <c r="C18" s="1093" t="s">
        <v>970</v>
      </c>
      <c r="D18" s="326"/>
      <c r="E18" s="119">
        <v>7304083</v>
      </c>
      <c r="F18" s="119">
        <v>592370</v>
      </c>
      <c r="G18" s="119">
        <v>3456</v>
      </c>
      <c r="H18" s="119">
        <v>2909722</v>
      </c>
      <c r="I18" s="119">
        <v>100891</v>
      </c>
      <c r="J18" s="119">
        <v>2203633</v>
      </c>
      <c r="K18" s="119">
        <v>1494011</v>
      </c>
      <c r="L18" s="119">
        <v>227708</v>
      </c>
      <c r="M18" s="119">
        <v>1266303</v>
      </c>
      <c r="N18" s="119">
        <v>246249</v>
      </c>
      <c r="O18" s="119">
        <v>24958</v>
      </c>
      <c r="P18" s="119">
        <v>215</v>
      </c>
      <c r="Q18" s="119">
        <v>9093</v>
      </c>
      <c r="R18" s="119">
        <v>52630</v>
      </c>
      <c r="S18" s="119">
        <v>38313</v>
      </c>
      <c r="T18" s="119">
        <v>14317</v>
      </c>
      <c r="U18" s="119" t="s">
        <v>45</v>
      </c>
      <c r="V18" s="283" t="s">
        <v>971</v>
      </c>
      <c r="W18" s="400"/>
    </row>
    <row r="19" spans="1:23" s="371" customFormat="1" ht="20.25" customHeight="1">
      <c r="A19" s="293" t="s">
        <v>705</v>
      </c>
      <c r="B19" s="293" t="s">
        <v>705</v>
      </c>
      <c r="C19" s="1093" t="s">
        <v>972</v>
      </c>
      <c r="D19" s="326"/>
      <c r="E19" s="119">
        <v>8538808</v>
      </c>
      <c r="F19" s="119">
        <v>690208</v>
      </c>
      <c r="G19" s="119" t="s">
        <v>45</v>
      </c>
      <c r="H19" s="119">
        <v>3170702</v>
      </c>
      <c r="I19" s="119">
        <v>142401</v>
      </c>
      <c r="J19" s="119">
        <v>2560346</v>
      </c>
      <c r="K19" s="119">
        <v>1975151</v>
      </c>
      <c r="L19" s="119">
        <v>337354</v>
      </c>
      <c r="M19" s="119">
        <v>1637797</v>
      </c>
      <c r="N19" s="119">
        <v>211731</v>
      </c>
      <c r="O19" s="119">
        <v>21711</v>
      </c>
      <c r="P19" s="119">
        <v>248</v>
      </c>
      <c r="Q19" s="119">
        <v>8426</v>
      </c>
      <c r="R19" s="119">
        <v>53921</v>
      </c>
      <c r="S19" s="119">
        <v>40486</v>
      </c>
      <c r="T19" s="119">
        <v>13435</v>
      </c>
      <c r="U19" s="119" t="s">
        <v>45</v>
      </c>
      <c r="V19" s="284" t="s">
        <v>973</v>
      </c>
      <c r="W19" s="400" t="s">
        <v>20</v>
      </c>
    </row>
    <row r="20" spans="1:23" s="371" customFormat="1" ht="20.25" customHeight="1">
      <c r="A20" s="293" t="s">
        <v>705</v>
      </c>
      <c r="B20" s="293" t="s">
        <v>705</v>
      </c>
      <c r="C20" s="1093" t="s">
        <v>974</v>
      </c>
      <c r="D20" s="326"/>
      <c r="E20" s="119">
        <v>8032262</v>
      </c>
      <c r="F20" s="119">
        <v>1103521</v>
      </c>
      <c r="G20" s="119">
        <v>3536</v>
      </c>
      <c r="H20" s="119">
        <v>2426800</v>
      </c>
      <c r="I20" s="119">
        <v>50548</v>
      </c>
      <c r="J20" s="119">
        <v>2159977</v>
      </c>
      <c r="K20" s="119">
        <v>2287880</v>
      </c>
      <c r="L20" s="119">
        <v>260019</v>
      </c>
      <c r="M20" s="119">
        <v>2027861</v>
      </c>
      <c r="N20" s="119">
        <v>173006</v>
      </c>
      <c r="O20" s="119">
        <v>10048</v>
      </c>
      <c r="P20" s="119">
        <v>212</v>
      </c>
      <c r="Q20" s="119">
        <v>9362</v>
      </c>
      <c r="R20" s="119">
        <v>39984</v>
      </c>
      <c r="S20" s="119">
        <v>35481</v>
      </c>
      <c r="T20" s="119">
        <v>4503</v>
      </c>
      <c r="U20" s="119" t="s">
        <v>45</v>
      </c>
      <c r="V20" s="285" t="s">
        <v>975</v>
      </c>
      <c r="W20" s="400" t="s">
        <v>20</v>
      </c>
    </row>
    <row r="21" spans="1:23" s="371" customFormat="1" ht="20.25" customHeight="1">
      <c r="A21" s="293" t="s">
        <v>116</v>
      </c>
      <c r="B21" s="293" t="s">
        <v>708</v>
      </c>
      <c r="C21" s="1093" t="s">
        <v>968</v>
      </c>
      <c r="D21" s="326"/>
      <c r="E21" s="119">
        <v>8541240</v>
      </c>
      <c r="F21" s="119">
        <v>1581009</v>
      </c>
      <c r="G21" s="119">
        <v>10496</v>
      </c>
      <c r="H21" s="119">
        <v>2149997</v>
      </c>
      <c r="I21" s="119">
        <v>197445</v>
      </c>
      <c r="J21" s="119">
        <v>2465531</v>
      </c>
      <c r="K21" s="119">
        <v>2136762</v>
      </c>
      <c r="L21" s="119">
        <v>229827</v>
      </c>
      <c r="M21" s="119">
        <v>1906935</v>
      </c>
      <c r="N21" s="119">
        <v>265031</v>
      </c>
      <c r="O21" s="119" t="s">
        <v>45</v>
      </c>
      <c r="P21" s="119">
        <v>247</v>
      </c>
      <c r="Q21" s="119">
        <v>8691</v>
      </c>
      <c r="R21" s="119">
        <v>36984</v>
      </c>
      <c r="S21" s="119">
        <v>36984</v>
      </c>
      <c r="T21" s="119" t="s">
        <v>45</v>
      </c>
      <c r="U21" s="119" t="s">
        <v>45</v>
      </c>
      <c r="V21" s="282" t="s">
        <v>976</v>
      </c>
      <c r="W21" s="400"/>
    </row>
    <row r="22" spans="1:23" s="371" customFormat="1" ht="20.25" customHeight="1">
      <c r="A22" s="293"/>
      <c r="B22" s="293"/>
      <c r="C22" s="257"/>
      <c r="D22" s="311"/>
      <c r="E22" s="455"/>
      <c r="F22" s="455"/>
      <c r="G22" s="455"/>
      <c r="H22" s="455"/>
      <c r="I22" s="455"/>
      <c r="J22" s="455"/>
      <c r="K22" s="455"/>
      <c r="L22" s="455"/>
      <c r="M22" s="455"/>
      <c r="N22" s="456"/>
      <c r="O22" s="456"/>
      <c r="P22" s="456"/>
      <c r="Q22" s="456"/>
      <c r="R22" s="456"/>
      <c r="S22" s="456"/>
      <c r="T22" s="456"/>
      <c r="U22" s="457"/>
      <c r="V22" s="280"/>
      <c r="W22" s="400"/>
    </row>
    <row r="23" spans="1:23" s="371" customFormat="1" ht="20.25" customHeight="1">
      <c r="A23" s="293" t="s">
        <v>116</v>
      </c>
      <c r="B23" s="293" t="s">
        <v>707</v>
      </c>
      <c r="C23" s="293" t="s">
        <v>977</v>
      </c>
      <c r="D23" s="329"/>
      <c r="E23" s="120">
        <v>2834419</v>
      </c>
      <c r="F23" s="120">
        <v>416804</v>
      </c>
      <c r="G23" s="21" t="s">
        <v>45</v>
      </c>
      <c r="H23" s="120">
        <v>693092</v>
      </c>
      <c r="I23" s="120">
        <v>90032</v>
      </c>
      <c r="J23" s="120">
        <v>1050487</v>
      </c>
      <c r="K23" s="120">
        <v>584004</v>
      </c>
      <c r="L23" s="120">
        <v>91527</v>
      </c>
      <c r="M23" s="120">
        <v>492477</v>
      </c>
      <c r="N23" s="120">
        <v>71208</v>
      </c>
      <c r="O23" s="21">
        <v>998</v>
      </c>
      <c r="P23" s="120">
        <v>66</v>
      </c>
      <c r="Q23" s="120">
        <v>3042</v>
      </c>
      <c r="R23" s="120">
        <v>19776</v>
      </c>
      <c r="S23" s="120">
        <v>19776</v>
      </c>
      <c r="T23" s="21" t="s">
        <v>45</v>
      </c>
      <c r="U23" s="21" t="s">
        <v>45</v>
      </c>
      <c r="V23" s="286" t="s">
        <v>978</v>
      </c>
      <c r="W23" s="400" t="s">
        <v>20</v>
      </c>
    </row>
    <row r="24" spans="1:23" s="371" customFormat="1" ht="20.25" customHeight="1">
      <c r="A24" s="293" t="s">
        <v>705</v>
      </c>
      <c r="B24" s="293" t="s">
        <v>705</v>
      </c>
      <c r="C24" s="293" t="s">
        <v>979</v>
      </c>
      <c r="D24" s="329"/>
      <c r="E24" s="119">
        <v>2515961</v>
      </c>
      <c r="F24" s="119">
        <v>346565</v>
      </c>
      <c r="G24" s="119">
        <v>3251</v>
      </c>
      <c r="H24" s="119">
        <v>770420</v>
      </c>
      <c r="I24" s="119">
        <v>90004</v>
      </c>
      <c r="J24" s="119">
        <v>813983</v>
      </c>
      <c r="K24" s="119">
        <v>491738</v>
      </c>
      <c r="L24" s="119">
        <v>89222</v>
      </c>
      <c r="M24" s="119">
        <v>402516</v>
      </c>
      <c r="N24" s="119">
        <v>76802</v>
      </c>
      <c r="O24" s="119">
        <v>4001</v>
      </c>
      <c r="P24" s="119">
        <v>73</v>
      </c>
      <c r="Q24" s="119">
        <v>2882</v>
      </c>
      <c r="R24" s="119">
        <v>17489</v>
      </c>
      <c r="S24" s="119">
        <v>17489</v>
      </c>
      <c r="T24" s="119" t="s">
        <v>45</v>
      </c>
      <c r="U24" s="119" t="s">
        <v>45</v>
      </c>
      <c r="V24" s="287" t="s">
        <v>980</v>
      </c>
      <c r="W24" s="400"/>
    </row>
    <row r="25" spans="1:23" s="371" customFormat="1" ht="20.25" customHeight="1">
      <c r="A25" s="293" t="s">
        <v>705</v>
      </c>
      <c r="B25" s="293" t="s">
        <v>705</v>
      </c>
      <c r="C25" s="293" t="s">
        <v>106</v>
      </c>
      <c r="D25" s="329"/>
      <c r="E25" s="120">
        <v>2382552</v>
      </c>
      <c r="F25" s="120">
        <v>386410</v>
      </c>
      <c r="G25" s="21" t="s">
        <v>45</v>
      </c>
      <c r="H25" s="120">
        <v>801857</v>
      </c>
      <c r="I25" s="120">
        <v>48038</v>
      </c>
      <c r="J25" s="120">
        <v>724743</v>
      </c>
      <c r="K25" s="120">
        <v>421504</v>
      </c>
      <c r="L25" s="120">
        <v>78647</v>
      </c>
      <c r="M25" s="120">
        <v>342857</v>
      </c>
      <c r="N25" s="120">
        <v>88030</v>
      </c>
      <c r="O25" s="21">
        <v>3160</v>
      </c>
      <c r="P25" s="120">
        <v>83</v>
      </c>
      <c r="Q25" s="120">
        <v>3546</v>
      </c>
      <c r="R25" s="120">
        <v>18039</v>
      </c>
      <c r="S25" s="120">
        <v>18039</v>
      </c>
      <c r="T25" s="120" t="s">
        <v>45</v>
      </c>
      <c r="U25" s="21" t="s">
        <v>45</v>
      </c>
      <c r="V25" s="287" t="s">
        <v>981</v>
      </c>
      <c r="W25" s="400" t="s">
        <v>20</v>
      </c>
    </row>
    <row r="26" spans="1:23" s="371" customFormat="1" ht="20.25" customHeight="1">
      <c r="A26" s="293" t="s">
        <v>705</v>
      </c>
      <c r="B26" s="293" t="s">
        <v>705</v>
      </c>
      <c r="C26" s="293" t="s">
        <v>107</v>
      </c>
      <c r="D26" s="329"/>
      <c r="E26" s="119">
        <v>2632499</v>
      </c>
      <c r="F26" s="119">
        <v>300177</v>
      </c>
      <c r="G26" s="119">
        <v>3456</v>
      </c>
      <c r="H26" s="119">
        <v>906879</v>
      </c>
      <c r="I26" s="119">
        <v>51990</v>
      </c>
      <c r="J26" s="119">
        <v>876676</v>
      </c>
      <c r="K26" s="119">
        <v>493321</v>
      </c>
      <c r="L26" s="119">
        <v>55952</v>
      </c>
      <c r="M26" s="119">
        <v>437369</v>
      </c>
      <c r="N26" s="119">
        <v>86011</v>
      </c>
      <c r="O26" s="119">
        <v>14972</v>
      </c>
      <c r="P26" s="119">
        <v>90</v>
      </c>
      <c r="Q26" s="119">
        <v>3886</v>
      </c>
      <c r="R26" s="119">
        <v>19434</v>
      </c>
      <c r="S26" s="119">
        <v>16428</v>
      </c>
      <c r="T26" s="119">
        <v>3006</v>
      </c>
      <c r="U26" s="119" t="s">
        <v>45</v>
      </c>
      <c r="V26" s="287" t="s">
        <v>982</v>
      </c>
      <c r="W26" s="400"/>
    </row>
    <row r="27" spans="1:23" s="371" customFormat="1" ht="20.25" customHeight="1">
      <c r="A27" s="293" t="s">
        <v>705</v>
      </c>
      <c r="B27" s="293" t="s">
        <v>705</v>
      </c>
      <c r="C27" s="293" t="s">
        <v>108</v>
      </c>
      <c r="D27" s="329"/>
      <c r="E27" s="119">
        <v>2234600</v>
      </c>
      <c r="F27" s="119">
        <v>163335</v>
      </c>
      <c r="G27" s="119" t="s">
        <v>45</v>
      </c>
      <c r="H27" s="119">
        <v>972438</v>
      </c>
      <c r="I27" s="119" t="s">
        <v>45</v>
      </c>
      <c r="J27" s="119">
        <v>700636</v>
      </c>
      <c r="K27" s="119">
        <v>398191</v>
      </c>
      <c r="L27" s="119">
        <v>60624</v>
      </c>
      <c r="M27" s="119">
        <v>337567</v>
      </c>
      <c r="N27" s="119">
        <v>90105</v>
      </c>
      <c r="O27" s="119">
        <v>4093</v>
      </c>
      <c r="P27" s="119">
        <v>60</v>
      </c>
      <c r="Q27" s="119">
        <v>1812</v>
      </c>
      <c r="R27" s="119">
        <v>19686</v>
      </c>
      <c r="S27" s="119">
        <v>14580</v>
      </c>
      <c r="T27" s="119">
        <v>5106</v>
      </c>
      <c r="U27" s="119" t="s">
        <v>45</v>
      </c>
      <c r="V27" s="287" t="s">
        <v>983</v>
      </c>
      <c r="W27" s="400" t="s">
        <v>20</v>
      </c>
    </row>
    <row r="28" spans="1:23" s="371" customFormat="1" ht="20.25" customHeight="1">
      <c r="A28" s="293" t="s">
        <v>705</v>
      </c>
      <c r="B28" s="293" t="s">
        <v>705</v>
      </c>
      <c r="C28" s="293" t="s">
        <v>109</v>
      </c>
      <c r="D28" s="329"/>
      <c r="E28" s="119">
        <v>2436984</v>
      </c>
      <c r="F28" s="119">
        <v>128858</v>
      </c>
      <c r="G28" s="119" t="s">
        <v>45</v>
      </c>
      <c r="H28" s="119">
        <v>1030405</v>
      </c>
      <c r="I28" s="119">
        <v>48901</v>
      </c>
      <c r="J28" s="119">
        <v>626321</v>
      </c>
      <c r="K28" s="119">
        <v>602499</v>
      </c>
      <c r="L28" s="119">
        <v>111132</v>
      </c>
      <c r="M28" s="119">
        <v>491367</v>
      </c>
      <c r="N28" s="119">
        <v>70133</v>
      </c>
      <c r="O28" s="119">
        <v>5893</v>
      </c>
      <c r="P28" s="119">
        <v>65</v>
      </c>
      <c r="Q28" s="119">
        <v>3395</v>
      </c>
      <c r="R28" s="119">
        <v>13510</v>
      </c>
      <c r="S28" s="119">
        <v>7305</v>
      </c>
      <c r="T28" s="119">
        <v>6205</v>
      </c>
      <c r="U28" s="119" t="s">
        <v>45</v>
      </c>
      <c r="V28" s="287" t="s">
        <v>984</v>
      </c>
      <c r="W28" s="400"/>
    </row>
    <row r="29" spans="1:23" s="371" customFormat="1" ht="20.25" customHeight="1">
      <c r="A29" s="293" t="s">
        <v>705</v>
      </c>
      <c r="B29" s="293" t="s">
        <v>705</v>
      </c>
      <c r="C29" s="293" t="s">
        <v>110</v>
      </c>
      <c r="D29" s="329"/>
      <c r="E29" s="119">
        <v>2492352</v>
      </c>
      <c r="F29" s="119">
        <v>81740</v>
      </c>
      <c r="G29" s="119" t="s">
        <v>45</v>
      </c>
      <c r="H29" s="119">
        <v>1036466</v>
      </c>
      <c r="I29" s="119" t="s">
        <v>45</v>
      </c>
      <c r="J29" s="119">
        <v>761752</v>
      </c>
      <c r="K29" s="119">
        <v>612394</v>
      </c>
      <c r="L29" s="119">
        <v>94348</v>
      </c>
      <c r="M29" s="119">
        <v>518046</v>
      </c>
      <c r="N29" s="119">
        <v>75995</v>
      </c>
      <c r="O29" s="119">
        <v>6902</v>
      </c>
      <c r="P29" s="119">
        <v>85</v>
      </c>
      <c r="Q29" s="119">
        <v>3615</v>
      </c>
      <c r="R29" s="119">
        <v>13339</v>
      </c>
      <c r="S29" s="119">
        <v>8909</v>
      </c>
      <c r="T29" s="119">
        <v>4430</v>
      </c>
      <c r="U29" s="119" t="s">
        <v>45</v>
      </c>
      <c r="V29" s="287" t="s">
        <v>985</v>
      </c>
      <c r="W29" s="400" t="s">
        <v>20</v>
      </c>
    </row>
    <row r="30" spans="1:23" s="371" customFormat="1" ht="20.25" customHeight="1">
      <c r="A30" s="293" t="s">
        <v>705</v>
      </c>
      <c r="B30" s="293" t="s">
        <v>705</v>
      </c>
      <c r="C30" s="293" t="s">
        <v>111</v>
      </c>
      <c r="D30" s="329"/>
      <c r="E30" s="119">
        <v>3138250</v>
      </c>
      <c r="F30" s="119">
        <v>254953</v>
      </c>
      <c r="G30" s="119" t="s">
        <v>45</v>
      </c>
      <c r="H30" s="119">
        <v>1071547</v>
      </c>
      <c r="I30" s="119">
        <v>45000</v>
      </c>
      <c r="J30" s="119">
        <v>1059624</v>
      </c>
      <c r="K30" s="119">
        <v>707126</v>
      </c>
      <c r="L30" s="119">
        <v>134653</v>
      </c>
      <c r="M30" s="119">
        <v>572473</v>
      </c>
      <c r="N30" s="119">
        <v>67976</v>
      </c>
      <c r="O30" s="119">
        <v>4002</v>
      </c>
      <c r="P30" s="119">
        <v>116</v>
      </c>
      <c r="Q30" s="119">
        <v>1545</v>
      </c>
      <c r="R30" s="119">
        <v>17899</v>
      </c>
      <c r="S30" s="119">
        <v>13396</v>
      </c>
      <c r="T30" s="119">
        <v>4503</v>
      </c>
      <c r="U30" s="119" t="s">
        <v>45</v>
      </c>
      <c r="V30" s="287" t="s">
        <v>986</v>
      </c>
      <c r="W30" s="400"/>
    </row>
    <row r="31" spans="1:23" s="371" customFormat="1" ht="20.25" customHeight="1">
      <c r="A31" s="293" t="s">
        <v>705</v>
      </c>
      <c r="B31" s="293" t="s">
        <v>705</v>
      </c>
      <c r="C31" s="293" t="s">
        <v>112</v>
      </c>
      <c r="D31" s="329"/>
      <c r="E31" s="119">
        <v>2908206</v>
      </c>
      <c r="F31" s="119">
        <v>353515</v>
      </c>
      <c r="G31" s="119" t="s">
        <v>45</v>
      </c>
      <c r="H31" s="119">
        <v>1062689</v>
      </c>
      <c r="I31" s="119">
        <v>97401</v>
      </c>
      <c r="J31" s="119">
        <v>738970</v>
      </c>
      <c r="K31" s="119">
        <v>655631</v>
      </c>
      <c r="L31" s="119">
        <v>108353</v>
      </c>
      <c r="M31" s="119">
        <v>547278</v>
      </c>
      <c r="N31" s="119">
        <v>67760</v>
      </c>
      <c r="O31" s="119">
        <v>10807</v>
      </c>
      <c r="P31" s="119">
        <v>47</v>
      </c>
      <c r="Q31" s="119">
        <v>3266</v>
      </c>
      <c r="R31" s="119">
        <v>22683</v>
      </c>
      <c r="S31" s="119">
        <v>18181</v>
      </c>
      <c r="T31" s="119">
        <v>4502</v>
      </c>
      <c r="U31" s="119" t="s">
        <v>45</v>
      </c>
      <c r="V31" s="287" t="s">
        <v>987</v>
      </c>
      <c r="W31" s="400" t="s">
        <v>20</v>
      </c>
    </row>
    <row r="32" spans="1:23" s="371" customFormat="1" ht="20.25" customHeight="1">
      <c r="A32" s="293" t="s">
        <v>705</v>
      </c>
      <c r="B32" s="293" t="s">
        <v>705</v>
      </c>
      <c r="C32" s="331" t="s">
        <v>988</v>
      </c>
      <c r="D32" s="329"/>
      <c r="E32" s="119">
        <v>2904673</v>
      </c>
      <c r="F32" s="119">
        <v>327672</v>
      </c>
      <c r="G32" s="119" t="s">
        <v>45</v>
      </c>
      <c r="H32" s="119">
        <v>967703</v>
      </c>
      <c r="I32" s="119">
        <v>12</v>
      </c>
      <c r="J32" s="119">
        <v>830071</v>
      </c>
      <c r="K32" s="119">
        <v>779215</v>
      </c>
      <c r="L32" s="119">
        <v>76486</v>
      </c>
      <c r="M32" s="119">
        <v>702729</v>
      </c>
      <c r="N32" s="119">
        <v>51957</v>
      </c>
      <c r="O32" s="119">
        <v>6046</v>
      </c>
      <c r="P32" s="119">
        <v>44</v>
      </c>
      <c r="Q32" s="119">
        <v>2859</v>
      </c>
      <c r="R32" s="119">
        <v>17056</v>
      </c>
      <c r="S32" s="119">
        <v>12553</v>
      </c>
      <c r="T32" s="119">
        <v>4503</v>
      </c>
      <c r="U32" s="119" t="s">
        <v>45</v>
      </c>
      <c r="V32" s="287" t="s">
        <v>989</v>
      </c>
      <c r="W32" s="400"/>
    </row>
    <row r="33" spans="1:23" s="371" customFormat="1" ht="20.25" customHeight="1">
      <c r="A33" s="293" t="s">
        <v>705</v>
      </c>
      <c r="B33" s="293" t="s">
        <v>705</v>
      </c>
      <c r="C33" s="331" t="s">
        <v>160</v>
      </c>
      <c r="D33" s="329"/>
      <c r="E33" s="119">
        <v>2601443</v>
      </c>
      <c r="F33" s="119">
        <v>336717</v>
      </c>
      <c r="G33" s="119" t="s">
        <v>45</v>
      </c>
      <c r="H33" s="119">
        <v>765757</v>
      </c>
      <c r="I33" s="119">
        <v>14</v>
      </c>
      <c r="J33" s="119">
        <v>750924</v>
      </c>
      <c r="K33" s="119">
        <v>748031</v>
      </c>
      <c r="L33" s="119">
        <v>77969</v>
      </c>
      <c r="M33" s="119">
        <v>670062</v>
      </c>
      <c r="N33" s="119">
        <v>47845</v>
      </c>
      <c r="O33" s="119">
        <v>3001</v>
      </c>
      <c r="P33" s="119">
        <v>71</v>
      </c>
      <c r="Q33" s="119">
        <v>3542</v>
      </c>
      <c r="R33" s="119">
        <v>10859</v>
      </c>
      <c r="S33" s="119">
        <v>10859</v>
      </c>
      <c r="T33" s="119" t="s">
        <v>45</v>
      </c>
      <c r="U33" s="119" t="s">
        <v>45</v>
      </c>
      <c r="V33" s="287" t="s">
        <v>990</v>
      </c>
      <c r="W33" s="400"/>
    </row>
    <row r="34" spans="1:23" s="371" customFormat="1" ht="20.25" customHeight="1">
      <c r="A34" s="293" t="s">
        <v>705</v>
      </c>
      <c r="B34" s="293" t="s">
        <v>705</v>
      </c>
      <c r="C34" s="331" t="s">
        <v>161</v>
      </c>
      <c r="D34" s="329"/>
      <c r="E34" s="119">
        <v>2526146</v>
      </c>
      <c r="F34" s="119">
        <v>439132</v>
      </c>
      <c r="G34" s="119">
        <v>3536</v>
      </c>
      <c r="H34" s="119">
        <v>693340</v>
      </c>
      <c r="I34" s="119">
        <v>50522</v>
      </c>
      <c r="J34" s="119">
        <v>578982</v>
      </c>
      <c r="K34" s="119">
        <v>760634</v>
      </c>
      <c r="L34" s="119">
        <v>105564</v>
      </c>
      <c r="M34" s="119">
        <v>655070</v>
      </c>
      <c r="N34" s="119">
        <v>73204</v>
      </c>
      <c r="O34" s="119">
        <v>1001</v>
      </c>
      <c r="P34" s="119">
        <v>97</v>
      </c>
      <c r="Q34" s="119">
        <v>2961</v>
      </c>
      <c r="R34" s="119">
        <v>12069</v>
      </c>
      <c r="S34" s="119">
        <v>12069</v>
      </c>
      <c r="T34" s="119" t="s">
        <v>45</v>
      </c>
      <c r="U34" s="119" t="s">
        <v>45</v>
      </c>
      <c r="V34" s="287" t="s">
        <v>991</v>
      </c>
      <c r="W34" s="400" t="s">
        <v>20</v>
      </c>
    </row>
    <row r="35" spans="1:23" s="371" customFormat="1" ht="20.25" customHeight="1">
      <c r="A35" s="293"/>
      <c r="B35" s="293"/>
      <c r="C35" s="293"/>
      <c r="D35" s="329"/>
      <c r="E35" s="119"/>
      <c r="F35" s="455"/>
      <c r="G35" s="455"/>
      <c r="H35" s="455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51"/>
      <c r="V35" s="1148"/>
      <c r="W35" s="400"/>
    </row>
    <row r="36" spans="1:23" s="371" customFormat="1" ht="20.25" customHeight="1">
      <c r="A36" s="293" t="s">
        <v>116</v>
      </c>
      <c r="B36" s="293" t="s">
        <v>708</v>
      </c>
      <c r="C36" s="293" t="s">
        <v>992</v>
      </c>
      <c r="D36" s="329"/>
      <c r="E36" s="119">
        <v>2646460</v>
      </c>
      <c r="F36" s="119">
        <v>366557</v>
      </c>
      <c r="G36" s="119">
        <v>3538</v>
      </c>
      <c r="H36" s="119">
        <v>682711</v>
      </c>
      <c r="I36" s="119">
        <v>75445</v>
      </c>
      <c r="J36" s="119">
        <v>810877</v>
      </c>
      <c r="K36" s="119">
        <v>707332</v>
      </c>
      <c r="L36" s="119">
        <v>69260</v>
      </c>
      <c r="M36" s="119">
        <v>638072</v>
      </c>
      <c r="N36" s="119">
        <v>83827</v>
      </c>
      <c r="O36" s="119" t="s">
        <v>45</v>
      </c>
      <c r="P36" s="119">
        <v>41</v>
      </c>
      <c r="Q36" s="119">
        <v>1358</v>
      </c>
      <c r="R36" s="119">
        <v>11998</v>
      </c>
      <c r="S36" s="119">
        <v>11998</v>
      </c>
      <c r="T36" s="119" t="s">
        <v>45</v>
      </c>
      <c r="U36" s="151" t="s">
        <v>45</v>
      </c>
      <c r="V36" s="286" t="s">
        <v>993</v>
      </c>
      <c r="W36" s="400" t="s">
        <v>20</v>
      </c>
    </row>
    <row r="37" spans="1:23" s="371" customFormat="1" ht="20.25" customHeight="1">
      <c r="A37" s="293" t="s">
        <v>705</v>
      </c>
      <c r="B37" s="293" t="s">
        <v>705</v>
      </c>
      <c r="C37" s="293" t="s">
        <v>979</v>
      </c>
      <c r="D37" s="329"/>
      <c r="E37" s="119">
        <v>2925547</v>
      </c>
      <c r="F37" s="119">
        <v>684224</v>
      </c>
      <c r="G37" s="119">
        <v>3422</v>
      </c>
      <c r="H37" s="119">
        <v>696138</v>
      </c>
      <c r="I37" s="119">
        <v>72010</v>
      </c>
      <c r="J37" s="119">
        <v>763642</v>
      </c>
      <c r="K37" s="119">
        <v>706111</v>
      </c>
      <c r="L37" s="119">
        <v>78340</v>
      </c>
      <c r="M37" s="119">
        <v>627771</v>
      </c>
      <c r="N37" s="119">
        <v>81863</v>
      </c>
      <c r="O37" s="119" t="s">
        <v>45</v>
      </c>
      <c r="P37" s="119">
        <v>90</v>
      </c>
      <c r="Q37" s="119">
        <v>3900</v>
      </c>
      <c r="R37" s="119">
        <v>11915</v>
      </c>
      <c r="S37" s="119">
        <v>11915</v>
      </c>
      <c r="T37" s="119" t="s">
        <v>45</v>
      </c>
      <c r="U37" s="151" t="s">
        <v>45</v>
      </c>
      <c r="V37" s="287" t="s">
        <v>980</v>
      </c>
      <c r="W37" s="400"/>
    </row>
    <row r="38" spans="1:23" s="371" customFormat="1" ht="20.25" customHeight="1">
      <c r="A38" s="332" t="s">
        <v>705</v>
      </c>
      <c r="B38" s="332" t="s">
        <v>705</v>
      </c>
      <c r="C38" s="333" t="s">
        <v>994</v>
      </c>
      <c r="D38" s="334"/>
      <c r="E38" s="152">
        <v>2969233</v>
      </c>
      <c r="F38" s="153">
        <v>530228</v>
      </c>
      <c r="G38" s="153">
        <v>3536</v>
      </c>
      <c r="H38" s="153">
        <v>771148</v>
      </c>
      <c r="I38" s="153">
        <v>49990</v>
      </c>
      <c r="J38" s="153">
        <v>891012</v>
      </c>
      <c r="K38" s="153">
        <v>723319</v>
      </c>
      <c r="L38" s="153">
        <v>82227</v>
      </c>
      <c r="M38" s="153">
        <v>641092</v>
      </c>
      <c r="N38" s="153">
        <v>99341</v>
      </c>
      <c r="O38" s="153" t="s">
        <v>45</v>
      </c>
      <c r="P38" s="153">
        <v>116</v>
      </c>
      <c r="Q38" s="153">
        <v>3433</v>
      </c>
      <c r="R38" s="153">
        <v>13071</v>
      </c>
      <c r="S38" s="153">
        <v>13071</v>
      </c>
      <c r="T38" s="153" t="s">
        <v>45</v>
      </c>
      <c r="U38" s="154" t="s">
        <v>45</v>
      </c>
      <c r="V38" s="289" t="s">
        <v>981</v>
      </c>
      <c r="W38" s="400" t="s">
        <v>20</v>
      </c>
    </row>
    <row r="39" spans="1:23" s="294" customFormat="1" ht="21" customHeight="1">
      <c r="A39" s="430" t="s">
        <v>717</v>
      </c>
      <c r="B39" s="257"/>
      <c r="C39" s="1071"/>
      <c r="D39" s="1071"/>
      <c r="E39" s="1071"/>
      <c r="F39" s="1071"/>
      <c r="G39" s="1071"/>
      <c r="H39" s="257"/>
      <c r="J39" s="458"/>
      <c r="K39" s="458"/>
      <c r="L39" s="458"/>
      <c r="M39" s="458"/>
      <c r="N39" s="948" t="s">
        <v>997</v>
      </c>
      <c r="O39" s="458"/>
      <c r="P39" s="459"/>
      <c r="Q39" s="459"/>
      <c r="R39" s="458"/>
      <c r="S39" s="458"/>
      <c r="T39" s="458"/>
      <c r="U39" s="458"/>
    </row>
    <row r="40" spans="1:23" s="404" customFormat="1" ht="21" customHeight="1">
      <c r="A40" s="430" t="s">
        <v>718</v>
      </c>
      <c r="B40" s="234"/>
      <c r="C40" s="460"/>
      <c r="D40" s="460"/>
      <c r="K40" s="461"/>
      <c r="N40" s="462"/>
      <c r="O40" s="462"/>
      <c r="P40" s="462"/>
      <c r="Q40" s="462"/>
      <c r="R40" s="155"/>
      <c r="S40" s="155"/>
      <c r="T40" s="155"/>
      <c r="U40" s="155"/>
      <c r="V40" s="156"/>
      <c r="W40" s="156"/>
    </row>
  </sheetData>
  <mergeCells count="2">
    <mergeCell ref="V4:V7"/>
    <mergeCell ref="A5:D5"/>
  </mergeCells>
  <phoneticPr fontId="61"/>
  <printOptions horizontalCentered="1"/>
  <pageMargins left="0.59055118110236227" right="0.59055118110236227" top="0.59055118110236227" bottom="0.59055118110236227" header="0.59055118110236227" footer="0.15748031496062992"/>
  <pageSetup paperSize="9" scale="94" orientation="portrait" r:id="rId1"/>
  <headerFooter alignWithMargins="0"/>
  <colBreaks count="1" manualBreakCount="1">
    <brk id="13" max="3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615"/>
  <sheetViews>
    <sheetView view="pageBreakPreview" zoomScaleNormal="100" zoomScaleSheetLayoutView="100" workbookViewId="0">
      <selection activeCell="A2" sqref="A2"/>
    </sheetView>
  </sheetViews>
  <sheetFormatPr defaultColWidth="7.625" defaultRowHeight="13.5"/>
  <cols>
    <col min="1" max="1" width="14.5" style="1036" customWidth="1"/>
    <col min="2" max="2" width="8.375" style="1036" customWidth="1"/>
    <col min="3" max="23" width="7.625" style="1036" customWidth="1"/>
    <col min="24" max="16384" width="7.625" style="1036"/>
  </cols>
  <sheetData>
    <row r="3" spans="1:23" ht="15" customHeight="1">
      <c r="A3" s="145" t="s">
        <v>1033</v>
      </c>
      <c r="C3" s="146"/>
      <c r="D3" s="146"/>
      <c r="E3" s="146"/>
      <c r="F3" s="146"/>
      <c r="G3" s="146"/>
      <c r="H3" s="146"/>
      <c r="I3" s="146"/>
      <c r="J3" s="146"/>
      <c r="K3" s="147" t="s">
        <v>1333</v>
      </c>
      <c r="L3" s="146"/>
      <c r="M3" s="146"/>
      <c r="N3" s="146"/>
      <c r="O3" s="146"/>
      <c r="P3" s="148"/>
      <c r="Q3" s="149"/>
      <c r="R3" s="149"/>
      <c r="S3" s="149"/>
      <c r="T3" s="149"/>
      <c r="U3" s="150"/>
      <c r="V3" s="880" t="s">
        <v>1334</v>
      </c>
    </row>
    <row r="4" spans="1:23" s="1038" customFormat="1" ht="21" customHeight="1">
      <c r="A4" s="1308" t="s">
        <v>723</v>
      </c>
      <c r="B4" s="1077" t="s">
        <v>724</v>
      </c>
      <c r="C4" s="1037"/>
      <c r="D4" s="1037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311" t="s">
        <v>1335</v>
      </c>
    </row>
    <row r="5" spans="1:23" s="1038" customFormat="1" ht="21" customHeight="1">
      <c r="A5" s="1309"/>
      <c r="B5" s="1314" t="s">
        <v>712</v>
      </c>
      <c r="C5" s="1077" t="s">
        <v>725</v>
      </c>
      <c r="D5" s="1037"/>
      <c r="E5" s="1037"/>
      <c r="F5" s="1037"/>
      <c r="G5" s="1037"/>
      <c r="H5" s="1037"/>
      <c r="I5" s="1037"/>
      <c r="J5" s="1037"/>
      <c r="K5" s="1037"/>
      <c r="L5" s="1037"/>
      <c r="M5" s="1037"/>
      <c r="N5" s="1037"/>
      <c r="O5" s="1037"/>
      <c r="P5" s="1037"/>
      <c r="Q5" s="1037"/>
      <c r="R5" s="1037"/>
      <c r="S5" s="1037"/>
      <c r="T5" s="1076"/>
      <c r="U5" s="1077" t="s">
        <v>743</v>
      </c>
      <c r="V5" s="1037"/>
      <c r="W5" s="1312"/>
    </row>
    <row r="6" spans="1:23" s="1038" customFormat="1" ht="52.5" customHeight="1">
      <c r="A6" s="1310"/>
      <c r="B6" s="1315"/>
      <c r="C6" s="1079" t="s">
        <v>726</v>
      </c>
      <c r="D6" s="1039" t="s">
        <v>519</v>
      </c>
      <c r="E6" s="1039" t="s">
        <v>1360</v>
      </c>
      <c r="F6" s="1039" t="s">
        <v>791</v>
      </c>
      <c r="G6" s="1039" t="s">
        <v>807</v>
      </c>
      <c r="H6" s="1039" t="s">
        <v>840</v>
      </c>
      <c r="I6" s="1039" t="s">
        <v>793</v>
      </c>
      <c r="J6" s="1039" t="s">
        <v>792</v>
      </c>
      <c r="K6" s="1039" t="s">
        <v>794</v>
      </c>
      <c r="L6" s="1039" t="s">
        <v>795</v>
      </c>
      <c r="M6" s="1039" t="s">
        <v>727</v>
      </c>
      <c r="N6" s="1039" t="s">
        <v>728</v>
      </c>
      <c r="O6" s="1039" t="s">
        <v>730</v>
      </c>
      <c r="P6" s="1039" t="s">
        <v>734</v>
      </c>
      <c r="Q6" s="1039" t="s">
        <v>737</v>
      </c>
      <c r="R6" s="1039" t="s">
        <v>841</v>
      </c>
      <c r="S6" s="1055" t="s">
        <v>745</v>
      </c>
      <c r="T6" s="1039" t="s">
        <v>746</v>
      </c>
      <c r="U6" s="1079" t="s">
        <v>1361</v>
      </c>
      <c r="V6" s="1040" t="s">
        <v>593</v>
      </c>
      <c r="W6" s="1313"/>
    </row>
    <row r="7" spans="1:23" s="1045" customFormat="1" ht="9.75" customHeight="1">
      <c r="A7" s="1041" t="s">
        <v>300</v>
      </c>
      <c r="B7" s="1042">
        <v>27333698</v>
      </c>
      <c r="C7" s="1043">
        <v>12311704</v>
      </c>
      <c r="D7" s="1043">
        <v>1451655</v>
      </c>
      <c r="E7" s="1043">
        <v>2362408</v>
      </c>
      <c r="F7" s="1043" t="s">
        <v>43</v>
      </c>
      <c r="G7" s="1043">
        <v>2138216</v>
      </c>
      <c r="H7" s="1043">
        <v>121837</v>
      </c>
      <c r="I7" s="1043">
        <v>13800</v>
      </c>
      <c r="J7" s="1043">
        <v>5528996</v>
      </c>
      <c r="K7" s="1043">
        <v>308466</v>
      </c>
      <c r="L7" s="1043">
        <v>176464</v>
      </c>
      <c r="M7" s="1043">
        <v>117571</v>
      </c>
      <c r="N7" s="1043">
        <v>36100</v>
      </c>
      <c r="O7" s="1043" t="s">
        <v>43</v>
      </c>
      <c r="P7" s="1043">
        <v>46089</v>
      </c>
      <c r="Q7" s="1043" t="s">
        <v>43</v>
      </c>
      <c r="R7" s="1043" t="s">
        <v>43</v>
      </c>
      <c r="S7" s="1043">
        <v>10102</v>
      </c>
      <c r="T7" s="1043" t="s">
        <v>43</v>
      </c>
      <c r="U7" s="1043">
        <v>254230</v>
      </c>
      <c r="V7" s="1043">
        <v>254230</v>
      </c>
      <c r="W7" s="1044" t="s">
        <v>443</v>
      </c>
    </row>
    <row r="8" spans="1:23" s="1045" customFormat="1" ht="9.75" customHeight="1">
      <c r="A8" s="1046" t="s">
        <v>738</v>
      </c>
      <c r="B8" s="1045">
        <v>24381761</v>
      </c>
      <c r="C8" s="1045">
        <v>10029599</v>
      </c>
      <c r="D8" s="1045">
        <v>1686470</v>
      </c>
      <c r="E8" s="1045">
        <v>1686597</v>
      </c>
      <c r="F8" s="1045" t="s">
        <v>43</v>
      </c>
      <c r="G8" s="1045">
        <v>2127793</v>
      </c>
      <c r="H8" s="1045">
        <v>18201</v>
      </c>
      <c r="I8" s="1045">
        <v>16295</v>
      </c>
      <c r="J8" s="1045">
        <v>4149564</v>
      </c>
      <c r="K8" s="1045">
        <v>115552</v>
      </c>
      <c r="L8" s="1045">
        <v>78932</v>
      </c>
      <c r="M8" s="1045">
        <v>45502</v>
      </c>
      <c r="N8" s="1045">
        <v>93498</v>
      </c>
      <c r="O8" s="1045" t="s">
        <v>43</v>
      </c>
      <c r="P8" s="1045" t="s">
        <v>43</v>
      </c>
      <c r="Q8" s="1047" t="s">
        <v>43</v>
      </c>
      <c r="R8" s="1047" t="s">
        <v>43</v>
      </c>
      <c r="S8" s="1047">
        <v>11195</v>
      </c>
      <c r="T8" s="1047" t="s">
        <v>43</v>
      </c>
      <c r="U8" s="1047">
        <v>82615</v>
      </c>
      <c r="V8" s="1047" t="s">
        <v>43</v>
      </c>
      <c r="W8" s="1048" t="s">
        <v>445</v>
      </c>
    </row>
    <row r="9" spans="1:23" s="1045" customFormat="1" ht="9.75" customHeight="1">
      <c r="A9" s="1046" t="s">
        <v>739</v>
      </c>
      <c r="B9" s="1045">
        <v>28262694</v>
      </c>
      <c r="C9" s="1045">
        <v>11573117</v>
      </c>
      <c r="D9" s="1045">
        <v>2280954</v>
      </c>
      <c r="E9" s="1045">
        <v>1605044</v>
      </c>
      <c r="F9" s="1045">
        <v>12798</v>
      </c>
      <c r="G9" s="1045">
        <v>3048784</v>
      </c>
      <c r="H9" s="1045">
        <v>42510</v>
      </c>
      <c r="I9" s="1045">
        <v>15458</v>
      </c>
      <c r="J9" s="1045">
        <v>3792481</v>
      </c>
      <c r="K9" s="1045">
        <v>470404</v>
      </c>
      <c r="L9" s="1045">
        <v>136070</v>
      </c>
      <c r="M9" s="1045">
        <v>136214</v>
      </c>
      <c r="N9" s="1045" t="s">
        <v>43</v>
      </c>
      <c r="O9" s="1045" t="s">
        <v>43</v>
      </c>
      <c r="P9" s="1045" t="s">
        <v>43</v>
      </c>
      <c r="Q9" s="1045" t="s">
        <v>43</v>
      </c>
      <c r="R9" s="1045">
        <v>32400</v>
      </c>
      <c r="S9" s="1045" t="s">
        <v>43</v>
      </c>
      <c r="T9" s="1045" t="s">
        <v>43</v>
      </c>
      <c r="U9" s="1045">
        <v>663607</v>
      </c>
      <c r="V9" s="1045" t="s">
        <v>43</v>
      </c>
      <c r="W9" s="1048" t="s">
        <v>447</v>
      </c>
    </row>
    <row r="10" spans="1:23" s="1045" customFormat="1" ht="9.75" customHeight="1">
      <c r="A10" s="1046" t="s">
        <v>740</v>
      </c>
      <c r="B10" s="1059">
        <v>28177782</v>
      </c>
      <c r="C10" s="1045">
        <v>12316110</v>
      </c>
      <c r="D10" s="1045">
        <v>1925100</v>
      </c>
      <c r="E10" s="1045">
        <v>1330126</v>
      </c>
      <c r="F10" s="1045">
        <v>182914</v>
      </c>
      <c r="G10" s="1045">
        <v>4111050</v>
      </c>
      <c r="H10" s="1045">
        <v>174597</v>
      </c>
      <c r="I10" s="1045" t="s">
        <v>43</v>
      </c>
      <c r="J10" s="1045">
        <v>4174694</v>
      </c>
      <c r="K10" s="1045">
        <v>241973</v>
      </c>
      <c r="L10" s="1045">
        <v>45085</v>
      </c>
      <c r="M10" s="1045">
        <v>41301</v>
      </c>
      <c r="N10" s="1045" t="s">
        <v>43</v>
      </c>
      <c r="O10" s="1045">
        <v>47668</v>
      </c>
      <c r="P10" s="1045" t="s">
        <v>43</v>
      </c>
      <c r="Q10" s="1045" t="s">
        <v>43</v>
      </c>
      <c r="R10" s="1045" t="s">
        <v>43</v>
      </c>
      <c r="S10" s="1045" t="s">
        <v>43</v>
      </c>
      <c r="T10" s="1045">
        <v>41602</v>
      </c>
      <c r="U10" s="1045" t="s">
        <v>43</v>
      </c>
      <c r="V10" s="1045" t="s">
        <v>43</v>
      </c>
      <c r="W10" s="1048" t="s">
        <v>449</v>
      </c>
    </row>
    <row r="11" spans="1:23" s="1045" customFormat="1" ht="9.75" customHeight="1">
      <c r="A11" s="1046" t="s">
        <v>741</v>
      </c>
      <c r="B11" s="1045">
        <v>31608085</v>
      </c>
      <c r="C11" s="1045">
        <v>12770903</v>
      </c>
      <c r="D11" s="1045">
        <v>1712200</v>
      </c>
      <c r="E11" s="1045">
        <v>1134185</v>
      </c>
      <c r="F11" s="1045">
        <v>287115</v>
      </c>
      <c r="G11" s="1045">
        <v>3756732</v>
      </c>
      <c r="H11" s="1045" t="s">
        <v>43</v>
      </c>
      <c r="I11" s="1045">
        <v>19655</v>
      </c>
      <c r="J11" s="1045">
        <v>5246141</v>
      </c>
      <c r="K11" s="1045">
        <v>117546</v>
      </c>
      <c r="L11" s="1045">
        <v>402837</v>
      </c>
      <c r="M11" s="1045" t="s">
        <v>43</v>
      </c>
      <c r="N11" s="1045" t="s">
        <v>43</v>
      </c>
      <c r="O11" s="1045" t="s">
        <v>43</v>
      </c>
      <c r="P11" s="1045" t="s">
        <v>43</v>
      </c>
      <c r="Q11" s="1045">
        <v>44451</v>
      </c>
      <c r="R11" s="1045" t="s">
        <v>43</v>
      </c>
      <c r="S11" s="1045">
        <v>50041</v>
      </c>
      <c r="T11" s="1045" t="s">
        <v>43</v>
      </c>
      <c r="U11" s="1045" t="s">
        <v>43</v>
      </c>
      <c r="V11" s="1045" t="s">
        <v>43</v>
      </c>
      <c r="W11" s="1048" t="s">
        <v>451</v>
      </c>
    </row>
    <row r="12" spans="1:23" s="1045" customFormat="1" ht="6.75" customHeight="1">
      <c r="A12" s="1046"/>
      <c r="W12" s="1048"/>
    </row>
    <row r="13" spans="1:23" s="1045" customFormat="1" ht="9.75" customHeight="1">
      <c r="A13" s="1046" t="s">
        <v>305</v>
      </c>
      <c r="B13" s="1045">
        <v>28806851</v>
      </c>
      <c r="C13" s="1045">
        <v>12220104</v>
      </c>
      <c r="D13" s="1045">
        <v>1872144</v>
      </c>
      <c r="E13" s="1045">
        <v>1312650</v>
      </c>
      <c r="F13" s="1045">
        <v>277163</v>
      </c>
      <c r="G13" s="1045">
        <v>4004052</v>
      </c>
      <c r="H13" s="1045">
        <v>174597</v>
      </c>
      <c r="I13" s="1045" t="s">
        <v>43</v>
      </c>
      <c r="J13" s="1045">
        <v>4202994</v>
      </c>
      <c r="K13" s="1045">
        <v>204478</v>
      </c>
      <c r="L13" s="1045">
        <v>121985</v>
      </c>
      <c r="M13" s="1045" t="s">
        <v>43</v>
      </c>
      <c r="N13" s="1045" t="s">
        <v>43</v>
      </c>
      <c r="O13" s="1045" t="s">
        <v>43</v>
      </c>
      <c r="P13" s="1045" t="s">
        <v>43</v>
      </c>
      <c r="Q13" s="1045" t="s">
        <v>43</v>
      </c>
      <c r="R13" s="1045" t="s">
        <v>43</v>
      </c>
      <c r="S13" s="1045">
        <v>50041</v>
      </c>
      <c r="T13" s="1045" t="s">
        <v>43</v>
      </c>
      <c r="U13" s="1045" t="s">
        <v>43</v>
      </c>
      <c r="V13" s="1045" t="s">
        <v>43</v>
      </c>
      <c r="W13" s="1048" t="s">
        <v>452</v>
      </c>
    </row>
    <row r="14" spans="1:23" s="1045" customFormat="1" ht="9.75" customHeight="1">
      <c r="A14" s="1046" t="s">
        <v>742</v>
      </c>
      <c r="B14" s="1045">
        <v>32416393</v>
      </c>
      <c r="C14" s="1045">
        <v>13247881</v>
      </c>
      <c r="D14" s="1045">
        <v>2086897</v>
      </c>
      <c r="E14" s="1045">
        <v>1559048</v>
      </c>
      <c r="F14" s="1045">
        <v>218297</v>
      </c>
      <c r="G14" s="1045">
        <v>3688264</v>
      </c>
      <c r="H14" s="1045">
        <v>7230</v>
      </c>
      <c r="I14" s="1045">
        <v>19655</v>
      </c>
      <c r="J14" s="1045">
        <v>4738306</v>
      </c>
      <c r="K14" s="1045">
        <v>291536</v>
      </c>
      <c r="L14" s="1045">
        <v>556997</v>
      </c>
      <c r="M14" s="1045" t="s">
        <v>43</v>
      </c>
      <c r="N14" s="1045" t="s">
        <v>43</v>
      </c>
      <c r="O14" s="1045" t="s">
        <v>43</v>
      </c>
      <c r="P14" s="1045" t="s">
        <v>43</v>
      </c>
      <c r="Q14" s="1045">
        <v>44451</v>
      </c>
      <c r="R14" s="1045" t="s">
        <v>43</v>
      </c>
      <c r="S14" s="1045">
        <v>37200</v>
      </c>
      <c r="T14" s="1045" t="s">
        <v>43</v>
      </c>
      <c r="U14" s="1045" t="s">
        <v>43</v>
      </c>
      <c r="V14" s="1045" t="s">
        <v>43</v>
      </c>
      <c r="W14" s="1048" t="s">
        <v>454</v>
      </c>
    </row>
    <row r="15" spans="1:23" s="1045" customFormat="1" ht="6.75" customHeight="1">
      <c r="A15" s="1046"/>
      <c r="W15" s="1048"/>
    </row>
    <row r="16" spans="1:23" s="1045" customFormat="1" ht="9.75" customHeight="1">
      <c r="A16" s="1046" t="s">
        <v>307</v>
      </c>
      <c r="B16" s="1045">
        <v>7732932</v>
      </c>
      <c r="C16" s="1045">
        <v>3175139</v>
      </c>
      <c r="D16" s="1045">
        <v>551201</v>
      </c>
      <c r="E16" s="1045">
        <v>140097</v>
      </c>
      <c r="F16" s="1045">
        <v>94249</v>
      </c>
      <c r="G16" s="1045">
        <v>723565</v>
      </c>
      <c r="H16" s="1045" t="s">
        <v>43</v>
      </c>
      <c r="I16" s="1045" t="s">
        <v>43</v>
      </c>
      <c r="J16" s="1045">
        <v>1515080</v>
      </c>
      <c r="K16" s="1045">
        <v>24006</v>
      </c>
      <c r="L16" s="1045">
        <v>76900</v>
      </c>
      <c r="M16" s="1045" t="s">
        <v>43</v>
      </c>
      <c r="N16" s="1045" t="s">
        <v>43</v>
      </c>
      <c r="O16" s="1045" t="s">
        <v>43</v>
      </c>
      <c r="P16" s="1045" t="s">
        <v>43</v>
      </c>
      <c r="Q16" s="1045" t="s">
        <v>43</v>
      </c>
      <c r="R16" s="1045" t="s">
        <v>43</v>
      </c>
      <c r="S16" s="1045">
        <v>50041</v>
      </c>
      <c r="T16" s="1045" t="s">
        <v>43</v>
      </c>
      <c r="U16" s="1045" t="s">
        <v>43</v>
      </c>
      <c r="V16" s="1045" t="s">
        <v>43</v>
      </c>
      <c r="W16" s="1048" t="s">
        <v>455</v>
      </c>
    </row>
    <row r="17" spans="1:23" s="1045" customFormat="1" ht="9.75" customHeight="1">
      <c r="A17" s="1046" t="s">
        <v>456</v>
      </c>
      <c r="B17" s="1045">
        <v>7304083</v>
      </c>
      <c r="C17" s="1045">
        <v>2773657</v>
      </c>
      <c r="D17" s="1045">
        <v>339054</v>
      </c>
      <c r="E17" s="1045">
        <v>303418</v>
      </c>
      <c r="F17" s="1045">
        <v>12602</v>
      </c>
      <c r="G17" s="1045">
        <v>934916</v>
      </c>
      <c r="H17" s="1045" t="s">
        <v>43</v>
      </c>
      <c r="I17" s="1045">
        <v>19655</v>
      </c>
      <c r="J17" s="1045">
        <v>1119561</v>
      </c>
      <c r="K17" s="1045" t="s">
        <v>43</v>
      </c>
      <c r="L17" s="1045" t="s">
        <v>43</v>
      </c>
      <c r="M17" s="1045" t="s">
        <v>43</v>
      </c>
      <c r="N17" s="1045" t="s">
        <v>43</v>
      </c>
      <c r="O17" s="1045" t="s">
        <v>43</v>
      </c>
      <c r="P17" s="1045" t="s">
        <v>43</v>
      </c>
      <c r="Q17" s="1045">
        <v>44451</v>
      </c>
      <c r="R17" s="1045" t="s">
        <v>43</v>
      </c>
      <c r="S17" s="1045" t="s">
        <v>43</v>
      </c>
      <c r="T17" s="1045" t="s">
        <v>43</v>
      </c>
      <c r="U17" s="1045" t="s">
        <v>43</v>
      </c>
      <c r="V17" s="1045" t="s">
        <v>43</v>
      </c>
      <c r="W17" s="1048" t="s">
        <v>457</v>
      </c>
    </row>
    <row r="18" spans="1:23" s="1045" customFormat="1" ht="9.75" customHeight="1">
      <c r="A18" s="1046" t="s">
        <v>458</v>
      </c>
      <c r="B18" s="1045">
        <v>8538808</v>
      </c>
      <c r="C18" s="1045">
        <v>3051126</v>
      </c>
      <c r="D18" s="1045">
        <v>420423</v>
      </c>
      <c r="E18" s="1045">
        <v>260911</v>
      </c>
      <c r="F18" s="1045">
        <v>53852</v>
      </c>
      <c r="G18" s="1045">
        <v>1174139</v>
      </c>
      <c r="H18" s="1045" t="s">
        <v>43</v>
      </c>
      <c r="I18" s="1045" t="s">
        <v>43</v>
      </c>
      <c r="J18" s="1045">
        <v>1076438</v>
      </c>
      <c r="K18" s="1045">
        <v>7830</v>
      </c>
      <c r="L18" s="1045">
        <v>57533</v>
      </c>
      <c r="M18" s="1045" t="s">
        <v>43</v>
      </c>
      <c r="N18" s="1045" t="s">
        <v>43</v>
      </c>
      <c r="O18" s="1045" t="s">
        <v>43</v>
      </c>
      <c r="P18" s="1045" t="s">
        <v>43</v>
      </c>
      <c r="Q18" s="1045" t="s">
        <v>43</v>
      </c>
      <c r="R18" s="1045" t="s">
        <v>43</v>
      </c>
      <c r="S18" s="1045" t="s">
        <v>43</v>
      </c>
      <c r="T18" s="1045" t="s">
        <v>43</v>
      </c>
      <c r="U18" s="1045" t="s">
        <v>43</v>
      </c>
      <c r="V18" s="1045" t="s">
        <v>43</v>
      </c>
      <c r="W18" s="1048" t="s">
        <v>459</v>
      </c>
    </row>
    <row r="19" spans="1:23" s="1045" customFormat="1" ht="9.75" customHeight="1">
      <c r="A19" s="1046" t="s">
        <v>460</v>
      </c>
      <c r="B19" s="1045">
        <v>8032262</v>
      </c>
      <c r="C19" s="1045">
        <v>3770981</v>
      </c>
      <c r="D19" s="1045">
        <v>401522</v>
      </c>
      <c r="E19" s="1045">
        <v>429759</v>
      </c>
      <c r="F19" s="1045">
        <v>126412</v>
      </c>
      <c r="G19" s="1045">
        <v>924112</v>
      </c>
      <c r="H19" s="1045" t="s">
        <v>43</v>
      </c>
      <c r="I19" s="1045" t="s">
        <v>43</v>
      </c>
      <c r="J19" s="1045">
        <v>1535062</v>
      </c>
      <c r="K19" s="1045">
        <v>85710</v>
      </c>
      <c r="L19" s="1045">
        <v>268404</v>
      </c>
      <c r="M19" s="1045" t="s">
        <v>43</v>
      </c>
      <c r="N19" s="1045" t="s">
        <v>43</v>
      </c>
      <c r="O19" s="1045" t="s">
        <v>43</v>
      </c>
      <c r="P19" s="1045" t="s">
        <v>43</v>
      </c>
      <c r="Q19" s="1045" t="s">
        <v>43</v>
      </c>
      <c r="R19" s="1045" t="s">
        <v>43</v>
      </c>
      <c r="S19" s="1045" t="s">
        <v>43</v>
      </c>
      <c r="T19" s="1045" t="s">
        <v>43</v>
      </c>
      <c r="U19" s="1045" t="s">
        <v>43</v>
      </c>
      <c r="V19" s="1045" t="s">
        <v>43</v>
      </c>
      <c r="W19" s="1048" t="s">
        <v>461</v>
      </c>
    </row>
    <row r="20" spans="1:23" s="1045" customFormat="1" ht="9.75" customHeight="1">
      <c r="A20" s="1046" t="s">
        <v>311</v>
      </c>
      <c r="B20" s="1045">
        <v>8541240</v>
      </c>
      <c r="C20" s="1045">
        <v>3652117</v>
      </c>
      <c r="D20" s="1045">
        <v>925898</v>
      </c>
      <c r="E20" s="1045">
        <v>564960</v>
      </c>
      <c r="F20" s="1045">
        <v>25431</v>
      </c>
      <c r="G20" s="1045">
        <v>655097</v>
      </c>
      <c r="H20" s="1045">
        <v>7230</v>
      </c>
      <c r="I20" s="1045" t="s">
        <v>43</v>
      </c>
      <c r="J20" s="1045">
        <v>1007245</v>
      </c>
      <c r="K20" s="1045">
        <v>197996</v>
      </c>
      <c r="L20" s="1045">
        <v>231060</v>
      </c>
      <c r="M20" s="1045" t="s">
        <v>43</v>
      </c>
      <c r="N20" s="1045" t="s">
        <v>43</v>
      </c>
      <c r="O20" s="1045" t="s">
        <v>43</v>
      </c>
      <c r="P20" s="1045" t="s">
        <v>43</v>
      </c>
      <c r="Q20" s="1045" t="s">
        <v>43</v>
      </c>
      <c r="R20" s="1045" t="s">
        <v>43</v>
      </c>
      <c r="S20" s="1045">
        <v>37200</v>
      </c>
      <c r="T20" s="1045" t="s">
        <v>43</v>
      </c>
      <c r="U20" s="1045" t="s">
        <v>43</v>
      </c>
      <c r="V20" s="1045" t="s">
        <v>43</v>
      </c>
      <c r="W20" s="1048" t="s">
        <v>462</v>
      </c>
    </row>
    <row r="21" spans="1:23" s="1045" customFormat="1" ht="6.75" customHeight="1">
      <c r="A21" s="1046"/>
      <c r="W21" s="1048"/>
    </row>
    <row r="22" spans="1:23" s="1045" customFormat="1" ht="9.75" customHeight="1">
      <c r="A22" s="1046" t="s">
        <v>463</v>
      </c>
      <c r="B22" s="1045">
        <v>2834419</v>
      </c>
      <c r="C22" s="1045">
        <v>1367609</v>
      </c>
      <c r="D22" s="1045">
        <v>206105</v>
      </c>
      <c r="E22" s="1045">
        <v>45919</v>
      </c>
      <c r="F22" s="1045">
        <v>44401</v>
      </c>
      <c r="G22" s="1045">
        <v>310624</v>
      </c>
      <c r="H22" s="1045" t="s">
        <v>43</v>
      </c>
      <c r="I22" s="1045" t="s">
        <v>43</v>
      </c>
      <c r="J22" s="1045">
        <v>651563</v>
      </c>
      <c r="K22" s="1045">
        <v>6706</v>
      </c>
      <c r="L22" s="1045">
        <v>52250</v>
      </c>
      <c r="M22" s="1045" t="s">
        <v>43</v>
      </c>
      <c r="N22" s="1045" t="s">
        <v>43</v>
      </c>
      <c r="O22" s="1045" t="s">
        <v>43</v>
      </c>
      <c r="P22" s="1045" t="s">
        <v>43</v>
      </c>
      <c r="Q22" s="1045" t="s">
        <v>43</v>
      </c>
      <c r="R22" s="1045" t="s">
        <v>43</v>
      </c>
      <c r="S22" s="1045">
        <v>50041</v>
      </c>
      <c r="T22" s="1045" t="s">
        <v>43</v>
      </c>
      <c r="U22" s="1045" t="s">
        <v>43</v>
      </c>
      <c r="V22" s="1045" t="s">
        <v>43</v>
      </c>
      <c r="W22" s="1048" t="s">
        <v>464</v>
      </c>
    </row>
    <row r="23" spans="1:23" s="1045" customFormat="1" ht="9.75" customHeight="1">
      <c r="A23" s="1046" t="s">
        <v>465</v>
      </c>
      <c r="B23" s="1045">
        <v>2515961</v>
      </c>
      <c r="C23" s="1045">
        <v>1085796</v>
      </c>
      <c r="D23" s="1045">
        <v>183095</v>
      </c>
      <c r="E23" s="1045">
        <v>59100</v>
      </c>
      <c r="F23" s="1045">
        <v>49848</v>
      </c>
      <c r="G23" s="1045">
        <v>286140</v>
      </c>
      <c r="H23" s="1045" t="s">
        <v>43</v>
      </c>
      <c r="I23" s="1045" t="s">
        <v>43</v>
      </c>
      <c r="J23" s="1045">
        <v>465663</v>
      </c>
      <c r="K23" s="1045">
        <v>17300</v>
      </c>
      <c r="L23" s="1045">
        <v>24650</v>
      </c>
      <c r="M23" s="1045" t="s">
        <v>43</v>
      </c>
      <c r="N23" s="1045" t="s">
        <v>43</v>
      </c>
      <c r="O23" s="1045" t="s">
        <v>43</v>
      </c>
      <c r="P23" s="1045" t="s">
        <v>43</v>
      </c>
      <c r="Q23" s="1045" t="s">
        <v>43</v>
      </c>
      <c r="R23" s="1045" t="s">
        <v>43</v>
      </c>
      <c r="S23" s="1045" t="s">
        <v>43</v>
      </c>
      <c r="T23" s="1045" t="s">
        <v>43</v>
      </c>
      <c r="U23" s="1045" t="s">
        <v>43</v>
      </c>
      <c r="V23" s="1045" t="s">
        <v>43</v>
      </c>
      <c r="W23" s="1048" t="s">
        <v>410</v>
      </c>
    </row>
    <row r="24" spans="1:23" s="1045" customFormat="1" ht="9.75" customHeight="1">
      <c r="A24" s="1046" t="s">
        <v>466</v>
      </c>
      <c r="B24" s="1045">
        <v>2382552</v>
      </c>
      <c r="C24" s="1045">
        <v>721734</v>
      </c>
      <c r="D24" s="1045">
        <v>162001</v>
      </c>
      <c r="E24" s="1045">
        <v>35078</v>
      </c>
      <c r="F24" s="1045" t="s">
        <v>43</v>
      </c>
      <c r="G24" s="1045">
        <v>126801</v>
      </c>
      <c r="H24" s="1045" t="s">
        <v>43</v>
      </c>
      <c r="I24" s="1045" t="s">
        <v>43</v>
      </c>
      <c r="J24" s="1045">
        <v>397854</v>
      </c>
      <c r="K24" s="1045" t="s">
        <v>43</v>
      </c>
      <c r="L24" s="1045" t="s">
        <v>43</v>
      </c>
      <c r="M24" s="1045" t="s">
        <v>43</v>
      </c>
      <c r="N24" s="1045" t="s">
        <v>43</v>
      </c>
      <c r="O24" s="1045" t="s">
        <v>43</v>
      </c>
      <c r="P24" s="1045" t="s">
        <v>43</v>
      </c>
      <c r="Q24" s="1045" t="s">
        <v>43</v>
      </c>
      <c r="R24" s="1045" t="s">
        <v>43</v>
      </c>
      <c r="S24" s="1045" t="s">
        <v>43</v>
      </c>
      <c r="T24" s="1045" t="s">
        <v>43</v>
      </c>
      <c r="U24" s="1045" t="s">
        <v>43</v>
      </c>
      <c r="V24" s="1045" t="s">
        <v>43</v>
      </c>
      <c r="W24" s="1048" t="s">
        <v>411</v>
      </c>
    </row>
    <row r="25" spans="1:23" s="1045" customFormat="1" ht="9.75" customHeight="1">
      <c r="A25" s="1046" t="s">
        <v>467</v>
      </c>
      <c r="B25" s="1045">
        <v>2632499</v>
      </c>
      <c r="C25" s="1045">
        <v>1056576</v>
      </c>
      <c r="D25" s="1045">
        <v>175610</v>
      </c>
      <c r="E25" s="1045">
        <v>178493</v>
      </c>
      <c r="F25" s="1045" t="s">
        <v>43</v>
      </c>
      <c r="G25" s="1045">
        <v>177490</v>
      </c>
      <c r="H25" s="1045" t="s">
        <v>43</v>
      </c>
      <c r="I25" s="1045" t="s">
        <v>43</v>
      </c>
      <c r="J25" s="1045">
        <v>480532</v>
      </c>
      <c r="K25" s="1045" t="s">
        <v>43</v>
      </c>
      <c r="L25" s="1045" t="s">
        <v>43</v>
      </c>
      <c r="M25" s="1045" t="s">
        <v>43</v>
      </c>
      <c r="N25" s="1045" t="s">
        <v>43</v>
      </c>
      <c r="O25" s="1045" t="s">
        <v>43</v>
      </c>
      <c r="P25" s="1045" t="s">
        <v>43</v>
      </c>
      <c r="Q25" s="1045">
        <v>44451</v>
      </c>
      <c r="R25" s="1045" t="s">
        <v>43</v>
      </c>
      <c r="S25" s="1045" t="s">
        <v>43</v>
      </c>
      <c r="T25" s="1045" t="s">
        <v>43</v>
      </c>
      <c r="U25" s="1045" t="s">
        <v>43</v>
      </c>
      <c r="V25" s="1045" t="s">
        <v>43</v>
      </c>
      <c r="W25" s="1048" t="s">
        <v>412</v>
      </c>
    </row>
    <row r="26" spans="1:23" s="1045" customFormat="1" ht="9.75" customHeight="1">
      <c r="A26" s="1046" t="s">
        <v>468</v>
      </c>
      <c r="B26" s="1045">
        <v>2234600</v>
      </c>
      <c r="C26" s="1045">
        <v>792588</v>
      </c>
      <c r="D26" s="1045">
        <v>38891</v>
      </c>
      <c r="E26" s="1045">
        <v>6200</v>
      </c>
      <c r="F26" s="1045" t="s">
        <v>43</v>
      </c>
      <c r="G26" s="1045">
        <v>412275</v>
      </c>
      <c r="H26" s="1045" t="s">
        <v>43</v>
      </c>
      <c r="I26" s="1045" t="s">
        <v>43</v>
      </c>
      <c r="J26" s="1045">
        <v>335222</v>
      </c>
      <c r="K26" s="1045" t="s">
        <v>43</v>
      </c>
      <c r="L26" s="1045" t="s">
        <v>43</v>
      </c>
      <c r="M26" s="1045" t="s">
        <v>43</v>
      </c>
      <c r="N26" s="1045" t="s">
        <v>43</v>
      </c>
      <c r="O26" s="1045" t="s">
        <v>43</v>
      </c>
      <c r="P26" s="1045" t="s">
        <v>43</v>
      </c>
      <c r="Q26" s="1045" t="s">
        <v>43</v>
      </c>
      <c r="R26" s="1045" t="s">
        <v>43</v>
      </c>
      <c r="S26" s="1045" t="s">
        <v>43</v>
      </c>
      <c r="T26" s="1045" t="s">
        <v>43</v>
      </c>
      <c r="U26" s="1045" t="s">
        <v>43</v>
      </c>
      <c r="V26" s="1045" t="s">
        <v>43</v>
      </c>
      <c r="W26" s="1048" t="s">
        <v>469</v>
      </c>
    </row>
    <row r="27" spans="1:23" s="1045" customFormat="1" ht="9.75" customHeight="1">
      <c r="A27" s="1046" t="s">
        <v>470</v>
      </c>
      <c r="B27" s="1045">
        <v>2436984</v>
      </c>
      <c r="C27" s="1045">
        <v>924493</v>
      </c>
      <c r="D27" s="1045">
        <v>124553</v>
      </c>
      <c r="E27" s="1045">
        <v>118725</v>
      </c>
      <c r="F27" s="1045">
        <v>12602</v>
      </c>
      <c r="G27" s="1045">
        <v>345151</v>
      </c>
      <c r="H27" s="1045" t="s">
        <v>43</v>
      </c>
      <c r="I27" s="1045">
        <v>19655</v>
      </c>
      <c r="J27" s="1045">
        <v>303807</v>
      </c>
      <c r="K27" s="1045" t="s">
        <v>43</v>
      </c>
      <c r="L27" s="1045" t="s">
        <v>43</v>
      </c>
      <c r="M27" s="1045" t="s">
        <v>43</v>
      </c>
      <c r="N27" s="1045" t="s">
        <v>43</v>
      </c>
      <c r="O27" s="1045" t="s">
        <v>43</v>
      </c>
      <c r="P27" s="1045" t="s">
        <v>43</v>
      </c>
      <c r="Q27" s="1045" t="s">
        <v>43</v>
      </c>
      <c r="R27" s="1045" t="s">
        <v>43</v>
      </c>
      <c r="S27" s="1045" t="s">
        <v>43</v>
      </c>
      <c r="T27" s="1045" t="s">
        <v>43</v>
      </c>
      <c r="U27" s="1045" t="s">
        <v>43</v>
      </c>
      <c r="V27" s="1045" t="s">
        <v>43</v>
      </c>
      <c r="W27" s="1048" t="s">
        <v>471</v>
      </c>
    </row>
    <row r="28" spans="1:23" s="1045" customFormat="1" ht="9.75" customHeight="1">
      <c r="A28" s="1046" t="s">
        <v>472</v>
      </c>
      <c r="B28" s="1045">
        <v>2492352</v>
      </c>
      <c r="C28" s="1045">
        <v>849214</v>
      </c>
      <c r="D28" s="1045">
        <v>96811</v>
      </c>
      <c r="E28" s="1045">
        <v>62686</v>
      </c>
      <c r="F28" s="1045" t="s">
        <v>43</v>
      </c>
      <c r="G28" s="1045">
        <v>406443</v>
      </c>
      <c r="H28" s="1045" t="s">
        <v>43</v>
      </c>
      <c r="I28" s="1045" t="s">
        <v>43</v>
      </c>
      <c r="J28" s="1045">
        <v>252374</v>
      </c>
      <c r="K28" s="1045" t="s">
        <v>43</v>
      </c>
      <c r="L28" s="1045">
        <v>30900</v>
      </c>
      <c r="M28" s="1045" t="s">
        <v>43</v>
      </c>
      <c r="N28" s="1045" t="s">
        <v>43</v>
      </c>
      <c r="O28" s="1045" t="s">
        <v>43</v>
      </c>
      <c r="P28" s="1045" t="s">
        <v>43</v>
      </c>
      <c r="Q28" s="1045" t="s">
        <v>43</v>
      </c>
      <c r="R28" s="1045" t="s">
        <v>43</v>
      </c>
      <c r="S28" s="1045" t="s">
        <v>43</v>
      </c>
      <c r="T28" s="1045" t="s">
        <v>43</v>
      </c>
      <c r="U28" s="1045" t="s">
        <v>43</v>
      </c>
      <c r="V28" s="1045" t="s">
        <v>43</v>
      </c>
      <c r="W28" s="1048" t="s">
        <v>473</v>
      </c>
    </row>
    <row r="29" spans="1:23" s="1045" customFormat="1" ht="9.75" customHeight="1">
      <c r="A29" s="1046" t="s">
        <v>474</v>
      </c>
      <c r="B29" s="1045">
        <v>3138250</v>
      </c>
      <c r="C29" s="1045">
        <v>1084834</v>
      </c>
      <c r="D29" s="1045">
        <v>176393</v>
      </c>
      <c r="E29" s="1045">
        <v>76577</v>
      </c>
      <c r="F29" s="1045">
        <v>17351</v>
      </c>
      <c r="G29" s="1045">
        <v>421932</v>
      </c>
      <c r="H29" s="1045" t="s">
        <v>43</v>
      </c>
      <c r="I29" s="1045" t="s">
        <v>43</v>
      </c>
      <c r="J29" s="1045">
        <v>384751</v>
      </c>
      <c r="K29" s="1045">
        <v>7830</v>
      </c>
      <c r="L29" s="1045" t="s">
        <v>43</v>
      </c>
      <c r="M29" s="1045" t="s">
        <v>43</v>
      </c>
      <c r="N29" s="1045" t="s">
        <v>43</v>
      </c>
      <c r="O29" s="1045" t="s">
        <v>43</v>
      </c>
      <c r="P29" s="1045" t="s">
        <v>43</v>
      </c>
      <c r="Q29" s="1045" t="s">
        <v>43</v>
      </c>
      <c r="R29" s="1045" t="s">
        <v>43</v>
      </c>
      <c r="S29" s="1045" t="s">
        <v>43</v>
      </c>
      <c r="T29" s="1045" t="s">
        <v>43</v>
      </c>
      <c r="U29" s="1045" t="s">
        <v>43</v>
      </c>
      <c r="V29" s="1045" t="s">
        <v>43</v>
      </c>
      <c r="W29" s="1048" t="s">
        <v>475</v>
      </c>
    </row>
    <row r="30" spans="1:23" s="1045" customFormat="1" ht="9.75" customHeight="1">
      <c r="A30" s="1046" t="s">
        <v>476</v>
      </c>
      <c r="B30" s="1045">
        <v>2908206</v>
      </c>
      <c r="C30" s="1045">
        <v>1117078</v>
      </c>
      <c r="D30" s="1045">
        <v>147219</v>
      </c>
      <c r="E30" s="1045">
        <v>121648</v>
      </c>
      <c r="F30" s="1045">
        <v>36501</v>
      </c>
      <c r="G30" s="1045">
        <v>345764</v>
      </c>
      <c r="H30" s="1045" t="s">
        <v>43</v>
      </c>
      <c r="I30" s="1045" t="s">
        <v>43</v>
      </c>
      <c r="J30" s="1045">
        <v>439313</v>
      </c>
      <c r="K30" s="1045" t="s">
        <v>43</v>
      </c>
      <c r="L30" s="1045">
        <v>26633</v>
      </c>
      <c r="M30" s="1045" t="s">
        <v>43</v>
      </c>
      <c r="N30" s="1045" t="s">
        <v>43</v>
      </c>
      <c r="O30" s="1045" t="s">
        <v>43</v>
      </c>
      <c r="P30" s="1045" t="s">
        <v>43</v>
      </c>
      <c r="Q30" s="1045" t="s">
        <v>43</v>
      </c>
      <c r="R30" s="1045" t="s">
        <v>43</v>
      </c>
      <c r="S30" s="1045" t="s">
        <v>43</v>
      </c>
      <c r="T30" s="1045" t="s">
        <v>43</v>
      </c>
      <c r="U30" s="1045" t="s">
        <v>43</v>
      </c>
      <c r="V30" s="1045" t="s">
        <v>43</v>
      </c>
      <c r="W30" s="1048" t="s">
        <v>477</v>
      </c>
    </row>
    <row r="31" spans="1:23" s="1045" customFormat="1" ht="9.75" customHeight="1">
      <c r="A31" s="1046" t="s">
        <v>478</v>
      </c>
      <c r="B31" s="1045">
        <v>2904673</v>
      </c>
      <c r="C31" s="1045">
        <v>1252911</v>
      </c>
      <c r="D31" s="1045">
        <v>43676</v>
      </c>
      <c r="E31" s="1045">
        <v>220106</v>
      </c>
      <c r="F31" s="1045">
        <v>17451</v>
      </c>
      <c r="G31" s="1045">
        <v>303879</v>
      </c>
      <c r="H31" s="1045" t="s">
        <v>43</v>
      </c>
      <c r="I31" s="1045" t="s">
        <v>43</v>
      </c>
      <c r="J31" s="1045">
        <v>511626</v>
      </c>
      <c r="K31" s="1045" t="s">
        <v>43</v>
      </c>
      <c r="L31" s="1045">
        <v>156173</v>
      </c>
      <c r="M31" s="1045" t="s">
        <v>43</v>
      </c>
      <c r="N31" s="1045" t="s">
        <v>43</v>
      </c>
      <c r="O31" s="1045" t="s">
        <v>43</v>
      </c>
      <c r="P31" s="1045" t="s">
        <v>43</v>
      </c>
      <c r="Q31" s="1045" t="s">
        <v>43</v>
      </c>
      <c r="R31" s="1045" t="s">
        <v>43</v>
      </c>
      <c r="S31" s="1045" t="s">
        <v>43</v>
      </c>
      <c r="T31" s="1045" t="s">
        <v>43</v>
      </c>
      <c r="U31" s="1045" t="s">
        <v>43</v>
      </c>
      <c r="V31" s="1045" t="s">
        <v>43</v>
      </c>
      <c r="W31" s="1048" t="s">
        <v>422</v>
      </c>
    </row>
    <row r="32" spans="1:23" s="1045" customFormat="1" ht="9.75" customHeight="1">
      <c r="A32" s="1046" t="s">
        <v>479</v>
      </c>
      <c r="B32" s="1045">
        <v>2601443</v>
      </c>
      <c r="C32" s="1045">
        <v>1241068</v>
      </c>
      <c r="D32" s="1045">
        <v>137693</v>
      </c>
      <c r="E32" s="1045">
        <v>104524</v>
      </c>
      <c r="F32" s="1045" t="s">
        <v>43</v>
      </c>
      <c r="G32" s="1045">
        <v>351403</v>
      </c>
      <c r="H32" s="1045" t="s">
        <v>43</v>
      </c>
      <c r="I32" s="1045" t="s">
        <v>43</v>
      </c>
      <c r="J32" s="1045">
        <v>547405</v>
      </c>
      <c r="K32" s="1045">
        <v>15300</v>
      </c>
      <c r="L32" s="1045">
        <v>84743</v>
      </c>
      <c r="M32" s="1045" t="s">
        <v>43</v>
      </c>
      <c r="N32" s="1045" t="s">
        <v>43</v>
      </c>
      <c r="O32" s="1045" t="s">
        <v>43</v>
      </c>
      <c r="P32" s="1045" t="s">
        <v>43</v>
      </c>
      <c r="Q32" s="1045" t="s">
        <v>43</v>
      </c>
      <c r="R32" s="1045" t="s">
        <v>43</v>
      </c>
      <c r="S32" s="1045" t="s">
        <v>43</v>
      </c>
      <c r="T32" s="1045" t="s">
        <v>43</v>
      </c>
      <c r="U32" s="1045" t="s">
        <v>43</v>
      </c>
      <c r="V32" s="1045" t="s">
        <v>43</v>
      </c>
      <c r="W32" s="1048" t="s">
        <v>423</v>
      </c>
    </row>
    <row r="33" spans="1:23" s="1045" customFormat="1" ht="9.75" customHeight="1">
      <c r="A33" s="1046" t="s">
        <v>480</v>
      </c>
      <c r="B33" s="1045">
        <v>2526146</v>
      </c>
      <c r="C33" s="1045">
        <v>1277002</v>
      </c>
      <c r="D33" s="1045">
        <v>220153</v>
      </c>
      <c r="E33" s="1045">
        <v>105129</v>
      </c>
      <c r="F33" s="1045">
        <v>108961</v>
      </c>
      <c r="G33" s="1045">
        <v>268830</v>
      </c>
      <c r="H33" s="1045" t="s">
        <v>43</v>
      </c>
      <c r="I33" s="1045" t="s">
        <v>43</v>
      </c>
      <c r="J33" s="1045">
        <v>476031</v>
      </c>
      <c r="K33" s="1045">
        <v>70410</v>
      </c>
      <c r="L33" s="1045">
        <v>27488</v>
      </c>
      <c r="M33" s="1045" t="s">
        <v>43</v>
      </c>
      <c r="N33" s="1045" t="s">
        <v>43</v>
      </c>
      <c r="O33" s="1045" t="s">
        <v>43</v>
      </c>
      <c r="P33" s="1045" t="s">
        <v>43</v>
      </c>
      <c r="Q33" s="1045" t="s">
        <v>43</v>
      </c>
      <c r="R33" s="1045" t="s">
        <v>43</v>
      </c>
      <c r="S33" s="1045" t="s">
        <v>43</v>
      </c>
      <c r="T33" s="1045" t="s">
        <v>43</v>
      </c>
      <c r="U33" s="1045" t="s">
        <v>43</v>
      </c>
      <c r="V33" s="1045" t="s">
        <v>43</v>
      </c>
      <c r="W33" s="1048" t="s">
        <v>424</v>
      </c>
    </row>
    <row r="34" spans="1:23" s="1045" customFormat="1" ht="9.75" customHeight="1">
      <c r="A34" s="1046" t="s">
        <v>481</v>
      </c>
      <c r="B34" s="1045">
        <v>2646460</v>
      </c>
      <c r="C34" s="1045">
        <v>1200689</v>
      </c>
      <c r="D34" s="1045">
        <v>241503</v>
      </c>
      <c r="E34" s="1045">
        <v>170083</v>
      </c>
      <c r="F34" s="1045" t="s">
        <v>43</v>
      </c>
      <c r="G34" s="1045">
        <v>334063</v>
      </c>
      <c r="H34" s="1045" t="s">
        <v>43</v>
      </c>
      <c r="I34" s="1045" t="s">
        <v>43</v>
      </c>
      <c r="J34" s="1045">
        <v>259769</v>
      </c>
      <c r="K34" s="1045">
        <v>98600</v>
      </c>
      <c r="L34" s="1045">
        <v>59471</v>
      </c>
      <c r="M34" s="1045" t="s">
        <v>43</v>
      </c>
      <c r="N34" s="1045" t="s">
        <v>43</v>
      </c>
      <c r="O34" s="1045" t="s">
        <v>43</v>
      </c>
      <c r="P34" s="1045" t="s">
        <v>43</v>
      </c>
      <c r="Q34" s="1045" t="s">
        <v>43</v>
      </c>
      <c r="R34" s="1045" t="s">
        <v>43</v>
      </c>
      <c r="S34" s="1045">
        <v>37200</v>
      </c>
      <c r="T34" s="1045" t="s">
        <v>43</v>
      </c>
      <c r="U34" s="1045" t="s">
        <v>43</v>
      </c>
      <c r="V34" s="1045" t="s">
        <v>43</v>
      </c>
      <c r="W34" s="1048" t="s">
        <v>482</v>
      </c>
    </row>
    <row r="35" spans="1:23" s="1045" customFormat="1" ht="9.75" customHeight="1">
      <c r="A35" s="1046" t="s">
        <v>465</v>
      </c>
      <c r="B35" s="1045">
        <v>2925547</v>
      </c>
      <c r="C35" s="1045">
        <v>1279034</v>
      </c>
      <c r="D35" s="1045">
        <v>425578</v>
      </c>
      <c r="E35" s="1045">
        <v>186108</v>
      </c>
      <c r="F35" s="1045" t="s">
        <v>43</v>
      </c>
      <c r="G35" s="1045">
        <v>133983</v>
      </c>
      <c r="H35" s="1045">
        <v>7230</v>
      </c>
      <c r="I35" s="1045" t="s">
        <v>43</v>
      </c>
      <c r="J35" s="1045">
        <v>328919</v>
      </c>
      <c r="K35" s="1045">
        <v>99396</v>
      </c>
      <c r="L35" s="1045">
        <v>97820</v>
      </c>
      <c r="M35" s="1045" t="s">
        <v>43</v>
      </c>
      <c r="N35" s="1045" t="s">
        <v>43</v>
      </c>
      <c r="O35" s="1045" t="s">
        <v>43</v>
      </c>
      <c r="P35" s="1045" t="s">
        <v>43</v>
      </c>
      <c r="Q35" s="1045" t="s">
        <v>43</v>
      </c>
      <c r="R35" s="1045" t="s">
        <v>43</v>
      </c>
      <c r="S35" s="1045" t="s">
        <v>43</v>
      </c>
      <c r="T35" s="1045" t="s">
        <v>43</v>
      </c>
      <c r="U35" s="1045" t="s">
        <v>43</v>
      </c>
      <c r="V35" s="1045" t="s">
        <v>43</v>
      </c>
      <c r="W35" s="1048" t="s">
        <v>410</v>
      </c>
    </row>
    <row r="36" spans="1:23" s="1045" customFormat="1" ht="9.75" customHeight="1">
      <c r="A36" s="1049" t="s">
        <v>466</v>
      </c>
      <c r="B36" s="1050">
        <v>2969233</v>
      </c>
      <c r="C36" s="1051">
        <v>1172394</v>
      </c>
      <c r="D36" s="1051">
        <v>258817</v>
      </c>
      <c r="E36" s="1051">
        <v>208769</v>
      </c>
      <c r="F36" s="1051">
        <v>25431</v>
      </c>
      <c r="G36" s="1051">
        <v>187051</v>
      </c>
      <c r="H36" s="1051" t="s">
        <v>43</v>
      </c>
      <c r="I36" s="1051" t="s">
        <v>43</v>
      </c>
      <c r="J36" s="1051">
        <v>418557</v>
      </c>
      <c r="K36" s="1051" t="s">
        <v>43</v>
      </c>
      <c r="L36" s="1051">
        <v>73769</v>
      </c>
      <c r="M36" s="1051" t="s">
        <v>43</v>
      </c>
      <c r="N36" s="1051" t="s">
        <v>43</v>
      </c>
      <c r="O36" s="1051" t="s">
        <v>43</v>
      </c>
      <c r="P36" s="1051" t="s">
        <v>43</v>
      </c>
      <c r="Q36" s="1051" t="s">
        <v>43</v>
      </c>
      <c r="R36" s="1051" t="s">
        <v>43</v>
      </c>
      <c r="S36" s="1051" t="s">
        <v>43</v>
      </c>
      <c r="T36" s="1051" t="s">
        <v>43</v>
      </c>
      <c r="U36" s="1051" t="s">
        <v>43</v>
      </c>
      <c r="V36" s="1051" t="s">
        <v>43</v>
      </c>
      <c r="W36" s="1052" t="s">
        <v>411</v>
      </c>
    </row>
    <row r="37" spans="1:23" ht="12" customHeight="1"/>
    <row r="38" spans="1:23" ht="12" customHeight="1"/>
    <row r="39" spans="1:23" ht="12" customHeight="1">
      <c r="K39" s="1053" t="s">
        <v>483</v>
      </c>
    </row>
    <row r="40" spans="1:23" s="1038" customFormat="1" ht="21" customHeight="1">
      <c r="A40" s="1308" t="s">
        <v>723</v>
      </c>
      <c r="B40" s="1054" t="s">
        <v>164</v>
      </c>
      <c r="C40" s="1037"/>
      <c r="D40" s="1037"/>
      <c r="E40" s="1037"/>
      <c r="F40" s="1037"/>
      <c r="G40" s="1037"/>
      <c r="H40" s="1037"/>
      <c r="I40" s="1037"/>
      <c r="J40" s="1037"/>
      <c r="K40" s="1037"/>
      <c r="L40" s="1037"/>
      <c r="M40" s="1037"/>
      <c r="N40" s="1037"/>
      <c r="O40" s="1037"/>
      <c r="P40" s="1037"/>
      <c r="Q40" s="1037"/>
      <c r="R40" s="1037"/>
      <c r="S40" s="1037"/>
      <c r="T40" s="1037"/>
      <c r="U40" s="1037"/>
      <c r="V40" s="1037"/>
      <c r="W40" s="1311" t="s">
        <v>1335</v>
      </c>
    </row>
    <row r="41" spans="1:23" s="1038" customFormat="1" ht="21" customHeight="1">
      <c r="A41" s="1309"/>
      <c r="B41" s="1054" t="s">
        <v>798</v>
      </c>
      <c r="C41" s="1037"/>
      <c r="D41" s="1037"/>
      <c r="E41" s="1037"/>
      <c r="F41" s="1076"/>
      <c r="G41" s="1077" t="s">
        <v>762</v>
      </c>
      <c r="H41" s="1037"/>
      <c r="I41" s="1037"/>
      <c r="J41" s="1037"/>
      <c r="K41" s="1076"/>
      <c r="L41" s="1077" t="s">
        <v>763</v>
      </c>
      <c r="M41" s="1037"/>
      <c r="N41" s="1037"/>
      <c r="O41" s="1076"/>
      <c r="P41" s="1077" t="s">
        <v>764</v>
      </c>
      <c r="Q41" s="1037"/>
      <c r="R41" s="1037"/>
      <c r="S41" s="1037"/>
      <c r="T41" s="1076"/>
      <c r="U41" s="1077" t="s">
        <v>765</v>
      </c>
      <c r="V41" s="1037"/>
      <c r="W41" s="1312"/>
    </row>
    <row r="42" spans="1:23" s="1038" customFormat="1" ht="52.5" customHeight="1">
      <c r="A42" s="1310"/>
      <c r="B42" s="1055" t="s">
        <v>749</v>
      </c>
      <c r="C42" s="1039" t="s">
        <v>750</v>
      </c>
      <c r="D42" s="1039" t="s">
        <v>751</v>
      </c>
      <c r="E42" s="1039" t="s">
        <v>754</v>
      </c>
      <c r="F42" s="1039" t="s">
        <v>756</v>
      </c>
      <c r="G42" s="1079" t="s">
        <v>768</v>
      </c>
      <c r="H42" s="1039" t="s">
        <v>815</v>
      </c>
      <c r="I42" s="1039" t="s">
        <v>769</v>
      </c>
      <c r="J42" s="1039" t="s">
        <v>770</v>
      </c>
      <c r="K42" s="1039" t="s">
        <v>842</v>
      </c>
      <c r="L42" s="1079" t="s">
        <v>772</v>
      </c>
      <c r="M42" s="1039" t="s">
        <v>773</v>
      </c>
      <c r="N42" s="1039" t="s">
        <v>843</v>
      </c>
      <c r="O42" s="1039" t="s">
        <v>838</v>
      </c>
      <c r="P42" s="1079" t="s">
        <v>774</v>
      </c>
      <c r="Q42" s="1039" t="s">
        <v>779</v>
      </c>
      <c r="R42" s="1039" t="s">
        <v>844</v>
      </c>
      <c r="S42" s="1055" t="s">
        <v>845</v>
      </c>
      <c r="T42" s="1039" t="s">
        <v>846</v>
      </c>
      <c r="U42" s="1079" t="s">
        <v>783</v>
      </c>
      <c r="V42" s="1040" t="s">
        <v>784</v>
      </c>
      <c r="W42" s="1313"/>
    </row>
    <row r="43" spans="1:23" s="1045" customFormat="1" ht="9.75" customHeight="1">
      <c r="A43" s="1041" t="s">
        <v>300</v>
      </c>
      <c r="B43" s="1042" t="s">
        <v>43</v>
      </c>
      <c r="C43" s="1043" t="s">
        <v>43</v>
      </c>
      <c r="D43" s="1043" t="s">
        <v>43</v>
      </c>
      <c r="E43" s="1043" t="s">
        <v>43</v>
      </c>
      <c r="F43" s="1043" t="s">
        <v>43</v>
      </c>
      <c r="G43" s="1043">
        <v>877775</v>
      </c>
      <c r="H43" s="1043">
        <v>98981</v>
      </c>
      <c r="I43" s="1043">
        <v>626741</v>
      </c>
      <c r="J43" s="1043">
        <v>152053</v>
      </c>
      <c r="K43" s="1043" t="s">
        <v>43</v>
      </c>
      <c r="L43" s="1043">
        <v>580634</v>
      </c>
      <c r="M43" s="1043" t="s">
        <v>43</v>
      </c>
      <c r="N43" s="1043">
        <v>580634</v>
      </c>
      <c r="O43" s="1043" t="s">
        <v>43</v>
      </c>
      <c r="P43" s="1043">
        <v>49481</v>
      </c>
      <c r="Q43" s="1043">
        <v>114</v>
      </c>
      <c r="R43" s="1043" t="s">
        <v>43</v>
      </c>
      <c r="S43" s="1043" t="s">
        <v>43</v>
      </c>
      <c r="T43" s="1043">
        <v>49367</v>
      </c>
      <c r="U43" s="1043">
        <v>2944021</v>
      </c>
      <c r="V43" s="1043">
        <v>2643996</v>
      </c>
      <c r="W43" s="1044" t="s">
        <v>443</v>
      </c>
    </row>
    <row r="44" spans="1:23" s="1045" customFormat="1" ht="9.75" customHeight="1">
      <c r="A44" s="1046" t="s">
        <v>738</v>
      </c>
      <c r="B44" s="1045" t="s">
        <v>43</v>
      </c>
      <c r="C44" s="1045" t="s">
        <v>43</v>
      </c>
      <c r="D44" s="1045">
        <v>39970</v>
      </c>
      <c r="E44" s="1045">
        <v>41301</v>
      </c>
      <c r="F44" s="1045">
        <v>1344</v>
      </c>
      <c r="G44" s="1045">
        <v>757782</v>
      </c>
      <c r="H44" s="1045" t="s">
        <v>43</v>
      </c>
      <c r="I44" s="1045">
        <v>656929</v>
      </c>
      <c r="J44" s="1045">
        <v>100853</v>
      </c>
      <c r="K44" s="1045" t="s">
        <v>43</v>
      </c>
      <c r="L44" s="1045">
        <v>624792</v>
      </c>
      <c r="M44" s="1045" t="s">
        <v>43</v>
      </c>
      <c r="N44" s="1045">
        <v>403590</v>
      </c>
      <c r="O44" s="1045">
        <v>221202</v>
      </c>
      <c r="P44" s="1045" t="s">
        <v>43</v>
      </c>
      <c r="Q44" s="1045" t="s">
        <v>43</v>
      </c>
      <c r="R44" s="1045" t="s">
        <v>43</v>
      </c>
      <c r="S44" s="1045" t="s">
        <v>43</v>
      </c>
      <c r="T44" s="1045" t="s">
        <v>43</v>
      </c>
      <c r="U44" s="1045">
        <v>1952013</v>
      </c>
      <c r="V44" s="1045">
        <v>1904353</v>
      </c>
      <c r="W44" s="1048" t="s">
        <v>445</v>
      </c>
    </row>
    <row r="45" spans="1:23" s="1045" customFormat="1" ht="9.75" customHeight="1">
      <c r="A45" s="1046" t="s">
        <v>739</v>
      </c>
      <c r="B45" s="1045">
        <v>558907</v>
      </c>
      <c r="C45" s="1045">
        <v>104700</v>
      </c>
      <c r="D45" s="1045" t="s">
        <v>43</v>
      </c>
      <c r="E45" s="1045" t="s">
        <v>43</v>
      </c>
      <c r="F45" s="1045" t="s">
        <v>43</v>
      </c>
      <c r="G45" s="1045">
        <v>765236</v>
      </c>
      <c r="H45" s="1045">
        <v>50049</v>
      </c>
      <c r="I45" s="1045">
        <v>715187</v>
      </c>
      <c r="J45" s="1045" t="s">
        <v>43</v>
      </c>
      <c r="K45" s="1045" t="s">
        <v>43</v>
      </c>
      <c r="L45" s="1045">
        <v>82196</v>
      </c>
      <c r="M45" s="1045" t="s">
        <v>43</v>
      </c>
      <c r="N45" s="1045">
        <v>49996</v>
      </c>
      <c r="O45" s="1045">
        <v>32200</v>
      </c>
      <c r="P45" s="1045">
        <v>87101</v>
      </c>
      <c r="Q45" s="1045" t="s">
        <v>43</v>
      </c>
      <c r="R45" s="1045" t="s">
        <v>43</v>
      </c>
      <c r="S45" s="1045">
        <v>87101</v>
      </c>
      <c r="T45" s="1045" t="s">
        <v>43</v>
      </c>
      <c r="U45" s="1045">
        <v>4107329</v>
      </c>
      <c r="V45" s="1045">
        <v>3910068</v>
      </c>
      <c r="W45" s="1048" t="s">
        <v>447</v>
      </c>
    </row>
    <row r="46" spans="1:23" s="1045" customFormat="1" ht="9.75" customHeight="1">
      <c r="A46" s="1046" t="s">
        <v>740</v>
      </c>
      <c r="B46" s="1045" t="s">
        <v>43</v>
      </c>
      <c r="C46" s="1045" t="s">
        <v>43</v>
      </c>
      <c r="D46" s="1045" t="s">
        <v>43</v>
      </c>
      <c r="E46" s="1045" t="s">
        <v>43</v>
      </c>
      <c r="F46" s="1045" t="s">
        <v>43</v>
      </c>
      <c r="G46" s="1045">
        <v>537232</v>
      </c>
      <c r="H46" s="1045" t="s">
        <v>43</v>
      </c>
      <c r="I46" s="1045">
        <v>487228</v>
      </c>
      <c r="J46" s="1045">
        <v>50004</v>
      </c>
      <c r="K46" s="1045" t="s">
        <v>43</v>
      </c>
      <c r="L46" s="1045">
        <v>424236</v>
      </c>
      <c r="M46" s="1045" t="s">
        <v>43</v>
      </c>
      <c r="N46" s="1045">
        <v>424236</v>
      </c>
      <c r="O46" s="1045" t="s">
        <v>43</v>
      </c>
      <c r="P46" s="1045">
        <v>57900</v>
      </c>
      <c r="Q46" s="1045" t="s">
        <v>43</v>
      </c>
      <c r="R46" s="1045">
        <v>57900</v>
      </c>
      <c r="S46" s="1045" t="s">
        <v>43</v>
      </c>
      <c r="T46" s="1045" t="s">
        <v>43</v>
      </c>
      <c r="U46" s="1045">
        <v>3459327</v>
      </c>
      <c r="V46" s="1045">
        <v>2874711</v>
      </c>
      <c r="W46" s="1048" t="s">
        <v>449</v>
      </c>
    </row>
    <row r="47" spans="1:23" s="1045" customFormat="1" ht="9.75" customHeight="1">
      <c r="A47" s="1046" t="s">
        <v>741</v>
      </c>
      <c r="B47" s="1045" t="s">
        <v>43</v>
      </c>
      <c r="C47" s="1045" t="s">
        <v>43</v>
      </c>
      <c r="D47" s="1045" t="s">
        <v>43</v>
      </c>
      <c r="E47" s="1045" t="s">
        <v>43</v>
      </c>
      <c r="F47" s="1045" t="s">
        <v>43</v>
      </c>
      <c r="G47" s="1045">
        <v>883367</v>
      </c>
      <c r="H47" s="1045" t="s">
        <v>43</v>
      </c>
      <c r="I47" s="1045">
        <v>834494</v>
      </c>
      <c r="J47" s="1045" t="s">
        <v>43</v>
      </c>
      <c r="K47" s="1045">
        <v>48873</v>
      </c>
      <c r="L47" s="1045">
        <v>1054112</v>
      </c>
      <c r="M47" s="1045">
        <v>97300</v>
      </c>
      <c r="N47" s="1045">
        <v>956812</v>
      </c>
      <c r="O47" s="1045" t="s">
        <v>43</v>
      </c>
      <c r="P47" s="1045" t="s">
        <v>43</v>
      </c>
      <c r="Q47" s="1045" t="s">
        <v>43</v>
      </c>
      <c r="R47" s="1045" t="s">
        <v>43</v>
      </c>
      <c r="S47" s="1045" t="s">
        <v>43</v>
      </c>
      <c r="T47" s="1045" t="s">
        <v>43</v>
      </c>
      <c r="U47" s="1045">
        <v>5030526</v>
      </c>
      <c r="V47" s="1045">
        <v>4540478</v>
      </c>
      <c r="W47" s="1048" t="s">
        <v>451</v>
      </c>
    </row>
    <row r="48" spans="1:23" s="1045" customFormat="1" ht="6.75" customHeight="1">
      <c r="A48" s="1046"/>
      <c r="W48" s="1048"/>
    </row>
    <row r="49" spans="1:23" s="1045" customFormat="1" ht="9.75" customHeight="1">
      <c r="A49" s="1046" t="s">
        <v>305</v>
      </c>
      <c r="B49" s="1045" t="s">
        <v>43</v>
      </c>
      <c r="C49" s="1045" t="s">
        <v>43</v>
      </c>
      <c r="D49" s="1045" t="s">
        <v>43</v>
      </c>
      <c r="E49" s="1045" t="s">
        <v>43</v>
      </c>
      <c r="F49" s="1045" t="s">
        <v>43</v>
      </c>
      <c r="G49" s="1045">
        <v>595091</v>
      </c>
      <c r="H49" s="1045" t="s">
        <v>43</v>
      </c>
      <c r="I49" s="1045">
        <v>545087</v>
      </c>
      <c r="J49" s="1045">
        <v>50004</v>
      </c>
      <c r="K49" s="1045" t="s">
        <v>43</v>
      </c>
      <c r="L49" s="1045">
        <v>639439</v>
      </c>
      <c r="M49" s="1045" t="s">
        <v>43</v>
      </c>
      <c r="N49" s="1045">
        <v>639439</v>
      </c>
      <c r="O49" s="1045" t="s">
        <v>43</v>
      </c>
      <c r="P49" s="1045">
        <v>57900</v>
      </c>
      <c r="Q49" s="1045" t="s">
        <v>43</v>
      </c>
      <c r="R49" s="1045">
        <v>57900</v>
      </c>
      <c r="S49" s="1045" t="s">
        <v>43</v>
      </c>
      <c r="T49" s="1045" t="s">
        <v>43</v>
      </c>
      <c r="U49" s="1045">
        <v>3769577</v>
      </c>
      <c r="V49" s="1045">
        <v>3257948</v>
      </c>
      <c r="W49" s="1048" t="s">
        <v>452</v>
      </c>
    </row>
    <row r="50" spans="1:23" s="1045" customFormat="1" ht="9.75" customHeight="1">
      <c r="A50" s="1046" t="s">
        <v>742</v>
      </c>
      <c r="B50" s="1045" t="s">
        <v>43</v>
      </c>
      <c r="C50" s="1045" t="s">
        <v>43</v>
      </c>
      <c r="D50" s="1045" t="s">
        <v>43</v>
      </c>
      <c r="E50" s="1045" t="s">
        <v>43</v>
      </c>
      <c r="F50" s="1045" t="s">
        <v>43</v>
      </c>
      <c r="G50" s="1045">
        <v>812490</v>
      </c>
      <c r="H50" s="1045" t="s">
        <v>43</v>
      </c>
      <c r="I50" s="1045">
        <v>763617</v>
      </c>
      <c r="J50" s="1045" t="s">
        <v>43</v>
      </c>
      <c r="K50" s="1045">
        <v>48873</v>
      </c>
      <c r="L50" s="1045">
        <v>1087764</v>
      </c>
      <c r="M50" s="1045">
        <v>97300</v>
      </c>
      <c r="N50" s="1045">
        <v>990464</v>
      </c>
      <c r="O50" s="1045" t="s">
        <v>43</v>
      </c>
      <c r="P50" s="1045" t="s">
        <v>43</v>
      </c>
      <c r="Q50" s="1045" t="s">
        <v>43</v>
      </c>
      <c r="R50" s="1045" t="s">
        <v>43</v>
      </c>
      <c r="S50" s="1045" t="s">
        <v>43</v>
      </c>
      <c r="T50" s="1045" t="s">
        <v>43</v>
      </c>
      <c r="U50" s="1045">
        <v>5068345</v>
      </c>
      <c r="V50" s="1045">
        <v>4599859</v>
      </c>
      <c r="W50" s="1048" t="s">
        <v>454</v>
      </c>
    </row>
    <row r="51" spans="1:23" s="1045" customFormat="1" ht="6.75" customHeight="1">
      <c r="A51" s="1046"/>
      <c r="W51" s="1048"/>
    </row>
    <row r="52" spans="1:23" s="1045" customFormat="1" ht="9.75" customHeight="1">
      <c r="A52" s="1046" t="s">
        <v>307</v>
      </c>
      <c r="B52" s="1045" t="s">
        <v>43</v>
      </c>
      <c r="C52" s="1045" t="s">
        <v>43</v>
      </c>
      <c r="D52" s="1045" t="s">
        <v>43</v>
      </c>
      <c r="E52" s="1045" t="s">
        <v>43</v>
      </c>
      <c r="F52" s="1045" t="s">
        <v>43</v>
      </c>
      <c r="G52" s="1045">
        <v>129411</v>
      </c>
      <c r="H52" s="1045" t="s">
        <v>43</v>
      </c>
      <c r="I52" s="1045">
        <v>129411</v>
      </c>
      <c r="J52" s="1045" t="s">
        <v>43</v>
      </c>
      <c r="K52" s="1045" t="s">
        <v>43</v>
      </c>
      <c r="L52" s="1045">
        <v>215203</v>
      </c>
      <c r="M52" s="1045" t="s">
        <v>43</v>
      </c>
      <c r="N52" s="1045">
        <v>215203</v>
      </c>
      <c r="O52" s="1045" t="s">
        <v>43</v>
      </c>
      <c r="P52" s="1045" t="s">
        <v>43</v>
      </c>
      <c r="Q52" s="1045" t="s">
        <v>43</v>
      </c>
      <c r="R52" s="1045" t="s">
        <v>43</v>
      </c>
      <c r="S52" s="1045" t="s">
        <v>43</v>
      </c>
      <c r="T52" s="1045" t="s">
        <v>43</v>
      </c>
      <c r="U52" s="1045">
        <v>1306182</v>
      </c>
      <c r="V52" s="1045">
        <v>1175290</v>
      </c>
      <c r="W52" s="1048" t="s">
        <v>455</v>
      </c>
    </row>
    <row r="53" spans="1:23" s="1045" customFormat="1" ht="9.75" customHeight="1">
      <c r="A53" s="1046" t="s">
        <v>456</v>
      </c>
      <c r="B53" s="1045" t="s">
        <v>43</v>
      </c>
      <c r="C53" s="1045" t="s">
        <v>43</v>
      </c>
      <c r="D53" s="1045" t="s">
        <v>43</v>
      </c>
      <c r="E53" s="1045" t="s">
        <v>43</v>
      </c>
      <c r="F53" s="1045" t="s">
        <v>43</v>
      </c>
      <c r="G53" s="1045">
        <v>371526</v>
      </c>
      <c r="H53" s="1045" t="s">
        <v>43</v>
      </c>
      <c r="I53" s="1045">
        <v>322653</v>
      </c>
      <c r="J53" s="1045" t="s">
        <v>43</v>
      </c>
      <c r="K53" s="1045">
        <v>48873</v>
      </c>
      <c r="L53" s="1045">
        <v>144506</v>
      </c>
      <c r="M53" s="1045" t="s">
        <v>43</v>
      </c>
      <c r="N53" s="1045">
        <v>144506</v>
      </c>
      <c r="O53" s="1045" t="s">
        <v>43</v>
      </c>
      <c r="P53" s="1045" t="s">
        <v>43</v>
      </c>
      <c r="Q53" s="1045" t="s">
        <v>43</v>
      </c>
      <c r="R53" s="1045" t="s">
        <v>43</v>
      </c>
      <c r="S53" s="1045" t="s">
        <v>43</v>
      </c>
      <c r="T53" s="1045" t="s">
        <v>43</v>
      </c>
      <c r="U53" s="1045">
        <v>1315610</v>
      </c>
      <c r="V53" s="1045">
        <v>1159685</v>
      </c>
      <c r="W53" s="1048" t="s">
        <v>457</v>
      </c>
    </row>
    <row r="54" spans="1:23" s="1045" customFormat="1" ht="9.75" customHeight="1">
      <c r="A54" s="1046" t="s">
        <v>458</v>
      </c>
      <c r="B54" s="1045" t="s">
        <v>43</v>
      </c>
      <c r="C54" s="1045" t="s">
        <v>43</v>
      </c>
      <c r="D54" s="1045" t="s">
        <v>43</v>
      </c>
      <c r="E54" s="1045" t="s">
        <v>43</v>
      </c>
      <c r="F54" s="1045" t="s">
        <v>43</v>
      </c>
      <c r="G54" s="1045">
        <v>310116</v>
      </c>
      <c r="H54" s="1045" t="s">
        <v>43</v>
      </c>
      <c r="I54" s="1045">
        <v>310116</v>
      </c>
      <c r="J54" s="1045" t="s">
        <v>43</v>
      </c>
      <c r="K54" s="1045" t="s">
        <v>43</v>
      </c>
      <c r="L54" s="1045">
        <v>547058</v>
      </c>
      <c r="M54" s="1045" t="s">
        <v>43</v>
      </c>
      <c r="N54" s="1045">
        <v>547058</v>
      </c>
      <c r="O54" s="1045" t="s">
        <v>43</v>
      </c>
      <c r="P54" s="1045" t="s">
        <v>43</v>
      </c>
      <c r="Q54" s="1045" t="s">
        <v>43</v>
      </c>
      <c r="R54" s="1045" t="s">
        <v>43</v>
      </c>
      <c r="S54" s="1045" t="s">
        <v>43</v>
      </c>
      <c r="T54" s="1045" t="s">
        <v>43</v>
      </c>
      <c r="U54" s="1045">
        <v>1539672</v>
      </c>
      <c r="V54" s="1045">
        <v>1452876</v>
      </c>
      <c r="W54" s="1048" t="s">
        <v>459</v>
      </c>
    </row>
    <row r="55" spans="1:23" s="1045" customFormat="1" ht="9.75" customHeight="1">
      <c r="A55" s="1046" t="s">
        <v>460</v>
      </c>
      <c r="B55" s="1045" t="s">
        <v>43</v>
      </c>
      <c r="C55" s="1045" t="s">
        <v>43</v>
      </c>
      <c r="D55" s="1045" t="s">
        <v>43</v>
      </c>
      <c r="E55" s="1045" t="s">
        <v>43</v>
      </c>
      <c r="F55" s="1045" t="s">
        <v>43</v>
      </c>
      <c r="G55" s="1045">
        <v>72314</v>
      </c>
      <c r="H55" s="1045" t="s">
        <v>43</v>
      </c>
      <c r="I55" s="1045">
        <v>72314</v>
      </c>
      <c r="J55" s="1045" t="s">
        <v>43</v>
      </c>
      <c r="K55" s="1045" t="s">
        <v>43</v>
      </c>
      <c r="L55" s="1045">
        <v>147345</v>
      </c>
      <c r="M55" s="1045">
        <v>97300</v>
      </c>
      <c r="N55" s="1045">
        <v>50045</v>
      </c>
      <c r="O55" s="1045" t="s">
        <v>43</v>
      </c>
      <c r="P55" s="1045" t="s">
        <v>43</v>
      </c>
      <c r="Q55" s="1045" t="s">
        <v>43</v>
      </c>
      <c r="R55" s="1045" t="s">
        <v>43</v>
      </c>
      <c r="S55" s="1045" t="s">
        <v>43</v>
      </c>
      <c r="T55" s="1045" t="s">
        <v>43</v>
      </c>
      <c r="U55" s="1045">
        <v>869062</v>
      </c>
      <c r="V55" s="1045">
        <v>752627</v>
      </c>
      <c r="W55" s="1048" t="s">
        <v>461</v>
      </c>
    </row>
    <row r="56" spans="1:23" s="1045" customFormat="1" ht="9.75" customHeight="1">
      <c r="A56" s="1046" t="s">
        <v>311</v>
      </c>
      <c r="B56" s="1045" t="s">
        <v>43</v>
      </c>
      <c r="C56" s="1045" t="s">
        <v>43</v>
      </c>
      <c r="D56" s="1045" t="s">
        <v>43</v>
      </c>
      <c r="E56" s="1045" t="s">
        <v>43</v>
      </c>
      <c r="F56" s="1045" t="s">
        <v>43</v>
      </c>
      <c r="G56" s="1045">
        <v>58534</v>
      </c>
      <c r="H56" s="1045" t="s">
        <v>43</v>
      </c>
      <c r="I56" s="1045">
        <v>58534</v>
      </c>
      <c r="J56" s="1045" t="s">
        <v>43</v>
      </c>
      <c r="K56" s="1045" t="s">
        <v>43</v>
      </c>
      <c r="L56" s="1045">
        <v>248855</v>
      </c>
      <c r="M56" s="1045" t="s">
        <v>43</v>
      </c>
      <c r="N56" s="1045">
        <v>248855</v>
      </c>
      <c r="O56" s="1045" t="s">
        <v>43</v>
      </c>
      <c r="P56" s="1045" t="s">
        <v>43</v>
      </c>
      <c r="Q56" s="1045" t="s">
        <v>43</v>
      </c>
      <c r="R56" s="1045" t="s">
        <v>43</v>
      </c>
      <c r="S56" s="1045" t="s">
        <v>43</v>
      </c>
      <c r="T56" s="1045" t="s">
        <v>43</v>
      </c>
      <c r="U56" s="1045">
        <v>1344001</v>
      </c>
      <c r="V56" s="1045">
        <v>1234671</v>
      </c>
      <c r="W56" s="1048" t="s">
        <v>462</v>
      </c>
    </row>
    <row r="57" spans="1:23" s="1045" customFormat="1" ht="6.75" customHeight="1">
      <c r="A57" s="1046"/>
      <c r="W57" s="1048"/>
    </row>
    <row r="58" spans="1:23" s="1045" customFormat="1" ht="9.75" customHeight="1">
      <c r="A58" s="1046" t="s">
        <v>463</v>
      </c>
      <c r="B58" s="1045" t="s">
        <v>43</v>
      </c>
      <c r="C58" s="1045" t="s">
        <v>43</v>
      </c>
      <c r="D58" s="1045" t="s">
        <v>43</v>
      </c>
      <c r="E58" s="1045" t="s">
        <v>43</v>
      </c>
      <c r="F58" s="1045" t="s">
        <v>43</v>
      </c>
      <c r="G58" s="1045">
        <v>129411</v>
      </c>
      <c r="H58" s="1045" t="s">
        <v>43</v>
      </c>
      <c r="I58" s="1045">
        <v>129411</v>
      </c>
      <c r="J58" s="1045" t="s">
        <v>43</v>
      </c>
      <c r="K58" s="1045" t="s">
        <v>43</v>
      </c>
      <c r="L58" s="1045" t="s">
        <v>43</v>
      </c>
      <c r="M58" s="1045" t="s">
        <v>43</v>
      </c>
      <c r="N58" s="1045" t="s">
        <v>43</v>
      </c>
      <c r="O58" s="1045" t="s">
        <v>43</v>
      </c>
      <c r="P58" s="1045" t="s">
        <v>43</v>
      </c>
      <c r="Q58" s="1045" t="s">
        <v>43</v>
      </c>
      <c r="R58" s="1045" t="s">
        <v>43</v>
      </c>
      <c r="S58" s="1045" t="s">
        <v>43</v>
      </c>
      <c r="T58" s="1045" t="s">
        <v>43</v>
      </c>
      <c r="U58" s="1045">
        <v>379470</v>
      </c>
      <c r="V58" s="1045">
        <v>350992</v>
      </c>
      <c r="W58" s="1048" t="s">
        <v>464</v>
      </c>
    </row>
    <row r="59" spans="1:23" s="1045" customFormat="1" ht="9.75" customHeight="1">
      <c r="A59" s="1046" t="s">
        <v>465</v>
      </c>
      <c r="B59" s="1045" t="s">
        <v>43</v>
      </c>
      <c r="C59" s="1045" t="s">
        <v>43</v>
      </c>
      <c r="D59" s="1045" t="s">
        <v>43</v>
      </c>
      <c r="E59" s="1045" t="s">
        <v>43</v>
      </c>
      <c r="F59" s="1045" t="s">
        <v>43</v>
      </c>
      <c r="G59" s="1045" t="s">
        <v>43</v>
      </c>
      <c r="H59" s="1045" t="s">
        <v>43</v>
      </c>
      <c r="I59" s="1045" t="s">
        <v>43</v>
      </c>
      <c r="J59" s="1045" t="s">
        <v>43</v>
      </c>
      <c r="K59" s="1045" t="s">
        <v>43</v>
      </c>
      <c r="L59" s="1045">
        <v>51598</v>
      </c>
      <c r="M59" s="1045" t="s">
        <v>43</v>
      </c>
      <c r="N59" s="1045">
        <v>51598</v>
      </c>
      <c r="O59" s="1045" t="s">
        <v>43</v>
      </c>
      <c r="P59" s="1045" t="s">
        <v>43</v>
      </c>
      <c r="Q59" s="1045" t="s">
        <v>43</v>
      </c>
      <c r="R59" s="1045" t="s">
        <v>43</v>
      </c>
      <c r="S59" s="1045" t="s">
        <v>43</v>
      </c>
      <c r="T59" s="1045" t="s">
        <v>43</v>
      </c>
      <c r="U59" s="1045">
        <v>457001</v>
      </c>
      <c r="V59" s="1045">
        <v>382987</v>
      </c>
      <c r="W59" s="1048" t="s">
        <v>410</v>
      </c>
    </row>
    <row r="60" spans="1:23" s="1045" customFormat="1" ht="9.75" customHeight="1">
      <c r="A60" s="1046" t="s">
        <v>466</v>
      </c>
      <c r="B60" s="1045" t="s">
        <v>43</v>
      </c>
      <c r="C60" s="1045" t="s">
        <v>43</v>
      </c>
      <c r="D60" s="1045" t="s">
        <v>43</v>
      </c>
      <c r="E60" s="1045" t="s">
        <v>43</v>
      </c>
      <c r="F60" s="1045" t="s">
        <v>43</v>
      </c>
      <c r="G60" s="1045" t="s">
        <v>43</v>
      </c>
      <c r="H60" s="1045" t="s">
        <v>43</v>
      </c>
      <c r="I60" s="1045" t="s">
        <v>43</v>
      </c>
      <c r="J60" s="1045" t="s">
        <v>43</v>
      </c>
      <c r="K60" s="1045" t="s">
        <v>43</v>
      </c>
      <c r="L60" s="1045">
        <v>163605</v>
      </c>
      <c r="M60" s="1045" t="s">
        <v>43</v>
      </c>
      <c r="N60" s="1045">
        <v>163605</v>
      </c>
      <c r="O60" s="1045" t="s">
        <v>43</v>
      </c>
      <c r="P60" s="1045" t="s">
        <v>43</v>
      </c>
      <c r="Q60" s="1045" t="s">
        <v>43</v>
      </c>
      <c r="R60" s="1045" t="s">
        <v>43</v>
      </c>
      <c r="S60" s="1045" t="s">
        <v>43</v>
      </c>
      <c r="T60" s="1045" t="s">
        <v>43</v>
      </c>
      <c r="U60" s="1045">
        <v>469711</v>
      </c>
      <c r="V60" s="1045">
        <v>441311</v>
      </c>
      <c r="W60" s="1048" t="s">
        <v>411</v>
      </c>
    </row>
    <row r="61" spans="1:23" s="1045" customFormat="1" ht="9.75" customHeight="1">
      <c r="A61" s="1046" t="s">
        <v>467</v>
      </c>
      <c r="B61" s="1045" t="s">
        <v>43</v>
      </c>
      <c r="C61" s="1045" t="s">
        <v>43</v>
      </c>
      <c r="D61" s="1045" t="s">
        <v>43</v>
      </c>
      <c r="E61" s="1045" t="s">
        <v>43</v>
      </c>
      <c r="F61" s="1045" t="s">
        <v>43</v>
      </c>
      <c r="G61" s="1045">
        <v>131007</v>
      </c>
      <c r="H61" s="1045" t="s">
        <v>43</v>
      </c>
      <c r="I61" s="1045">
        <v>131007</v>
      </c>
      <c r="J61" s="1045" t="s">
        <v>43</v>
      </c>
      <c r="K61" s="1045" t="s">
        <v>43</v>
      </c>
      <c r="L61" s="1045" t="s">
        <v>43</v>
      </c>
      <c r="M61" s="1045" t="s">
        <v>43</v>
      </c>
      <c r="N61" s="1045" t="s">
        <v>43</v>
      </c>
      <c r="O61" s="1045" t="s">
        <v>43</v>
      </c>
      <c r="P61" s="1045" t="s">
        <v>43</v>
      </c>
      <c r="Q61" s="1045" t="s">
        <v>43</v>
      </c>
      <c r="R61" s="1045" t="s">
        <v>43</v>
      </c>
      <c r="S61" s="1045" t="s">
        <v>43</v>
      </c>
      <c r="T61" s="1045" t="s">
        <v>43</v>
      </c>
      <c r="U61" s="1045">
        <v>481439</v>
      </c>
      <c r="V61" s="1045">
        <v>384190</v>
      </c>
      <c r="W61" s="1048" t="s">
        <v>412</v>
      </c>
    </row>
    <row r="62" spans="1:23" s="1045" customFormat="1" ht="9.75" customHeight="1">
      <c r="A62" s="1046" t="s">
        <v>468</v>
      </c>
      <c r="B62" s="1045" t="s">
        <v>43</v>
      </c>
      <c r="C62" s="1045" t="s">
        <v>43</v>
      </c>
      <c r="D62" s="1045" t="s">
        <v>43</v>
      </c>
      <c r="E62" s="1045" t="s">
        <v>43</v>
      </c>
      <c r="F62" s="1045" t="s">
        <v>43</v>
      </c>
      <c r="G62" s="1045">
        <v>72269</v>
      </c>
      <c r="H62" s="1045" t="s">
        <v>43</v>
      </c>
      <c r="I62" s="1045">
        <v>72269</v>
      </c>
      <c r="J62" s="1045" t="s">
        <v>43</v>
      </c>
      <c r="K62" s="1045" t="s">
        <v>43</v>
      </c>
      <c r="L62" s="1045">
        <v>64400</v>
      </c>
      <c r="M62" s="1045" t="s">
        <v>43</v>
      </c>
      <c r="N62" s="1045">
        <v>64400</v>
      </c>
      <c r="O62" s="1045" t="s">
        <v>43</v>
      </c>
      <c r="P62" s="1045" t="s">
        <v>43</v>
      </c>
      <c r="Q62" s="1045" t="s">
        <v>43</v>
      </c>
      <c r="R62" s="1045" t="s">
        <v>43</v>
      </c>
      <c r="S62" s="1045" t="s">
        <v>43</v>
      </c>
      <c r="T62" s="1045" t="s">
        <v>43</v>
      </c>
      <c r="U62" s="1045">
        <v>420477</v>
      </c>
      <c r="V62" s="1045">
        <v>392474</v>
      </c>
      <c r="W62" s="1048" t="s">
        <v>469</v>
      </c>
    </row>
    <row r="63" spans="1:23" s="1045" customFormat="1" ht="9.75" customHeight="1">
      <c r="A63" s="1046" t="s">
        <v>470</v>
      </c>
      <c r="B63" s="1045" t="s">
        <v>43</v>
      </c>
      <c r="C63" s="1045" t="s">
        <v>43</v>
      </c>
      <c r="D63" s="1045" t="s">
        <v>43</v>
      </c>
      <c r="E63" s="1045" t="s">
        <v>43</v>
      </c>
      <c r="F63" s="1045" t="s">
        <v>43</v>
      </c>
      <c r="G63" s="1045">
        <v>168250</v>
      </c>
      <c r="H63" s="1045" t="s">
        <v>43</v>
      </c>
      <c r="I63" s="1045">
        <v>119377</v>
      </c>
      <c r="J63" s="1045" t="s">
        <v>43</v>
      </c>
      <c r="K63" s="1045">
        <v>48873</v>
      </c>
      <c r="L63" s="1045">
        <v>80106</v>
      </c>
      <c r="M63" s="1045" t="s">
        <v>43</v>
      </c>
      <c r="N63" s="1045">
        <v>80106</v>
      </c>
      <c r="O63" s="1045" t="s">
        <v>43</v>
      </c>
      <c r="P63" s="1045" t="s">
        <v>43</v>
      </c>
      <c r="Q63" s="1045" t="s">
        <v>43</v>
      </c>
      <c r="R63" s="1045" t="s">
        <v>43</v>
      </c>
      <c r="S63" s="1045" t="s">
        <v>43</v>
      </c>
      <c r="T63" s="1045" t="s">
        <v>43</v>
      </c>
      <c r="U63" s="1045">
        <v>413694</v>
      </c>
      <c r="V63" s="1045">
        <v>383021</v>
      </c>
      <c r="W63" s="1048" t="s">
        <v>471</v>
      </c>
    </row>
    <row r="64" spans="1:23" s="1045" customFormat="1" ht="9.75" customHeight="1">
      <c r="A64" s="1046" t="s">
        <v>472</v>
      </c>
      <c r="B64" s="1045" t="s">
        <v>43</v>
      </c>
      <c r="C64" s="1045" t="s">
        <v>43</v>
      </c>
      <c r="D64" s="1045" t="s">
        <v>43</v>
      </c>
      <c r="E64" s="1045" t="s">
        <v>43</v>
      </c>
      <c r="F64" s="1045" t="s">
        <v>43</v>
      </c>
      <c r="G64" s="1045">
        <v>65905</v>
      </c>
      <c r="H64" s="1045" t="s">
        <v>43</v>
      </c>
      <c r="I64" s="1045">
        <v>65905</v>
      </c>
      <c r="J64" s="1045" t="s">
        <v>43</v>
      </c>
      <c r="K64" s="1045" t="s">
        <v>43</v>
      </c>
      <c r="L64" s="1045">
        <v>147930</v>
      </c>
      <c r="M64" s="1045" t="s">
        <v>43</v>
      </c>
      <c r="N64" s="1045">
        <v>147930</v>
      </c>
      <c r="O64" s="1045" t="s">
        <v>43</v>
      </c>
      <c r="P64" s="1045" t="s">
        <v>43</v>
      </c>
      <c r="Q64" s="1045" t="s">
        <v>43</v>
      </c>
      <c r="R64" s="1045" t="s">
        <v>43</v>
      </c>
      <c r="S64" s="1045" t="s">
        <v>43</v>
      </c>
      <c r="T64" s="1045" t="s">
        <v>43</v>
      </c>
      <c r="U64" s="1045">
        <v>391139</v>
      </c>
      <c r="V64" s="1045">
        <v>363345</v>
      </c>
      <c r="W64" s="1048" t="s">
        <v>473</v>
      </c>
    </row>
    <row r="65" spans="1:23" s="1045" customFormat="1" ht="9.75" customHeight="1">
      <c r="A65" s="1046" t="s">
        <v>474</v>
      </c>
      <c r="B65" s="1045" t="s">
        <v>43</v>
      </c>
      <c r="C65" s="1045" t="s">
        <v>43</v>
      </c>
      <c r="D65" s="1045" t="s">
        <v>43</v>
      </c>
      <c r="E65" s="1045" t="s">
        <v>43</v>
      </c>
      <c r="F65" s="1045" t="s">
        <v>43</v>
      </c>
      <c r="G65" s="1045">
        <v>95661</v>
      </c>
      <c r="H65" s="1045" t="s">
        <v>43</v>
      </c>
      <c r="I65" s="1045">
        <v>95661</v>
      </c>
      <c r="J65" s="1045" t="s">
        <v>43</v>
      </c>
      <c r="K65" s="1045" t="s">
        <v>43</v>
      </c>
      <c r="L65" s="1045">
        <v>321812</v>
      </c>
      <c r="M65" s="1045" t="s">
        <v>43</v>
      </c>
      <c r="N65" s="1045">
        <v>321812</v>
      </c>
      <c r="O65" s="1045" t="s">
        <v>43</v>
      </c>
      <c r="P65" s="1045" t="s">
        <v>43</v>
      </c>
      <c r="Q65" s="1045" t="s">
        <v>43</v>
      </c>
      <c r="R65" s="1045" t="s">
        <v>43</v>
      </c>
      <c r="S65" s="1045" t="s">
        <v>43</v>
      </c>
      <c r="T65" s="1045" t="s">
        <v>43</v>
      </c>
      <c r="U65" s="1045">
        <v>629047</v>
      </c>
      <c r="V65" s="1045">
        <v>597995</v>
      </c>
      <c r="W65" s="1048" t="s">
        <v>475</v>
      </c>
    </row>
    <row r="66" spans="1:23" s="1045" customFormat="1" ht="9.75" customHeight="1">
      <c r="A66" s="1046" t="s">
        <v>476</v>
      </c>
      <c r="B66" s="1045" t="s">
        <v>43</v>
      </c>
      <c r="C66" s="1045" t="s">
        <v>43</v>
      </c>
      <c r="D66" s="1045" t="s">
        <v>43</v>
      </c>
      <c r="E66" s="1045" t="s">
        <v>43</v>
      </c>
      <c r="F66" s="1045" t="s">
        <v>43</v>
      </c>
      <c r="G66" s="1045">
        <v>148550</v>
      </c>
      <c r="H66" s="1045" t="s">
        <v>43</v>
      </c>
      <c r="I66" s="1045">
        <v>148550</v>
      </c>
      <c r="J66" s="1045" t="s">
        <v>43</v>
      </c>
      <c r="K66" s="1045" t="s">
        <v>43</v>
      </c>
      <c r="L66" s="1045">
        <v>77316</v>
      </c>
      <c r="M66" s="1045" t="s">
        <v>43</v>
      </c>
      <c r="N66" s="1045">
        <v>77316</v>
      </c>
      <c r="O66" s="1045" t="s">
        <v>43</v>
      </c>
      <c r="P66" s="1045" t="s">
        <v>43</v>
      </c>
      <c r="Q66" s="1045" t="s">
        <v>43</v>
      </c>
      <c r="R66" s="1045" t="s">
        <v>43</v>
      </c>
      <c r="S66" s="1045" t="s">
        <v>43</v>
      </c>
      <c r="T66" s="1045" t="s">
        <v>43</v>
      </c>
      <c r="U66" s="1045">
        <v>519486</v>
      </c>
      <c r="V66" s="1045">
        <v>491536</v>
      </c>
      <c r="W66" s="1048" t="s">
        <v>477</v>
      </c>
    </row>
    <row r="67" spans="1:23" s="1045" customFormat="1" ht="9.75" customHeight="1">
      <c r="A67" s="1046" t="s">
        <v>478</v>
      </c>
      <c r="B67" s="1045" t="s">
        <v>43</v>
      </c>
      <c r="C67" s="1045" t="s">
        <v>43</v>
      </c>
      <c r="D67" s="1045" t="s">
        <v>43</v>
      </c>
      <c r="E67" s="1045" t="s">
        <v>43</v>
      </c>
      <c r="F67" s="1045" t="s">
        <v>43</v>
      </c>
      <c r="G67" s="1045">
        <v>72314</v>
      </c>
      <c r="H67" s="1045" t="s">
        <v>43</v>
      </c>
      <c r="I67" s="1045">
        <v>72314</v>
      </c>
      <c r="J67" s="1045" t="s">
        <v>43</v>
      </c>
      <c r="K67" s="1045" t="s">
        <v>43</v>
      </c>
      <c r="L67" s="1045">
        <v>147345</v>
      </c>
      <c r="M67" s="1045">
        <v>97300</v>
      </c>
      <c r="N67" s="1045">
        <v>50045</v>
      </c>
      <c r="O67" s="1045" t="s">
        <v>43</v>
      </c>
      <c r="P67" s="1045" t="s">
        <v>43</v>
      </c>
      <c r="Q67" s="1045" t="s">
        <v>43</v>
      </c>
      <c r="R67" s="1045" t="s">
        <v>43</v>
      </c>
      <c r="S67" s="1045" t="s">
        <v>43</v>
      </c>
      <c r="T67" s="1045" t="s">
        <v>43</v>
      </c>
      <c r="U67" s="1045">
        <v>321104</v>
      </c>
      <c r="V67" s="1045">
        <v>291880</v>
      </c>
      <c r="W67" s="1048" t="s">
        <v>422</v>
      </c>
    </row>
    <row r="68" spans="1:23" s="1045" customFormat="1" ht="9.75" customHeight="1">
      <c r="A68" s="1046" t="s">
        <v>479</v>
      </c>
      <c r="B68" s="1045" t="s">
        <v>43</v>
      </c>
      <c r="C68" s="1045" t="s">
        <v>43</v>
      </c>
      <c r="D68" s="1045" t="s">
        <v>43</v>
      </c>
      <c r="E68" s="1045" t="s">
        <v>43</v>
      </c>
      <c r="F68" s="1045" t="s">
        <v>43</v>
      </c>
      <c r="G68" s="1045" t="s">
        <v>43</v>
      </c>
      <c r="H68" s="1045" t="s">
        <v>43</v>
      </c>
      <c r="I68" s="1045" t="s">
        <v>43</v>
      </c>
      <c r="J68" s="1045" t="s">
        <v>43</v>
      </c>
      <c r="K68" s="1045" t="s">
        <v>43</v>
      </c>
      <c r="L68" s="1045" t="s">
        <v>43</v>
      </c>
      <c r="M68" s="1045" t="s">
        <v>43</v>
      </c>
      <c r="N68" s="1045" t="s">
        <v>43</v>
      </c>
      <c r="O68" s="1045" t="s">
        <v>43</v>
      </c>
      <c r="P68" s="1045" t="s">
        <v>43</v>
      </c>
      <c r="Q68" s="1045" t="s">
        <v>43</v>
      </c>
      <c r="R68" s="1045" t="s">
        <v>43</v>
      </c>
      <c r="S68" s="1045" t="s">
        <v>43</v>
      </c>
      <c r="T68" s="1045" t="s">
        <v>43</v>
      </c>
      <c r="U68" s="1045">
        <v>286144</v>
      </c>
      <c r="V68" s="1045">
        <v>236094</v>
      </c>
      <c r="W68" s="1048" t="s">
        <v>423</v>
      </c>
    </row>
    <row r="69" spans="1:23" s="1045" customFormat="1" ht="9.75" customHeight="1">
      <c r="A69" s="1046" t="s">
        <v>480</v>
      </c>
      <c r="B69" s="1045" t="s">
        <v>43</v>
      </c>
      <c r="C69" s="1045" t="s">
        <v>43</v>
      </c>
      <c r="D69" s="1045" t="s">
        <v>43</v>
      </c>
      <c r="E69" s="1045" t="s">
        <v>43</v>
      </c>
      <c r="F69" s="1045" t="s">
        <v>43</v>
      </c>
      <c r="G69" s="1045" t="s">
        <v>43</v>
      </c>
      <c r="H69" s="1045" t="s">
        <v>43</v>
      </c>
      <c r="I69" s="1045" t="s">
        <v>43</v>
      </c>
      <c r="J69" s="1045" t="s">
        <v>43</v>
      </c>
      <c r="K69" s="1045" t="s">
        <v>43</v>
      </c>
      <c r="L69" s="1045" t="s">
        <v>43</v>
      </c>
      <c r="M69" s="1045" t="s">
        <v>43</v>
      </c>
      <c r="N69" s="1045" t="s">
        <v>43</v>
      </c>
      <c r="O69" s="1045" t="s">
        <v>43</v>
      </c>
      <c r="P69" s="1045" t="s">
        <v>43</v>
      </c>
      <c r="Q69" s="1045" t="s">
        <v>43</v>
      </c>
      <c r="R69" s="1045" t="s">
        <v>43</v>
      </c>
      <c r="S69" s="1045" t="s">
        <v>43</v>
      </c>
      <c r="T69" s="1045" t="s">
        <v>43</v>
      </c>
      <c r="U69" s="1045">
        <v>261814</v>
      </c>
      <c r="V69" s="1045">
        <v>224653</v>
      </c>
      <c r="W69" s="1048" t="s">
        <v>424</v>
      </c>
    </row>
    <row r="70" spans="1:23" s="1045" customFormat="1" ht="9.75" customHeight="1">
      <c r="A70" s="1046" t="s">
        <v>481</v>
      </c>
      <c r="B70" s="1045" t="s">
        <v>43</v>
      </c>
      <c r="C70" s="1045" t="s">
        <v>43</v>
      </c>
      <c r="D70" s="1045" t="s">
        <v>43</v>
      </c>
      <c r="E70" s="1045" t="s">
        <v>43</v>
      </c>
      <c r="F70" s="1045" t="s">
        <v>43</v>
      </c>
      <c r="G70" s="1045">
        <v>25257</v>
      </c>
      <c r="H70" s="1045" t="s">
        <v>43</v>
      </c>
      <c r="I70" s="1045">
        <v>25257</v>
      </c>
      <c r="J70" s="1045" t="s">
        <v>43</v>
      </c>
      <c r="K70" s="1045" t="s">
        <v>43</v>
      </c>
      <c r="L70" s="1045">
        <v>49803</v>
      </c>
      <c r="M70" s="1045" t="s">
        <v>43</v>
      </c>
      <c r="N70" s="1045">
        <v>49803</v>
      </c>
      <c r="O70" s="1045" t="s">
        <v>43</v>
      </c>
      <c r="P70" s="1045" t="s">
        <v>43</v>
      </c>
      <c r="Q70" s="1045" t="s">
        <v>43</v>
      </c>
      <c r="R70" s="1045" t="s">
        <v>43</v>
      </c>
      <c r="S70" s="1045" t="s">
        <v>43</v>
      </c>
      <c r="T70" s="1045" t="s">
        <v>43</v>
      </c>
      <c r="U70" s="1045">
        <v>328502</v>
      </c>
      <c r="V70" s="1045">
        <v>299929</v>
      </c>
      <c r="W70" s="1048" t="s">
        <v>482</v>
      </c>
    </row>
    <row r="71" spans="1:23" s="1045" customFormat="1" ht="9.75" customHeight="1">
      <c r="A71" s="1046" t="s">
        <v>465</v>
      </c>
      <c r="B71" s="1045" t="s">
        <v>43</v>
      </c>
      <c r="C71" s="1045" t="s">
        <v>43</v>
      </c>
      <c r="D71" s="1045" t="s">
        <v>43</v>
      </c>
      <c r="E71" s="1045" t="s">
        <v>43</v>
      </c>
      <c r="F71" s="1045" t="s">
        <v>43</v>
      </c>
      <c r="G71" s="1045" t="s">
        <v>43</v>
      </c>
      <c r="H71" s="1045" t="s">
        <v>43</v>
      </c>
      <c r="I71" s="1045" t="s">
        <v>43</v>
      </c>
      <c r="J71" s="1045" t="s">
        <v>43</v>
      </c>
      <c r="K71" s="1045" t="s">
        <v>43</v>
      </c>
      <c r="L71" s="1045">
        <v>149051</v>
      </c>
      <c r="M71" s="1045" t="s">
        <v>43</v>
      </c>
      <c r="N71" s="1045">
        <v>149051</v>
      </c>
      <c r="O71" s="1045" t="s">
        <v>43</v>
      </c>
      <c r="P71" s="1045" t="s">
        <v>43</v>
      </c>
      <c r="Q71" s="1045" t="s">
        <v>43</v>
      </c>
      <c r="R71" s="1045" t="s">
        <v>43</v>
      </c>
      <c r="S71" s="1045" t="s">
        <v>43</v>
      </c>
      <c r="T71" s="1045" t="s">
        <v>43</v>
      </c>
      <c r="U71" s="1045">
        <v>452269</v>
      </c>
      <c r="V71" s="1045">
        <v>419989</v>
      </c>
      <c r="W71" s="1048" t="s">
        <v>410</v>
      </c>
    </row>
    <row r="72" spans="1:23" s="1045" customFormat="1" ht="9.75" customHeight="1">
      <c r="A72" s="1049" t="s">
        <v>466</v>
      </c>
      <c r="B72" s="1050" t="s">
        <v>43</v>
      </c>
      <c r="C72" s="1051" t="s">
        <v>43</v>
      </c>
      <c r="D72" s="1051" t="s">
        <v>43</v>
      </c>
      <c r="E72" s="1051" t="s">
        <v>43</v>
      </c>
      <c r="F72" s="1051" t="s">
        <v>43</v>
      </c>
      <c r="G72" s="1051">
        <v>33277</v>
      </c>
      <c r="H72" s="1051" t="s">
        <v>43</v>
      </c>
      <c r="I72" s="1051">
        <v>33277</v>
      </c>
      <c r="J72" s="1051" t="s">
        <v>43</v>
      </c>
      <c r="K72" s="1051" t="s">
        <v>43</v>
      </c>
      <c r="L72" s="1051">
        <v>50001</v>
      </c>
      <c r="M72" s="1051" t="s">
        <v>43</v>
      </c>
      <c r="N72" s="1051">
        <v>50001</v>
      </c>
      <c r="O72" s="1051" t="s">
        <v>43</v>
      </c>
      <c r="P72" s="1051" t="s">
        <v>43</v>
      </c>
      <c r="Q72" s="1051" t="s">
        <v>43</v>
      </c>
      <c r="R72" s="1051" t="s">
        <v>43</v>
      </c>
      <c r="S72" s="1051" t="s">
        <v>43</v>
      </c>
      <c r="T72" s="1051" t="s">
        <v>43</v>
      </c>
      <c r="U72" s="1051">
        <v>563230</v>
      </c>
      <c r="V72" s="1051">
        <v>514753</v>
      </c>
      <c r="W72" s="1052" t="s">
        <v>411</v>
      </c>
    </row>
    <row r="73" spans="1:23" ht="12" customHeight="1"/>
    <row r="74" spans="1:23" ht="12" customHeight="1"/>
    <row r="75" spans="1:23" ht="12" customHeight="1">
      <c r="K75" s="1053" t="s">
        <v>483</v>
      </c>
      <c r="V75" s="880" t="s">
        <v>1334</v>
      </c>
    </row>
    <row r="76" spans="1:23" s="1038" customFormat="1" ht="21" customHeight="1">
      <c r="A76" s="1308" t="s">
        <v>723</v>
      </c>
      <c r="B76" s="1054" t="s">
        <v>164</v>
      </c>
      <c r="C76" s="1037"/>
      <c r="D76" s="1037"/>
      <c r="E76" s="1037"/>
      <c r="F76" s="1037"/>
      <c r="G76" s="1037"/>
      <c r="H76" s="1037"/>
      <c r="I76" s="1037"/>
      <c r="J76" s="1076"/>
      <c r="K76" s="1077" t="s">
        <v>788</v>
      </c>
      <c r="L76" s="1037"/>
      <c r="M76" s="1037"/>
      <c r="N76" s="1037"/>
      <c r="O76" s="1037"/>
      <c r="P76" s="1037"/>
      <c r="Q76" s="1037"/>
      <c r="R76" s="1037"/>
      <c r="S76" s="1037"/>
      <c r="T76" s="1037"/>
      <c r="U76" s="1037"/>
      <c r="V76" s="1037"/>
      <c r="W76" s="1311" t="s">
        <v>1335</v>
      </c>
    </row>
    <row r="77" spans="1:23" s="1038" customFormat="1" ht="21" customHeight="1">
      <c r="A77" s="1309"/>
      <c r="B77" s="1054" t="s">
        <v>515</v>
      </c>
      <c r="C77" s="1037"/>
      <c r="D77" s="1037"/>
      <c r="E77" s="1037"/>
      <c r="F77" s="1037"/>
      <c r="G77" s="1076"/>
      <c r="H77" s="1077" t="s">
        <v>847</v>
      </c>
      <c r="I77" s="1037"/>
      <c r="J77" s="1076"/>
      <c r="K77" s="1314" t="s">
        <v>1347</v>
      </c>
      <c r="L77" s="1077" t="s">
        <v>725</v>
      </c>
      <c r="M77" s="1037"/>
      <c r="N77" s="1037"/>
      <c r="O77" s="1037"/>
      <c r="P77" s="1037"/>
      <c r="Q77" s="1037"/>
      <c r="R77" s="1037"/>
      <c r="S77" s="1037"/>
      <c r="T77" s="1037"/>
      <c r="U77" s="1037"/>
      <c r="V77" s="1037"/>
      <c r="W77" s="1312"/>
    </row>
    <row r="78" spans="1:23" s="1038" customFormat="1" ht="52.5" customHeight="1">
      <c r="A78" s="1310"/>
      <c r="B78" s="1039" t="s">
        <v>785</v>
      </c>
      <c r="C78" s="1039" t="s">
        <v>786</v>
      </c>
      <c r="D78" s="1039" t="s">
        <v>848</v>
      </c>
      <c r="E78" s="1039" t="s">
        <v>849</v>
      </c>
      <c r="F78" s="1039" t="s">
        <v>850</v>
      </c>
      <c r="G78" s="1039" t="s">
        <v>851</v>
      </c>
      <c r="H78" s="1079" t="s">
        <v>166</v>
      </c>
      <c r="I78" s="1039" t="s">
        <v>852</v>
      </c>
      <c r="J78" s="1039" t="s">
        <v>853</v>
      </c>
      <c r="K78" s="1315"/>
      <c r="L78" s="1079" t="s">
        <v>726</v>
      </c>
      <c r="M78" s="1039" t="s">
        <v>519</v>
      </c>
      <c r="N78" s="1039" t="s">
        <v>1362</v>
      </c>
      <c r="O78" s="1039" t="s">
        <v>791</v>
      </c>
      <c r="P78" s="1039" t="s">
        <v>807</v>
      </c>
      <c r="Q78" s="1039" t="s">
        <v>840</v>
      </c>
      <c r="R78" s="1039" t="s">
        <v>793</v>
      </c>
      <c r="S78" s="1039" t="s">
        <v>792</v>
      </c>
      <c r="T78" s="1039" t="s">
        <v>794</v>
      </c>
      <c r="U78" s="1039" t="s">
        <v>795</v>
      </c>
      <c r="V78" s="1040" t="s">
        <v>727</v>
      </c>
      <c r="W78" s="1313"/>
    </row>
    <row r="79" spans="1:23" s="1045" customFormat="1" ht="9.75" customHeight="1">
      <c r="A79" s="1041" t="s">
        <v>300</v>
      </c>
      <c r="B79" s="1042">
        <v>47660</v>
      </c>
      <c r="C79" s="1043">
        <v>160096</v>
      </c>
      <c r="D79" s="1043" t="s">
        <v>43</v>
      </c>
      <c r="E79" s="1043" t="s">
        <v>43</v>
      </c>
      <c r="F79" s="1043">
        <v>87307</v>
      </c>
      <c r="G79" s="1043">
        <v>4962</v>
      </c>
      <c r="H79" s="1043">
        <v>10315853</v>
      </c>
      <c r="I79" s="1043">
        <v>170942</v>
      </c>
      <c r="J79" s="1043">
        <v>10144911</v>
      </c>
      <c r="K79" s="1043">
        <v>1614645</v>
      </c>
      <c r="L79" s="1043">
        <v>1322096</v>
      </c>
      <c r="M79" s="1043">
        <v>3423</v>
      </c>
      <c r="N79" s="1043" t="s">
        <v>43</v>
      </c>
      <c r="O79" s="1043" t="s">
        <v>43</v>
      </c>
      <c r="P79" s="1043">
        <v>102857</v>
      </c>
      <c r="Q79" s="1043" t="s">
        <v>43</v>
      </c>
      <c r="R79" s="1043">
        <v>13800</v>
      </c>
      <c r="S79" s="1043">
        <v>1059258</v>
      </c>
      <c r="T79" s="1043">
        <v>109398</v>
      </c>
      <c r="U79" s="1043" t="s">
        <v>43</v>
      </c>
      <c r="V79" s="1043">
        <v>33360</v>
      </c>
      <c r="W79" s="1044" t="s">
        <v>443</v>
      </c>
    </row>
    <row r="80" spans="1:23" s="1045" customFormat="1" ht="9.75" customHeight="1">
      <c r="A80" s="1046" t="s">
        <v>738</v>
      </c>
      <c r="B80" s="1045" t="s">
        <v>43</v>
      </c>
      <c r="C80" s="1045">
        <v>47660</v>
      </c>
      <c r="D80" s="1045" t="s">
        <v>43</v>
      </c>
      <c r="E80" s="1045" t="s">
        <v>43</v>
      </c>
      <c r="F80" s="1045" t="s">
        <v>43</v>
      </c>
      <c r="G80" s="1045" t="s">
        <v>43</v>
      </c>
      <c r="H80" s="1045">
        <v>10934960</v>
      </c>
      <c r="I80" s="1045">
        <v>186480</v>
      </c>
      <c r="J80" s="1045">
        <v>10748480</v>
      </c>
      <c r="K80" s="1045">
        <v>866869</v>
      </c>
      <c r="L80" s="1045">
        <v>704251</v>
      </c>
      <c r="M80" s="1045">
        <v>131887</v>
      </c>
      <c r="N80" s="1045">
        <v>32</v>
      </c>
      <c r="O80" s="1045" t="s">
        <v>43</v>
      </c>
      <c r="P80" s="1045">
        <v>47773</v>
      </c>
      <c r="Q80" s="1045" t="s">
        <v>43</v>
      </c>
      <c r="R80" s="1045">
        <v>4600</v>
      </c>
      <c r="S80" s="1045">
        <v>512059</v>
      </c>
      <c r="T80" s="1045" t="s">
        <v>43</v>
      </c>
      <c r="U80" s="1045">
        <v>7900</v>
      </c>
      <c r="V80" s="1045" t="s">
        <v>43</v>
      </c>
      <c r="W80" s="1048" t="s">
        <v>445</v>
      </c>
    </row>
    <row r="81" spans="1:23" s="1045" customFormat="1" ht="9.75" customHeight="1">
      <c r="A81" s="1046" t="s">
        <v>739</v>
      </c>
      <c r="B81" s="1045" t="s">
        <v>43</v>
      </c>
      <c r="C81" s="1045">
        <v>183261</v>
      </c>
      <c r="D81" s="1045" t="s">
        <v>43</v>
      </c>
      <c r="E81" s="1045" t="s">
        <v>43</v>
      </c>
      <c r="F81" s="1045">
        <v>4700</v>
      </c>
      <c r="G81" s="1045">
        <v>9300</v>
      </c>
      <c r="H81" s="1045">
        <v>10984108</v>
      </c>
      <c r="I81" s="1045">
        <v>177941</v>
      </c>
      <c r="J81" s="1045">
        <v>10806167</v>
      </c>
      <c r="K81" s="1045">
        <v>1561452</v>
      </c>
      <c r="L81" s="1045">
        <v>1216150</v>
      </c>
      <c r="M81" s="1045">
        <v>167895</v>
      </c>
      <c r="N81" s="1045">
        <v>6998</v>
      </c>
      <c r="O81" s="1045">
        <v>6697</v>
      </c>
      <c r="P81" s="1045">
        <v>29621</v>
      </c>
      <c r="Q81" s="1045" t="s">
        <v>43</v>
      </c>
      <c r="R81" s="1045">
        <v>15458</v>
      </c>
      <c r="S81" s="1045">
        <v>910081</v>
      </c>
      <c r="T81" s="1045">
        <v>47650</v>
      </c>
      <c r="U81" s="1045">
        <v>31750</v>
      </c>
      <c r="V81" s="1045" t="s">
        <v>43</v>
      </c>
      <c r="W81" s="1048" t="s">
        <v>447</v>
      </c>
    </row>
    <row r="82" spans="1:23" s="1045" customFormat="1" ht="9.75" customHeight="1">
      <c r="A82" s="1046" t="s">
        <v>740</v>
      </c>
      <c r="B82" s="1045" t="s">
        <v>43</v>
      </c>
      <c r="C82" s="1045">
        <v>293735</v>
      </c>
      <c r="D82" s="1045">
        <v>7151</v>
      </c>
      <c r="E82" s="1045">
        <v>32289</v>
      </c>
      <c r="F82" s="1045">
        <v>245730</v>
      </c>
      <c r="G82" s="1045">
        <v>5711</v>
      </c>
      <c r="H82" s="1064" t="s">
        <v>1363</v>
      </c>
      <c r="I82" s="1045">
        <v>304526</v>
      </c>
      <c r="J82" s="1064" t="s">
        <v>1364</v>
      </c>
      <c r="K82" s="1045">
        <v>2737449</v>
      </c>
      <c r="L82" s="1045">
        <v>2293373</v>
      </c>
      <c r="M82" s="1045">
        <v>145942</v>
      </c>
      <c r="N82" s="1045">
        <v>50801</v>
      </c>
      <c r="O82" s="1045" t="s">
        <v>43</v>
      </c>
      <c r="P82" s="1045">
        <v>118300</v>
      </c>
      <c r="Q82" s="1045">
        <v>52101</v>
      </c>
      <c r="R82" s="1045" t="s">
        <v>43</v>
      </c>
      <c r="S82" s="1045">
        <v>1724910</v>
      </c>
      <c r="T82" s="1045">
        <v>124933</v>
      </c>
      <c r="U82" s="1045">
        <v>35085</v>
      </c>
      <c r="V82" s="1045">
        <v>41301</v>
      </c>
      <c r="W82" s="1048" t="s">
        <v>449</v>
      </c>
    </row>
    <row r="83" spans="1:23" s="1045" customFormat="1" ht="9.75" customHeight="1">
      <c r="A83" s="1046" t="s">
        <v>741</v>
      </c>
      <c r="B83" s="1045" t="s">
        <v>43</v>
      </c>
      <c r="C83" s="1045">
        <v>193535</v>
      </c>
      <c r="D83" s="1045" t="s">
        <v>43</v>
      </c>
      <c r="E83" s="1045" t="s">
        <v>43</v>
      </c>
      <c r="F83" s="1045">
        <v>289318</v>
      </c>
      <c r="G83" s="1045">
        <v>7195</v>
      </c>
      <c r="H83" s="1045">
        <v>11869177</v>
      </c>
      <c r="I83" s="1045">
        <v>331043</v>
      </c>
      <c r="J83" s="1045">
        <v>11538134</v>
      </c>
      <c r="K83" s="1045">
        <v>3535878</v>
      </c>
      <c r="L83" s="1045">
        <v>3106052</v>
      </c>
      <c r="M83" s="1045">
        <v>319530</v>
      </c>
      <c r="N83" s="1045">
        <v>85561</v>
      </c>
      <c r="O83" s="1045">
        <v>140545</v>
      </c>
      <c r="P83" s="1045" t="s">
        <v>43</v>
      </c>
      <c r="Q83" s="1045" t="s">
        <v>43</v>
      </c>
      <c r="R83" s="1045" t="s">
        <v>43</v>
      </c>
      <c r="S83" s="1045">
        <v>2335322</v>
      </c>
      <c r="T83" s="1045">
        <v>7830</v>
      </c>
      <c r="U83" s="1045">
        <v>122772</v>
      </c>
      <c r="V83" s="1045" t="s">
        <v>43</v>
      </c>
      <c r="W83" s="1048" t="s">
        <v>451</v>
      </c>
    </row>
    <row r="84" spans="1:23" s="1045" customFormat="1" ht="6.75" customHeight="1">
      <c r="A84" s="1046"/>
      <c r="W84" s="1048"/>
    </row>
    <row r="85" spans="1:23" s="1045" customFormat="1" ht="9.75" customHeight="1">
      <c r="A85" s="1046" t="s">
        <v>305</v>
      </c>
      <c r="B85" s="1045" t="s">
        <v>43</v>
      </c>
      <c r="C85" s="1045">
        <v>188810</v>
      </c>
      <c r="D85" s="1045">
        <v>7151</v>
      </c>
      <c r="E85" s="1045">
        <v>32289</v>
      </c>
      <c r="F85" s="1045">
        <v>277668</v>
      </c>
      <c r="G85" s="1045">
        <v>5711</v>
      </c>
      <c r="H85" s="1045">
        <v>11524740</v>
      </c>
      <c r="I85" s="1045">
        <v>346882</v>
      </c>
      <c r="J85" s="1045">
        <v>11177858</v>
      </c>
      <c r="K85" s="1045">
        <v>3111578</v>
      </c>
      <c r="L85" s="1045">
        <v>2623616</v>
      </c>
      <c r="M85" s="1045">
        <v>193478</v>
      </c>
      <c r="N85" s="1045">
        <v>82501</v>
      </c>
      <c r="O85" s="1045" t="s">
        <v>43</v>
      </c>
      <c r="P85" s="1045">
        <v>118300</v>
      </c>
      <c r="Q85" s="1045">
        <v>52101</v>
      </c>
      <c r="R85" s="1045" t="s">
        <v>43</v>
      </c>
      <c r="S85" s="1045">
        <v>1935577</v>
      </c>
      <c r="T85" s="1045">
        <v>124933</v>
      </c>
      <c r="U85" s="1045">
        <v>66685</v>
      </c>
      <c r="V85" s="1045" t="s">
        <v>43</v>
      </c>
      <c r="W85" s="1048" t="s">
        <v>452</v>
      </c>
    </row>
    <row r="86" spans="1:23" s="1045" customFormat="1" ht="9.75" customHeight="1">
      <c r="A86" s="1046" t="s">
        <v>742</v>
      </c>
      <c r="B86" s="1045" t="s">
        <v>43</v>
      </c>
      <c r="C86" s="1045">
        <v>162439</v>
      </c>
      <c r="D86" s="1045" t="s">
        <v>43</v>
      </c>
      <c r="E86" s="1045" t="s">
        <v>43</v>
      </c>
      <c r="F86" s="1045">
        <v>298852</v>
      </c>
      <c r="G86" s="1045">
        <v>7195</v>
      </c>
      <c r="H86" s="1045">
        <v>12199913</v>
      </c>
      <c r="I86" s="1045">
        <v>323497</v>
      </c>
      <c r="J86" s="1045">
        <v>11876416</v>
      </c>
      <c r="K86" s="1045">
        <v>3967108</v>
      </c>
      <c r="L86" s="1045">
        <v>3545562</v>
      </c>
      <c r="M86" s="1045">
        <v>578961</v>
      </c>
      <c r="N86" s="1045">
        <v>202018</v>
      </c>
      <c r="O86" s="1045">
        <v>159556</v>
      </c>
      <c r="P86" s="1045" t="s">
        <v>43</v>
      </c>
      <c r="Q86" s="1045">
        <v>7230</v>
      </c>
      <c r="R86" s="1045" t="s">
        <v>43</v>
      </c>
      <c r="S86" s="1045">
        <v>2357864</v>
      </c>
      <c r="T86" s="1045">
        <v>24500</v>
      </c>
      <c r="U86" s="1045">
        <v>133782</v>
      </c>
      <c r="V86" s="1045" t="s">
        <v>43</v>
      </c>
      <c r="W86" s="1048" t="s">
        <v>454</v>
      </c>
    </row>
    <row r="87" spans="1:23" s="1045" customFormat="1" ht="6.75" customHeight="1">
      <c r="A87" s="1046"/>
      <c r="W87" s="1048"/>
    </row>
    <row r="88" spans="1:23" s="1045" customFormat="1" ht="9.75" customHeight="1">
      <c r="A88" s="1046" t="s">
        <v>307</v>
      </c>
      <c r="B88" s="1045" t="s">
        <v>43</v>
      </c>
      <c r="C88" s="1045">
        <v>46236</v>
      </c>
      <c r="D88" s="1045" t="s">
        <v>43</v>
      </c>
      <c r="E88" s="1045" t="s">
        <v>43</v>
      </c>
      <c r="F88" s="1045">
        <v>84656</v>
      </c>
      <c r="G88" s="1045" t="s">
        <v>43</v>
      </c>
      <c r="H88" s="1045">
        <v>2906997</v>
      </c>
      <c r="I88" s="1045">
        <v>111382</v>
      </c>
      <c r="J88" s="1045">
        <v>2795615</v>
      </c>
      <c r="K88" s="1045">
        <v>1149779</v>
      </c>
      <c r="L88" s="1045">
        <v>993407</v>
      </c>
      <c r="M88" s="1045">
        <v>128927</v>
      </c>
      <c r="N88" s="1045">
        <v>31700</v>
      </c>
      <c r="O88" s="1045" t="s">
        <v>43</v>
      </c>
      <c r="P88" s="1045" t="s">
        <v>43</v>
      </c>
      <c r="Q88" s="1045" t="s">
        <v>43</v>
      </c>
      <c r="R88" s="1045" t="s">
        <v>43</v>
      </c>
      <c r="S88" s="1045">
        <v>751139</v>
      </c>
      <c r="T88" s="1045" t="s">
        <v>43</v>
      </c>
      <c r="U88" s="1045">
        <v>31600</v>
      </c>
      <c r="V88" s="1045" t="s">
        <v>43</v>
      </c>
      <c r="W88" s="1048" t="s">
        <v>455</v>
      </c>
    </row>
    <row r="89" spans="1:23" s="1045" customFormat="1" ht="9.75" customHeight="1">
      <c r="A89" s="1046" t="s">
        <v>456</v>
      </c>
      <c r="B89" s="1045" t="s">
        <v>43</v>
      </c>
      <c r="C89" s="1045">
        <v>97249</v>
      </c>
      <c r="D89" s="1045" t="s">
        <v>43</v>
      </c>
      <c r="E89" s="1045" t="s">
        <v>43</v>
      </c>
      <c r="F89" s="1045">
        <v>58676</v>
      </c>
      <c r="G89" s="1045" t="s">
        <v>43</v>
      </c>
      <c r="H89" s="1045">
        <v>2698784</v>
      </c>
      <c r="I89" s="1045">
        <v>111984</v>
      </c>
      <c r="J89" s="1045">
        <v>2586800</v>
      </c>
      <c r="K89" s="1045">
        <v>592370</v>
      </c>
      <c r="L89" s="1045">
        <v>467589</v>
      </c>
      <c r="M89" s="1045">
        <v>40911</v>
      </c>
      <c r="N89" s="1045" t="s">
        <v>43</v>
      </c>
      <c r="O89" s="1045" t="s">
        <v>43</v>
      </c>
      <c r="P89" s="1045" t="s">
        <v>43</v>
      </c>
      <c r="Q89" s="1045" t="s">
        <v>43</v>
      </c>
      <c r="R89" s="1045" t="s">
        <v>43</v>
      </c>
      <c r="S89" s="1045">
        <v>382227</v>
      </c>
      <c r="T89" s="1045" t="s">
        <v>43</v>
      </c>
      <c r="U89" s="1045" t="s">
        <v>43</v>
      </c>
      <c r="V89" s="1045" t="s">
        <v>43</v>
      </c>
      <c r="W89" s="1048" t="s">
        <v>457</v>
      </c>
    </row>
    <row r="90" spans="1:23" s="1045" customFormat="1" ht="9.75" customHeight="1">
      <c r="A90" s="1046" t="s">
        <v>458</v>
      </c>
      <c r="B90" s="1045" t="s">
        <v>43</v>
      </c>
      <c r="C90" s="1045" t="s">
        <v>43</v>
      </c>
      <c r="D90" s="1045" t="s">
        <v>43</v>
      </c>
      <c r="E90" s="1045" t="s">
        <v>43</v>
      </c>
      <c r="F90" s="1045">
        <v>86796</v>
      </c>
      <c r="G90" s="1045" t="s">
        <v>43</v>
      </c>
      <c r="H90" s="1045">
        <v>3090836</v>
      </c>
      <c r="I90" s="1045">
        <v>49487</v>
      </c>
      <c r="J90" s="1045">
        <v>3041349</v>
      </c>
      <c r="K90" s="1045">
        <v>690208</v>
      </c>
      <c r="L90" s="1045">
        <v>604503</v>
      </c>
      <c r="M90" s="1045">
        <v>62444</v>
      </c>
      <c r="N90" s="1045" t="s">
        <v>43</v>
      </c>
      <c r="O90" s="1045">
        <v>53852</v>
      </c>
      <c r="P90" s="1045" t="s">
        <v>43</v>
      </c>
      <c r="Q90" s="1045" t="s">
        <v>43</v>
      </c>
      <c r="R90" s="1045" t="s">
        <v>43</v>
      </c>
      <c r="S90" s="1045">
        <v>453744</v>
      </c>
      <c r="T90" s="1045">
        <v>7830</v>
      </c>
      <c r="U90" s="1045">
        <v>26633</v>
      </c>
      <c r="V90" s="1045" t="s">
        <v>43</v>
      </c>
      <c r="W90" s="1048" t="s">
        <v>459</v>
      </c>
    </row>
    <row r="91" spans="1:23" s="1045" customFormat="1" ht="9.75" customHeight="1">
      <c r="A91" s="1046" t="s">
        <v>460</v>
      </c>
      <c r="B91" s="1045" t="s">
        <v>43</v>
      </c>
      <c r="C91" s="1045">
        <v>50050</v>
      </c>
      <c r="D91" s="1045" t="s">
        <v>43</v>
      </c>
      <c r="E91" s="1045" t="s">
        <v>43</v>
      </c>
      <c r="F91" s="1045">
        <v>59190</v>
      </c>
      <c r="G91" s="1045">
        <v>7195</v>
      </c>
      <c r="H91" s="1045">
        <v>3172560</v>
      </c>
      <c r="I91" s="1045">
        <v>58190</v>
      </c>
      <c r="J91" s="1045">
        <v>3114370</v>
      </c>
      <c r="K91" s="1045">
        <v>1103521</v>
      </c>
      <c r="L91" s="1045">
        <v>1040553</v>
      </c>
      <c r="M91" s="1045">
        <v>87248</v>
      </c>
      <c r="N91" s="1045">
        <v>53861</v>
      </c>
      <c r="O91" s="1045">
        <v>86693</v>
      </c>
      <c r="P91" s="1045" t="s">
        <v>43</v>
      </c>
      <c r="Q91" s="1045" t="s">
        <v>43</v>
      </c>
      <c r="R91" s="1045" t="s">
        <v>43</v>
      </c>
      <c r="S91" s="1045">
        <v>748212</v>
      </c>
      <c r="T91" s="1045" t="s">
        <v>43</v>
      </c>
      <c r="U91" s="1045">
        <v>64539</v>
      </c>
      <c r="V91" s="1045" t="s">
        <v>43</v>
      </c>
      <c r="W91" s="1048" t="s">
        <v>461</v>
      </c>
    </row>
    <row r="92" spans="1:23" s="1045" customFormat="1" ht="9.75" customHeight="1">
      <c r="A92" s="1046" t="s">
        <v>311</v>
      </c>
      <c r="B92" s="1045" t="s">
        <v>43</v>
      </c>
      <c r="C92" s="1045">
        <v>15140</v>
      </c>
      <c r="D92" s="1045" t="s">
        <v>43</v>
      </c>
      <c r="E92" s="1045" t="s">
        <v>43</v>
      </c>
      <c r="F92" s="1045">
        <v>94190</v>
      </c>
      <c r="G92" s="1045" t="s">
        <v>43</v>
      </c>
      <c r="H92" s="1045">
        <v>3237733</v>
      </c>
      <c r="I92" s="1045">
        <v>103836</v>
      </c>
      <c r="J92" s="1045">
        <v>3133897</v>
      </c>
      <c r="K92" s="1045">
        <v>1581009</v>
      </c>
      <c r="L92" s="1045">
        <v>1432917</v>
      </c>
      <c r="M92" s="1045">
        <v>388358</v>
      </c>
      <c r="N92" s="1045">
        <v>148157</v>
      </c>
      <c r="O92" s="1045">
        <v>19011</v>
      </c>
      <c r="P92" s="1045" t="s">
        <v>43</v>
      </c>
      <c r="Q92" s="1045">
        <v>7230</v>
      </c>
      <c r="R92" s="1045" t="s">
        <v>43</v>
      </c>
      <c r="S92" s="1045">
        <v>773681</v>
      </c>
      <c r="T92" s="1045">
        <v>16670</v>
      </c>
      <c r="U92" s="1045">
        <v>42610</v>
      </c>
      <c r="V92" s="1045" t="s">
        <v>43</v>
      </c>
      <c r="W92" s="1048" t="s">
        <v>462</v>
      </c>
    </row>
    <row r="93" spans="1:23" s="1045" customFormat="1" ht="6.75" customHeight="1">
      <c r="A93" s="1046"/>
      <c r="W93" s="1048"/>
    </row>
    <row r="94" spans="1:23" s="1045" customFormat="1" ht="9.75" customHeight="1">
      <c r="A94" s="1046" t="s">
        <v>463</v>
      </c>
      <c r="B94" s="1045" t="s">
        <v>43</v>
      </c>
      <c r="C94" s="1045" t="s">
        <v>43</v>
      </c>
      <c r="D94" s="1045" t="s">
        <v>43</v>
      </c>
      <c r="E94" s="1045" t="s">
        <v>43</v>
      </c>
      <c r="F94" s="1045">
        <v>28478</v>
      </c>
      <c r="G94" s="1045" t="s">
        <v>43</v>
      </c>
      <c r="H94" s="1045">
        <v>957929</v>
      </c>
      <c r="I94" s="1045">
        <v>25563</v>
      </c>
      <c r="J94" s="1045">
        <v>932366</v>
      </c>
      <c r="K94" s="1045">
        <v>416804</v>
      </c>
      <c r="L94" s="1045">
        <v>351375</v>
      </c>
      <c r="M94" s="1045">
        <v>27278</v>
      </c>
      <c r="N94" s="1045" t="s">
        <v>43</v>
      </c>
      <c r="O94" s="1045" t="s">
        <v>43</v>
      </c>
      <c r="P94" s="1045" t="s">
        <v>43</v>
      </c>
      <c r="Q94" s="1045" t="s">
        <v>43</v>
      </c>
      <c r="R94" s="1045" t="s">
        <v>43</v>
      </c>
      <c r="S94" s="1045">
        <v>258256</v>
      </c>
      <c r="T94" s="1045" t="s">
        <v>43</v>
      </c>
      <c r="U94" s="1045">
        <v>15800</v>
      </c>
      <c r="V94" s="1045" t="s">
        <v>43</v>
      </c>
      <c r="W94" s="1048" t="s">
        <v>464</v>
      </c>
    </row>
    <row r="95" spans="1:23" s="1045" customFormat="1" ht="9.75" customHeight="1">
      <c r="A95" s="1046" t="s">
        <v>465</v>
      </c>
      <c r="B95" s="1045" t="s">
        <v>43</v>
      </c>
      <c r="C95" s="1045">
        <v>46236</v>
      </c>
      <c r="D95" s="1045" t="s">
        <v>43</v>
      </c>
      <c r="E95" s="1045" t="s">
        <v>43</v>
      </c>
      <c r="F95" s="1045">
        <v>27778</v>
      </c>
      <c r="G95" s="1045" t="s">
        <v>43</v>
      </c>
      <c r="H95" s="1045">
        <v>921566</v>
      </c>
      <c r="I95" s="1045">
        <v>26076</v>
      </c>
      <c r="J95" s="1045">
        <v>895490</v>
      </c>
      <c r="K95" s="1045">
        <v>346565</v>
      </c>
      <c r="L95" s="1045">
        <v>307378</v>
      </c>
      <c r="M95" s="1045">
        <v>54853</v>
      </c>
      <c r="N95" s="1045">
        <v>15850</v>
      </c>
      <c r="O95" s="1045" t="s">
        <v>43</v>
      </c>
      <c r="P95" s="1045" t="s">
        <v>43</v>
      </c>
      <c r="Q95" s="1045" t="s">
        <v>43</v>
      </c>
      <c r="R95" s="1045" t="s">
        <v>43</v>
      </c>
      <c r="S95" s="1045">
        <v>220875</v>
      </c>
      <c r="T95" s="1045" t="s">
        <v>43</v>
      </c>
      <c r="U95" s="1045">
        <v>15800</v>
      </c>
      <c r="V95" s="1045" t="s">
        <v>43</v>
      </c>
      <c r="W95" s="1048" t="s">
        <v>410</v>
      </c>
    </row>
    <row r="96" spans="1:23" s="1045" customFormat="1" ht="9.75" customHeight="1">
      <c r="A96" s="1046" t="s">
        <v>466</v>
      </c>
      <c r="B96" s="1045" t="s">
        <v>43</v>
      </c>
      <c r="C96" s="1045" t="s">
        <v>43</v>
      </c>
      <c r="D96" s="1045" t="s">
        <v>43</v>
      </c>
      <c r="E96" s="1045" t="s">
        <v>43</v>
      </c>
      <c r="F96" s="1045">
        <v>28400</v>
      </c>
      <c r="G96" s="1045" t="s">
        <v>43</v>
      </c>
      <c r="H96" s="1045">
        <v>1027502</v>
      </c>
      <c r="I96" s="1045">
        <v>59743</v>
      </c>
      <c r="J96" s="1045">
        <v>967759</v>
      </c>
      <c r="K96" s="1045">
        <v>386410</v>
      </c>
      <c r="L96" s="1045">
        <v>334654</v>
      </c>
      <c r="M96" s="1045">
        <v>46796</v>
      </c>
      <c r="N96" s="1045">
        <v>15850</v>
      </c>
      <c r="O96" s="1045" t="s">
        <v>43</v>
      </c>
      <c r="P96" s="1045" t="s">
        <v>43</v>
      </c>
      <c r="Q96" s="1045" t="s">
        <v>43</v>
      </c>
      <c r="R96" s="1045" t="s">
        <v>43</v>
      </c>
      <c r="S96" s="1045">
        <v>272008</v>
      </c>
      <c r="T96" s="1045" t="s">
        <v>43</v>
      </c>
      <c r="U96" s="1045" t="s">
        <v>43</v>
      </c>
      <c r="V96" s="1045" t="s">
        <v>43</v>
      </c>
      <c r="W96" s="1048" t="s">
        <v>411</v>
      </c>
    </row>
    <row r="97" spans="1:23" s="1045" customFormat="1" ht="9.75" customHeight="1">
      <c r="A97" s="1046" t="s">
        <v>467</v>
      </c>
      <c r="B97" s="1045" t="s">
        <v>43</v>
      </c>
      <c r="C97" s="1045">
        <v>97249</v>
      </c>
      <c r="D97" s="1045" t="s">
        <v>43</v>
      </c>
      <c r="E97" s="1045" t="s">
        <v>43</v>
      </c>
      <c r="F97" s="1045" t="s">
        <v>43</v>
      </c>
      <c r="G97" s="1045" t="s">
        <v>43</v>
      </c>
      <c r="H97" s="1045">
        <v>963477</v>
      </c>
      <c r="I97" s="1045">
        <v>44697</v>
      </c>
      <c r="J97" s="1045">
        <v>918780</v>
      </c>
      <c r="K97" s="1045">
        <v>300177</v>
      </c>
      <c r="L97" s="1045">
        <v>251876</v>
      </c>
      <c r="M97" s="1045" t="s">
        <v>43</v>
      </c>
      <c r="N97" s="1045" t="s">
        <v>43</v>
      </c>
      <c r="O97" s="1045" t="s">
        <v>43</v>
      </c>
      <c r="P97" s="1045" t="s">
        <v>43</v>
      </c>
      <c r="Q97" s="1045" t="s">
        <v>43</v>
      </c>
      <c r="R97" s="1045" t="s">
        <v>43</v>
      </c>
      <c r="S97" s="1045">
        <v>207425</v>
      </c>
      <c r="T97" s="1045" t="s">
        <v>43</v>
      </c>
      <c r="U97" s="1045" t="s">
        <v>43</v>
      </c>
      <c r="V97" s="1045" t="s">
        <v>43</v>
      </c>
      <c r="W97" s="1048" t="s">
        <v>412</v>
      </c>
    </row>
    <row r="98" spans="1:23" s="1045" customFormat="1" ht="9.75" customHeight="1">
      <c r="A98" s="1046" t="s">
        <v>468</v>
      </c>
      <c r="B98" s="1045" t="s">
        <v>43</v>
      </c>
      <c r="C98" s="1045" t="s">
        <v>43</v>
      </c>
      <c r="D98" s="1045" t="s">
        <v>43</v>
      </c>
      <c r="E98" s="1045" t="s">
        <v>43</v>
      </c>
      <c r="F98" s="1045">
        <v>28003</v>
      </c>
      <c r="G98" s="1045" t="s">
        <v>43</v>
      </c>
      <c r="H98" s="1045">
        <v>884866</v>
      </c>
      <c r="I98" s="1045">
        <v>12646</v>
      </c>
      <c r="J98" s="1045">
        <v>872220</v>
      </c>
      <c r="K98" s="1045">
        <v>163335</v>
      </c>
      <c r="L98" s="1045">
        <v>103250</v>
      </c>
      <c r="M98" s="1045">
        <v>4390</v>
      </c>
      <c r="N98" s="1045" t="s">
        <v>43</v>
      </c>
      <c r="O98" s="1045" t="s">
        <v>43</v>
      </c>
      <c r="P98" s="1045" t="s">
        <v>43</v>
      </c>
      <c r="Q98" s="1045" t="s">
        <v>43</v>
      </c>
      <c r="R98" s="1045" t="s">
        <v>43</v>
      </c>
      <c r="S98" s="1045">
        <v>98860</v>
      </c>
      <c r="T98" s="1045" t="s">
        <v>43</v>
      </c>
      <c r="U98" s="1045" t="s">
        <v>43</v>
      </c>
      <c r="V98" s="1045" t="s">
        <v>43</v>
      </c>
      <c r="W98" s="1048" t="s">
        <v>469</v>
      </c>
    </row>
    <row r="99" spans="1:23" s="1045" customFormat="1" ht="9.75" customHeight="1">
      <c r="A99" s="1046" t="s">
        <v>470</v>
      </c>
      <c r="B99" s="1045" t="s">
        <v>43</v>
      </c>
      <c r="C99" s="1045" t="s">
        <v>43</v>
      </c>
      <c r="D99" s="1045" t="s">
        <v>43</v>
      </c>
      <c r="E99" s="1045" t="s">
        <v>43</v>
      </c>
      <c r="F99" s="1045">
        <v>30673</v>
      </c>
      <c r="G99" s="1045" t="s">
        <v>43</v>
      </c>
      <c r="H99" s="1045">
        <v>850441</v>
      </c>
      <c r="I99" s="1045">
        <v>54641</v>
      </c>
      <c r="J99" s="1045">
        <v>795800</v>
      </c>
      <c r="K99" s="1045">
        <v>128858</v>
      </c>
      <c r="L99" s="1045">
        <v>112463</v>
      </c>
      <c r="M99" s="1045">
        <v>36521</v>
      </c>
      <c r="N99" s="1045" t="s">
        <v>43</v>
      </c>
      <c r="O99" s="1045" t="s">
        <v>43</v>
      </c>
      <c r="P99" s="1045" t="s">
        <v>43</v>
      </c>
      <c r="Q99" s="1045" t="s">
        <v>43</v>
      </c>
      <c r="R99" s="1045" t="s">
        <v>43</v>
      </c>
      <c r="S99" s="1045">
        <v>75942</v>
      </c>
      <c r="T99" s="1045" t="s">
        <v>43</v>
      </c>
      <c r="U99" s="1045" t="s">
        <v>43</v>
      </c>
      <c r="V99" s="1045" t="s">
        <v>43</v>
      </c>
      <c r="W99" s="1048" t="s">
        <v>471</v>
      </c>
    </row>
    <row r="100" spans="1:23" s="1045" customFormat="1" ht="9.75" customHeight="1">
      <c r="A100" s="1046" t="s">
        <v>472</v>
      </c>
      <c r="B100" s="1045" t="s">
        <v>43</v>
      </c>
      <c r="C100" s="1045" t="s">
        <v>43</v>
      </c>
      <c r="D100" s="1045" t="s">
        <v>43</v>
      </c>
      <c r="E100" s="1045" t="s">
        <v>43</v>
      </c>
      <c r="F100" s="1045">
        <v>27794</v>
      </c>
      <c r="G100" s="1045" t="s">
        <v>43</v>
      </c>
      <c r="H100" s="1045">
        <v>1038164</v>
      </c>
      <c r="I100" s="1045">
        <v>22128</v>
      </c>
      <c r="J100" s="1045">
        <v>1016036</v>
      </c>
      <c r="K100" s="1045">
        <v>81740</v>
      </c>
      <c r="L100" s="1045">
        <v>65721</v>
      </c>
      <c r="M100" s="1045">
        <v>15800</v>
      </c>
      <c r="N100" s="1045" t="s">
        <v>43</v>
      </c>
      <c r="O100" s="1045" t="s">
        <v>43</v>
      </c>
      <c r="P100" s="1045" t="s">
        <v>43</v>
      </c>
      <c r="Q100" s="1045" t="s">
        <v>43</v>
      </c>
      <c r="R100" s="1045" t="s">
        <v>43</v>
      </c>
      <c r="S100" s="1045">
        <v>49921</v>
      </c>
      <c r="T100" s="1045" t="s">
        <v>43</v>
      </c>
      <c r="U100" s="1045" t="s">
        <v>43</v>
      </c>
      <c r="V100" s="1045" t="s">
        <v>43</v>
      </c>
      <c r="W100" s="1048" t="s">
        <v>473</v>
      </c>
    </row>
    <row r="101" spans="1:23" s="1045" customFormat="1" ht="9.75" customHeight="1">
      <c r="A101" s="1046" t="s">
        <v>474</v>
      </c>
      <c r="B101" s="1045" t="s">
        <v>43</v>
      </c>
      <c r="C101" s="1045" t="s">
        <v>43</v>
      </c>
      <c r="D101" s="1045" t="s">
        <v>43</v>
      </c>
      <c r="E101" s="1045" t="s">
        <v>43</v>
      </c>
      <c r="F101" s="1045">
        <v>31052</v>
      </c>
      <c r="G101" s="1045" t="s">
        <v>43</v>
      </c>
      <c r="H101" s="1045">
        <v>1006896</v>
      </c>
      <c r="I101" s="1045">
        <v>10696</v>
      </c>
      <c r="J101" s="1045">
        <v>996200</v>
      </c>
      <c r="K101" s="1045">
        <v>254953</v>
      </c>
      <c r="L101" s="1045">
        <v>199066</v>
      </c>
      <c r="M101" s="1045">
        <v>29203</v>
      </c>
      <c r="N101" s="1045" t="s">
        <v>43</v>
      </c>
      <c r="O101" s="1045">
        <v>17351</v>
      </c>
      <c r="P101" s="1045" t="s">
        <v>43</v>
      </c>
      <c r="Q101" s="1045" t="s">
        <v>43</v>
      </c>
      <c r="R101" s="1045" t="s">
        <v>43</v>
      </c>
      <c r="S101" s="1045">
        <v>144682</v>
      </c>
      <c r="T101" s="1045">
        <v>7830</v>
      </c>
      <c r="U101" s="1045" t="s">
        <v>43</v>
      </c>
      <c r="V101" s="1045" t="s">
        <v>43</v>
      </c>
      <c r="W101" s="1048" t="s">
        <v>475</v>
      </c>
    </row>
    <row r="102" spans="1:23" s="1045" customFormat="1" ht="9.75" customHeight="1">
      <c r="A102" s="1046" t="s">
        <v>476</v>
      </c>
      <c r="B102" s="1045" t="s">
        <v>43</v>
      </c>
      <c r="C102" s="1045" t="s">
        <v>43</v>
      </c>
      <c r="D102" s="1045" t="s">
        <v>43</v>
      </c>
      <c r="E102" s="1045" t="s">
        <v>43</v>
      </c>
      <c r="F102" s="1045">
        <v>27950</v>
      </c>
      <c r="G102" s="1045" t="s">
        <v>43</v>
      </c>
      <c r="H102" s="1045">
        <v>1045776</v>
      </c>
      <c r="I102" s="1045">
        <v>16663</v>
      </c>
      <c r="J102" s="1045">
        <v>1029113</v>
      </c>
      <c r="K102" s="1045">
        <v>353515</v>
      </c>
      <c r="L102" s="1045">
        <v>339716</v>
      </c>
      <c r="M102" s="1045">
        <v>17441</v>
      </c>
      <c r="N102" s="1045" t="s">
        <v>43</v>
      </c>
      <c r="O102" s="1045">
        <v>36501</v>
      </c>
      <c r="P102" s="1045" t="s">
        <v>43</v>
      </c>
      <c r="Q102" s="1045" t="s">
        <v>43</v>
      </c>
      <c r="R102" s="1045" t="s">
        <v>43</v>
      </c>
      <c r="S102" s="1045">
        <v>259141</v>
      </c>
      <c r="T102" s="1045" t="s">
        <v>43</v>
      </c>
      <c r="U102" s="1045">
        <v>26633</v>
      </c>
      <c r="V102" s="1045" t="s">
        <v>43</v>
      </c>
      <c r="W102" s="1048" t="s">
        <v>477</v>
      </c>
    </row>
    <row r="103" spans="1:23" s="1045" customFormat="1" ht="9.75" customHeight="1">
      <c r="A103" s="1046" t="s">
        <v>478</v>
      </c>
      <c r="B103" s="1045" t="s">
        <v>43</v>
      </c>
      <c r="C103" s="1045" t="s">
        <v>43</v>
      </c>
      <c r="D103" s="1045" t="s">
        <v>43</v>
      </c>
      <c r="E103" s="1045" t="s">
        <v>43</v>
      </c>
      <c r="F103" s="1045">
        <v>29224</v>
      </c>
      <c r="G103" s="1045" t="s">
        <v>43</v>
      </c>
      <c r="H103" s="1045">
        <v>1110999</v>
      </c>
      <c r="I103" s="1045">
        <v>23403</v>
      </c>
      <c r="J103" s="1045">
        <v>1087596</v>
      </c>
      <c r="K103" s="1045">
        <v>327672</v>
      </c>
      <c r="L103" s="1045">
        <v>289272</v>
      </c>
      <c r="M103" s="1045" t="s">
        <v>43</v>
      </c>
      <c r="N103" s="1045">
        <v>18300</v>
      </c>
      <c r="O103" s="1045">
        <v>17451</v>
      </c>
      <c r="P103" s="1045" t="s">
        <v>43</v>
      </c>
      <c r="Q103" s="1045" t="s">
        <v>43</v>
      </c>
      <c r="R103" s="1045" t="s">
        <v>43</v>
      </c>
      <c r="S103" s="1045">
        <v>244380</v>
      </c>
      <c r="T103" s="1045" t="s">
        <v>43</v>
      </c>
      <c r="U103" s="1045">
        <v>9141</v>
      </c>
      <c r="V103" s="1045" t="s">
        <v>43</v>
      </c>
      <c r="W103" s="1048" t="s">
        <v>422</v>
      </c>
    </row>
    <row r="104" spans="1:23" s="1045" customFormat="1" ht="9.75" customHeight="1">
      <c r="A104" s="1046" t="s">
        <v>479</v>
      </c>
      <c r="B104" s="1045" t="s">
        <v>43</v>
      </c>
      <c r="C104" s="1045">
        <v>50050</v>
      </c>
      <c r="D104" s="1045" t="s">
        <v>43</v>
      </c>
      <c r="E104" s="1045" t="s">
        <v>43</v>
      </c>
      <c r="F104" s="1045" t="s">
        <v>43</v>
      </c>
      <c r="G104" s="1045" t="s">
        <v>43</v>
      </c>
      <c r="H104" s="1045">
        <v>1074231</v>
      </c>
      <c r="I104" s="1045">
        <v>17823</v>
      </c>
      <c r="J104" s="1045">
        <v>1056408</v>
      </c>
      <c r="K104" s="1045">
        <v>336717</v>
      </c>
      <c r="L104" s="1045">
        <v>332123</v>
      </c>
      <c r="M104" s="1045" t="s">
        <v>43</v>
      </c>
      <c r="N104" s="1045">
        <v>19221</v>
      </c>
      <c r="O104" s="1045" t="s">
        <v>43</v>
      </c>
      <c r="P104" s="1045" t="s">
        <v>43</v>
      </c>
      <c r="Q104" s="1045" t="s">
        <v>43</v>
      </c>
      <c r="R104" s="1045" t="s">
        <v>43</v>
      </c>
      <c r="S104" s="1045">
        <v>276260</v>
      </c>
      <c r="T104" s="1045" t="s">
        <v>43</v>
      </c>
      <c r="U104" s="1045">
        <v>36642</v>
      </c>
      <c r="V104" s="1045" t="s">
        <v>43</v>
      </c>
      <c r="W104" s="1048" t="s">
        <v>423</v>
      </c>
    </row>
    <row r="105" spans="1:23" s="1045" customFormat="1" ht="9.75" customHeight="1">
      <c r="A105" s="1046" t="s">
        <v>480</v>
      </c>
      <c r="B105" s="1045" t="s">
        <v>43</v>
      </c>
      <c r="C105" s="1045" t="s">
        <v>43</v>
      </c>
      <c r="D105" s="1045" t="s">
        <v>43</v>
      </c>
      <c r="E105" s="1045" t="s">
        <v>43</v>
      </c>
      <c r="F105" s="1045">
        <v>29966</v>
      </c>
      <c r="G105" s="1045">
        <v>7195</v>
      </c>
      <c r="H105" s="1045">
        <v>987330</v>
      </c>
      <c r="I105" s="1045">
        <v>16964</v>
      </c>
      <c r="J105" s="1045">
        <v>970366</v>
      </c>
      <c r="K105" s="1045">
        <v>439132</v>
      </c>
      <c r="L105" s="1045">
        <v>419158</v>
      </c>
      <c r="M105" s="1045">
        <v>87248</v>
      </c>
      <c r="N105" s="1045">
        <v>16340</v>
      </c>
      <c r="O105" s="1045">
        <v>69242</v>
      </c>
      <c r="P105" s="1045" t="s">
        <v>43</v>
      </c>
      <c r="Q105" s="1045" t="s">
        <v>43</v>
      </c>
      <c r="R105" s="1045" t="s">
        <v>43</v>
      </c>
      <c r="S105" s="1045">
        <v>227572</v>
      </c>
      <c r="T105" s="1045" t="s">
        <v>43</v>
      </c>
      <c r="U105" s="1045">
        <v>18756</v>
      </c>
      <c r="V105" s="1045" t="s">
        <v>43</v>
      </c>
      <c r="W105" s="1048" t="s">
        <v>424</v>
      </c>
    </row>
    <row r="106" spans="1:23" s="1045" customFormat="1" ht="9.75" customHeight="1">
      <c r="A106" s="1046" t="s">
        <v>481</v>
      </c>
      <c r="B106" s="1045" t="s">
        <v>43</v>
      </c>
      <c r="C106" s="1045" t="s">
        <v>43</v>
      </c>
      <c r="D106" s="1045" t="s">
        <v>43</v>
      </c>
      <c r="E106" s="1045" t="s">
        <v>43</v>
      </c>
      <c r="F106" s="1045">
        <v>28573</v>
      </c>
      <c r="G106" s="1045" t="s">
        <v>43</v>
      </c>
      <c r="H106" s="1045">
        <v>1042209</v>
      </c>
      <c r="I106" s="1045">
        <v>56833</v>
      </c>
      <c r="J106" s="1045">
        <v>985376</v>
      </c>
      <c r="K106" s="1045">
        <v>366557</v>
      </c>
      <c r="L106" s="1045">
        <v>324941</v>
      </c>
      <c r="M106" s="1045">
        <v>46917</v>
      </c>
      <c r="N106" s="1045">
        <v>60662</v>
      </c>
      <c r="O106" s="1045" t="s">
        <v>43</v>
      </c>
      <c r="P106" s="1045" t="s">
        <v>43</v>
      </c>
      <c r="Q106" s="1045" t="s">
        <v>43</v>
      </c>
      <c r="R106" s="1045" t="s">
        <v>43</v>
      </c>
      <c r="S106" s="1045">
        <v>166091</v>
      </c>
      <c r="T106" s="1045" t="s">
        <v>43</v>
      </c>
      <c r="U106" s="1045">
        <v>14071</v>
      </c>
      <c r="V106" s="1045" t="s">
        <v>43</v>
      </c>
      <c r="W106" s="1048" t="s">
        <v>482</v>
      </c>
    </row>
    <row r="107" spans="1:23" s="1045" customFormat="1" ht="9.75" customHeight="1">
      <c r="A107" s="1046" t="s">
        <v>465</v>
      </c>
      <c r="B107" s="1045" t="s">
        <v>43</v>
      </c>
      <c r="C107" s="1045" t="s">
        <v>43</v>
      </c>
      <c r="D107" s="1045" t="s">
        <v>43</v>
      </c>
      <c r="E107" s="1045" t="s">
        <v>43</v>
      </c>
      <c r="F107" s="1045">
        <v>32280</v>
      </c>
      <c r="G107" s="1045" t="s">
        <v>43</v>
      </c>
      <c r="H107" s="1045">
        <v>1045193</v>
      </c>
      <c r="I107" s="1045">
        <v>29130</v>
      </c>
      <c r="J107" s="1045">
        <v>1016063</v>
      </c>
      <c r="K107" s="1045">
        <v>684224</v>
      </c>
      <c r="L107" s="1045">
        <v>667941</v>
      </c>
      <c r="M107" s="1045">
        <v>252998</v>
      </c>
      <c r="N107" s="1045">
        <v>55724</v>
      </c>
      <c r="O107" s="1045" t="s">
        <v>43</v>
      </c>
      <c r="P107" s="1045" t="s">
        <v>43</v>
      </c>
      <c r="Q107" s="1045">
        <v>7230</v>
      </c>
      <c r="R107" s="1045" t="s">
        <v>43</v>
      </c>
      <c r="S107" s="1045">
        <v>306780</v>
      </c>
      <c r="T107" s="1045">
        <v>16670</v>
      </c>
      <c r="U107" s="1045">
        <v>28539</v>
      </c>
      <c r="V107" s="1045" t="s">
        <v>43</v>
      </c>
      <c r="W107" s="1048" t="s">
        <v>410</v>
      </c>
    </row>
    <row r="108" spans="1:23" s="1045" customFormat="1" ht="9.75" customHeight="1">
      <c r="A108" s="1049" t="s">
        <v>466</v>
      </c>
      <c r="B108" s="1050" t="s">
        <v>43</v>
      </c>
      <c r="C108" s="1051">
        <v>15140</v>
      </c>
      <c r="D108" s="1051" t="s">
        <v>43</v>
      </c>
      <c r="E108" s="1051" t="s">
        <v>43</v>
      </c>
      <c r="F108" s="1051">
        <v>33337</v>
      </c>
      <c r="G108" s="1051" t="s">
        <v>43</v>
      </c>
      <c r="H108" s="1051">
        <v>1150331</v>
      </c>
      <c r="I108" s="1051">
        <v>17873</v>
      </c>
      <c r="J108" s="1051">
        <v>1132458</v>
      </c>
      <c r="K108" s="1051">
        <v>530228</v>
      </c>
      <c r="L108" s="1051">
        <v>440035</v>
      </c>
      <c r="M108" s="1051">
        <v>88443</v>
      </c>
      <c r="N108" s="1051">
        <v>31771</v>
      </c>
      <c r="O108" s="1051">
        <v>19011</v>
      </c>
      <c r="P108" s="1051" t="s">
        <v>43</v>
      </c>
      <c r="Q108" s="1051" t="s">
        <v>43</v>
      </c>
      <c r="R108" s="1051" t="s">
        <v>43</v>
      </c>
      <c r="S108" s="1051">
        <v>300810</v>
      </c>
      <c r="T108" s="1051" t="s">
        <v>43</v>
      </c>
      <c r="U108" s="1051" t="s">
        <v>43</v>
      </c>
      <c r="V108" s="1051" t="s">
        <v>43</v>
      </c>
      <c r="W108" s="1052" t="s">
        <v>411</v>
      </c>
    </row>
    <row r="109" spans="1:23" ht="12" customHeight="1"/>
    <row r="110" spans="1:23" ht="12" customHeight="1"/>
    <row r="111" spans="1:23" ht="12" customHeight="1">
      <c r="K111" s="1053" t="s">
        <v>483</v>
      </c>
    </row>
    <row r="112" spans="1:23" s="1038" customFormat="1" ht="21" customHeight="1">
      <c r="A112" s="1308" t="s">
        <v>723</v>
      </c>
      <c r="B112" s="1054" t="s">
        <v>854</v>
      </c>
      <c r="C112" s="1037"/>
      <c r="D112" s="1037"/>
      <c r="E112" s="1037"/>
      <c r="F112" s="1037"/>
      <c r="G112" s="1037"/>
      <c r="H112" s="1037"/>
      <c r="I112" s="1037"/>
      <c r="J112" s="1037"/>
      <c r="K112" s="1037"/>
      <c r="L112" s="1037"/>
      <c r="M112" s="1037"/>
      <c r="N112" s="1037"/>
      <c r="O112" s="1076"/>
      <c r="P112" s="1077" t="s">
        <v>789</v>
      </c>
      <c r="Q112" s="1037"/>
      <c r="R112" s="1037"/>
      <c r="S112" s="1076"/>
      <c r="T112" s="1077" t="s">
        <v>855</v>
      </c>
      <c r="U112" s="1037"/>
      <c r="V112" s="1037"/>
      <c r="W112" s="1311" t="s">
        <v>1335</v>
      </c>
    </row>
    <row r="113" spans="1:23" s="1038" customFormat="1" ht="21" customHeight="1">
      <c r="A113" s="1309"/>
      <c r="B113" s="1054" t="s">
        <v>165</v>
      </c>
      <c r="C113" s="1076"/>
      <c r="D113" s="1077" t="s">
        <v>762</v>
      </c>
      <c r="E113" s="1076"/>
      <c r="F113" s="1077" t="s">
        <v>763</v>
      </c>
      <c r="G113" s="1076"/>
      <c r="H113" s="1077" t="s">
        <v>765</v>
      </c>
      <c r="I113" s="1037"/>
      <c r="J113" s="1037"/>
      <c r="K113" s="1037"/>
      <c r="L113" s="1037"/>
      <c r="M113" s="1076"/>
      <c r="N113" s="1077" t="s">
        <v>847</v>
      </c>
      <c r="O113" s="1076"/>
      <c r="P113" s="1314" t="s">
        <v>790</v>
      </c>
      <c r="Q113" s="1077" t="s">
        <v>725</v>
      </c>
      <c r="R113" s="1037"/>
      <c r="S113" s="1076"/>
      <c r="T113" s="1314" t="s">
        <v>800</v>
      </c>
      <c r="U113" s="1077" t="s">
        <v>725</v>
      </c>
      <c r="V113" s="1037"/>
      <c r="W113" s="1312"/>
    </row>
    <row r="114" spans="1:23" s="1038" customFormat="1" ht="52.5" customHeight="1">
      <c r="A114" s="1310"/>
      <c r="B114" s="1039" t="s">
        <v>737</v>
      </c>
      <c r="C114" s="1055" t="s">
        <v>745</v>
      </c>
      <c r="D114" s="1079" t="s">
        <v>768</v>
      </c>
      <c r="E114" s="1039" t="s">
        <v>769</v>
      </c>
      <c r="F114" s="1079" t="s">
        <v>772</v>
      </c>
      <c r="G114" s="1039" t="s">
        <v>843</v>
      </c>
      <c r="H114" s="1079" t="s">
        <v>783</v>
      </c>
      <c r="I114" s="1039" t="s">
        <v>784</v>
      </c>
      <c r="J114" s="1039" t="s">
        <v>785</v>
      </c>
      <c r="K114" s="1039" t="s">
        <v>786</v>
      </c>
      <c r="L114" s="1039" t="s">
        <v>850</v>
      </c>
      <c r="M114" s="1039" t="s">
        <v>851</v>
      </c>
      <c r="N114" s="1079" t="s">
        <v>166</v>
      </c>
      <c r="O114" s="1039" t="s">
        <v>852</v>
      </c>
      <c r="P114" s="1315"/>
      <c r="Q114" s="1079" t="s">
        <v>726</v>
      </c>
      <c r="R114" s="1039" t="s">
        <v>519</v>
      </c>
      <c r="S114" s="1039" t="s">
        <v>1362</v>
      </c>
      <c r="T114" s="1315"/>
      <c r="U114" s="1079" t="s">
        <v>726</v>
      </c>
      <c r="V114" s="1040" t="s">
        <v>519</v>
      </c>
      <c r="W114" s="1313"/>
    </row>
    <row r="115" spans="1:23" s="1045" customFormat="1" ht="9.75" customHeight="1">
      <c r="A115" s="1041" t="s">
        <v>300</v>
      </c>
      <c r="B115" s="1042" t="s">
        <v>43</v>
      </c>
      <c r="C115" s="1043" t="s">
        <v>43</v>
      </c>
      <c r="D115" s="1043" t="s">
        <v>43</v>
      </c>
      <c r="E115" s="1043" t="s">
        <v>43</v>
      </c>
      <c r="F115" s="1043" t="s">
        <v>43</v>
      </c>
      <c r="G115" s="1043" t="s">
        <v>43</v>
      </c>
      <c r="H115" s="1043">
        <v>241076</v>
      </c>
      <c r="I115" s="1043">
        <v>51710</v>
      </c>
      <c r="J115" s="1043">
        <v>47660</v>
      </c>
      <c r="K115" s="1043">
        <v>110045</v>
      </c>
      <c r="L115" s="1043">
        <v>29750</v>
      </c>
      <c r="M115" s="1043">
        <v>1911</v>
      </c>
      <c r="N115" s="1043">
        <v>51473</v>
      </c>
      <c r="O115" s="1043">
        <v>51473</v>
      </c>
      <c r="P115" s="1043">
        <v>10999</v>
      </c>
      <c r="Q115" s="1043">
        <v>10999</v>
      </c>
      <c r="R115" s="1043">
        <v>10999</v>
      </c>
      <c r="S115" s="1043" t="s">
        <v>43</v>
      </c>
      <c r="T115" s="1043">
        <v>8736129</v>
      </c>
      <c r="U115" s="1043">
        <v>1769247</v>
      </c>
      <c r="V115" s="1043">
        <v>165837</v>
      </c>
      <c r="W115" s="1044" t="s">
        <v>443</v>
      </c>
    </row>
    <row r="116" spans="1:23" s="1045" customFormat="1" ht="9.75" customHeight="1">
      <c r="A116" s="1046" t="s">
        <v>738</v>
      </c>
      <c r="B116" s="1045" t="s">
        <v>43</v>
      </c>
      <c r="C116" s="1045" t="s">
        <v>43</v>
      </c>
      <c r="D116" s="1045" t="s">
        <v>43</v>
      </c>
      <c r="E116" s="1045" t="s">
        <v>43</v>
      </c>
      <c r="F116" s="1045" t="s">
        <v>43</v>
      </c>
      <c r="G116" s="1045" t="s">
        <v>43</v>
      </c>
      <c r="H116" s="1045">
        <v>101190</v>
      </c>
      <c r="I116" s="1045">
        <v>53530</v>
      </c>
      <c r="J116" s="1045" t="s">
        <v>43</v>
      </c>
      <c r="K116" s="1045">
        <v>47660</v>
      </c>
      <c r="L116" s="1045" t="s">
        <v>43</v>
      </c>
      <c r="M116" s="1045" t="s">
        <v>43</v>
      </c>
      <c r="N116" s="1045">
        <v>61428</v>
      </c>
      <c r="O116" s="1045">
        <v>61428</v>
      </c>
      <c r="P116" s="1045">
        <v>68601</v>
      </c>
      <c r="Q116" s="1045">
        <v>68601</v>
      </c>
      <c r="R116" s="1045">
        <v>68601</v>
      </c>
      <c r="S116" s="1045" t="s">
        <v>43</v>
      </c>
      <c r="T116" s="1045">
        <v>9377431</v>
      </c>
      <c r="U116" s="1045">
        <v>2026553</v>
      </c>
      <c r="V116" s="1045">
        <v>47042</v>
      </c>
      <c r="W116" s="1048" t="s">
        <v>445</v>
      </c>
    </row>
    <row r="117" spans="1:23" s="1045" customFormat="1" ht="9.75" customHeight="1">
      <c r="A117" s="1046" t="s">
        <v>739</v>
      </c>
      <c r="B117" s="1045" t="s">
        <v>43</v>
      </c>
      <c r="C117" s="1045" t="s">
        <v>43</v>
      </c>
      <c r="D117" s="1045">
        <v>89832</v>
      </c>
      <c r="E117" s="1045">
        <v>89832</v>
      </c>
      <c r="F117" s="1045" t="s">
        <v>43</v>
      </c>
      <c r="G117" s="1045" t="s">
        <v>43</v>
      </c>
      <c r="H117" s="1045">
        <v>193761</v>
      </c>
      <c r="I117" s="1045" t="s">
        <v>43</v>
      </c>
      <c r="J117" s="1045" t="s">
        <v>43</v>
      </c>
      <c r="K117" s="1045">
        <v>183261</v>
      </c>
      <c r="L117" s="1045">
        <v>4700</v>
      </c>
      <c r="M117" s="1045">
        <v>5800</v>
      </c>
      <c r="N117" s="1045">
        <v>61709</v>
      </c>
      <c r="O117" s="1045">
        <v>61709</v>
      </c>
      <c r="P117" s="1045">
        <v>42656</v>
      </c>
      <c r="Q117" s="1045">
        <v>42656</v>
      </c>
      <c r="R117" s="1045">
        <v>42656</v>
      </c>
      <c r="S117" s="1045" t="s">
        <v>43</v>
      </c>
      <c r="T117" s="1045">
        <v>9632643</v>
      </c>
      <c r="U117" s="1045">
        <v>2014384</v>
      </c>
      <c r="V117" s="1045">
        <v>21517</v>
      </c>
      <c r="W117" s="1048" t="s">
        <v>447</v>
      </c>
    </row>
    <row r="118" spans="1:23" s="1045" customFormat="1" ht="9.75" customHeight="1">
      <c r="A118" s="1046" t="s">
        <v>740</v>
      </c>
      <c r="B118" s="1045" t="s">
        <v>43</v>
      </c>
      <c r="C118" s="1045" t="s">
        <v>43</v>
      </c>
      <c r="D118" s="1045">
        <v>142039</v>
      </c>
      <c r="E118" s="1045">
        <v>142039</v>
      </c>
      <c r="F118" s="1045" t="s">
        <v>43</v>
      </c>
      <c r="G118" s="1045" t="s">
        <v>43</v>
      </c>
      <c r="H118" s="1045">
        <v>243563</v>
      </c>
      <c r="I118" s="1045">
        <v>92250</v>
      </c>
      <c r="J118" s="1045" t="s">
        <v>43</v>
      </c>
      <c r="K118" s="1045">
        <v>50870</v>
      </c>
      <c r="L118" s="1045">
        <v>100443</v>
      </c>
      <c r="M118" s="1045" t="s">
        <v>43</v>
      </c>
      <c r="N118" s="1045">
        <v>58474</v>
      </c>
      <c r="O118" s="1045">
        <v>58474</v>
      </c>
      <c r="P118" s="1045">
        <v>13687</v>
      </c>
      <c r="Q118" s="1045">
        <v>13687</v>
      </c>
      <c r="R118" s="1045" t="s">
        <v>43</v>
      </c>
      <c r="S118" s="1045">
        <v>13687</v>
      </c>
      <c r="T118" s="1045">
        <v>10001805</v>
      </c>
      <c r="U118" s="1045">
        <v>1918970</v>
      </c>
      <c r="V118" s="1045" t="s">
        <v>43</v>
      </c>
      <c r="W118" s="1048" t="s">
        <v>449</v>
      </c>
    </row>
    <row r="119" spans="1:23" s="1045" customFormat="1" ht="9.75" customHeight="1">
      <c r="A119" s="1046" t="s">
        <v>741</v>
      </c>
      <c r="B119" s="1045">
        <v>44451</v>
      </c>
      <c r="C119" s="1045">
        <v>50041</v>
      </c>
      <c r="D119" s="1045">
        <v>69726</v>
      </c>
      <c r="E119" s="1045">
        <v>69726</v>
      </c>
      <c r="F119" s="1045">
        <v>38700</v>
      </c>
      <c r="G119" s="1045">
        <v>38700</v>
      </c>
      <c r="H119" s="1045">
        <v>263260</v>
      </c>
      <c r="I119" s="1045">
        <v>146295</v>
      </c>
      <c r="J119" s="1045" t="s">
        <v>43</v>
      </c>
      <c r="K119" s="1045" t="s">
        <v>43</v>
      </c>
      <c r="L119" s="1045">
        <v>114536</v>
      </c>
      <c r="M119" s="1045">
        <v>2429</v>
      </c>
      <c r="N119" s="1045">
        <v>58140</v>
      </c>
      <c r="O119" s="1045">
        <v>58140</v>
      </c>
      <c r="P119" s="1045">
        <v>10243</v>
      </c>
      <c r="Q119" s="1045">
        <v>10243</v>
      </c>
      <c r="R119" s="1045">
        <v>3251</v>
      </c>
      <c r="S119" s="1045">
        <v>6992</v>
      </c>
      <c r="T119" s="1045">
        <v>10772593</v>
      </c>
      <c r="U119" s="1045">
        <v>2035915</v>
      </c>
      <c r="V119" s="1045">
        <v>146285</v>
      </c>
      <c r="W119" s="1048" t="s">
        <v>451</v>
      </c>
    </row>
    <row r="120" spans="1:23" s="1045" customFormat="1" ht="6.75" customHeight="1">
      <c r="A120" s="1046"/>
      <c r="W120" s="1048"/>
    </row>
    <row r="121" spans="1:23" s="1045" customFormat="1" ht="9.75" customHeight="1">
      <c r="A121" s="1046" t="s">
        <v>305</v>
      </c>
      <c r="B121" s="1045" t="s">
        <v>43</v>
      </c>
      <c r="C121" s="1045">
        <v>50041</v>
      </c>
      <c r="D121" s="1045">
        <v>142351</v>
      </c>
      <c r="E121" s="1045">
        <v>142351</v>
      </c>
      <c r="F121" s="1045" t="s">
        <v>43</v>
      </c>
      <c r="G121" s="1045" t="s">
        <v>43</v>
      </c>
      <c r="H121" s="1045">
        <v>287048</v>
      </c>
      <c r="I121" s="1045">
        <v>174800</v>
      </c>
      <c r="J121" s="1045" t="s">
        <v>43</v>
      </c>
      <c r="K121" s="1045" t="s">
        <v>43</v>
      </c>
      <c r="L121" s="1045">
        <v>112248</v>
      </c>
      <c r="M121" s="1045" t="s">
        <v>43</v>
      </c>
      <c r="N121" s="1045">
        <v>58563</v>
      </c>
      <c r="O121" s="1045">
        <v>58563</v>
      </c>
      <c r="P121" s="1045">
        <v>13517</v>
      </c>
      <c r="Q121" s="1045">
        <v>13517</v>
      </c>
      <c r="R121" s="1045">
        <v>3251</v>
      </c>
      <c r="S121" s="1045">
        <v>10266</v>
      </c>
      <c r="T121" s="1045">
        <v>10030522</v>
      </c>
      <c r="U121" s="1045">
        <v>1770733</v>
      </c>
      <c r="V121" s="1045" t="s">
        <v>43</v>
      </c>
      <c r="W121" s="1048" t="s">
        <v>452</v>
      </c>
    </row>
    <row r="122" spans="1:23" s="1045" customFormat="1" ht="9.75" customHeight="1">
      <c r="A122" s="1046" t="s">
        <v>742</v>
      </c>
      <c r="B122" s="1045">
        <v>44451</v>
      </c>
      <c r="C122" s="1045">
        <v>37200</v>
      </c>
      <c r="D122" s="1045">
        <v>95041</v>
      </c>
      <c r="E122" s="1045">
        <v>95041</v>
      </c>
      <c r="F122" s="1045">
        <v>38700</v>
      </c>
      <c r="G122" s="1045">
        <v>38700</v>
      </c>
      <c r="H122" s="1045">
        <v>227399</v>
      </c>
      <c r="I122" s="1045">
        <v>110915</v>
      </c>
      <c r="J122" s="1045" t="s">
        <v>43</v>
      </c>
      <c r="K122" s="1045" t="s">
        <v>43</v>
      </c>
      <c r="L122" s="1045">
        <v>114055</v>
      </c>
      <c r="M122" s="1045">
        <v>2429</v>
      </c>
      <c r="N122" s="1045">
        <v>60406</v>
      </c>
      <c r="O122" s="1045">
        <v>60406</v>
      </c>
      <c r="P122" s="1045">
        <v>17488</v>
      </c>
      <c r="Q122" s="1045">
        <v>17488</v>
      </c>
      <c r="R122" s="1045" t="s">
        <v>43</v>
      </c>
      <c r="S122" s="1045">
        <v>17488</v>
      </c>
      <c r="T122" s="1045">
        <v>10657221</v>
      </c>
      <c r="U122" s="1045">
        <v>2070955</v>
      </c>
      <c r="V122" s="1045">
        <v>146285</v>
      </c>
      <c r="W122" s="1048" t="s">
        <v>454</v>
      </c>
    </row>
    <row r="123" spans="1:23" s="1045" customFormat="1" ht="6.75" customHeight="1">
      <c r="A123" s="1046"/>
      <c r="W123" s="1048"/>
    </row>
    <row r="124" spans="1:23" s="1045" customFormat="1" ht="9.75" customHeight="1">
      <c r="A124" s="1046" t="s">
        <v>307</v>
      </c>
      <c r="B124" s="1045" t="s">
        <v>43</v>
      </c>
      <c r="C124" s="1045">
        <v>50041</v>
      </c>
      <c r="D124" s="1045">
        <v>25219</v>
      </c>
      <c r="E124" s="1045">
        <v>25219</v>
      </c>
      <c r="F124" s="1045" t="s">
        <v>43</v>
      </c>
      <c r="G124" s="1045" t="s">
        <v>43</v>
      </c>
      <c r="H124" s="1045">
        <v>117170</v>
      </c>
      <c r="I124" s="1045">
        <v>82550</v>
      </c>
      <c r="J124" s="1045" t="s">
        <v>43</v>
      </c>
      <c r="K124" s="1045" t="s">
        <v>43</v>
      </c>
      <c r="L124" s="1045">
        <v>34620</v>
      </c>
      <c r="M124" s="1045" t="s">
        <v>43</v>
      </c>
      <c r="N124" s="1045">
        <v>13983</v>
      </c>
      <c r="O124" s="1045">
        <v>13983</v>
      </c>
      <c r="P124" s="1045">
        <v>3251</v>
      </c>
      <c r="Q124" s="1045">
        <v>3251</v>
      </c>
      <c r="R124" s="1045">
        <v>3251</v>
      </c>
      <c r="S124" s="1045" t="s">
        <v>43</v>
      </c>
      <c r="T124" s="1045">
        <v>2265369</v>
      </c>
      <c r="U124" s="1045">
        <v>186580</v>
      </c>
      <c r="V124" s="1045" t="s">
        <v>43</v>
      </c>
      <c r="W124" s="1048" t="s">
        <v>455</v>
      </c>
    </row>
    <row r="125" spans="1:23" s="1045" customFormat="1" ht="9.75" customHeight="1">
      <c r="A125" s="1046" t="s">
        <v>456</v>
      </c>
      <c r="B125" s="1045">
        <v>44451</v>
      </c>
      <c r="C125" s="1045" t="s">
        <v>43</v>
      </c>
      <c r="D125" s="1045">
        <v>22242</v>
      </c>
      <c r="E125" s="1045">
        <v>22242</v>
      </c>
      <c r="F125" s="1045" t="s">
        <v>43</v>
      </c>
      <c r="G125" s="1045" t="s">
        <v>43</v>
      </c>
      <c r="H125" s="1045">
        <v>87284</v>
      </c>
      <c r="I125" s="1045">
        <v>63745</v>
      </c>
      <c r="J125" s="1045" t="s">
        <v>43</v>
      </c>
      <c r="K125" s="1045" t="s">
        <v>43</v>
      </c>
      <c r="L125" s="1045">
        <v>23539</v>
      </c>
      <c r="M125" s="1045" t="s">
        <v>43</v>
      </c>
      <c r="N125" s="1045">
        <v>15255</v>
      </c>
      <c r="O125" s="1045">
        <v>15255</v>
      </c>
      <c r="P125" s="1045">
        <v>3456</v>
      </c>
      <c r="Q125" s="1045">
        <v>3456</v>
      </c>
      <c r="R125" s="1045" t="s">
        <v>43</v>
      </c>
      <c r="S125" s="1045">
        <v>3456</v>
      </c>
      <c r="T125" s="1045">
        <v>2909722</v>
      </c>
      <c r="U125" s="1045">
        <v>643660</v>
      </c>
      <c r="V125" s="1045">
        <v>47100</v>
      </c>
      <c r="W125" s="1048" t="s">
        <v>457</v>
      </c>
    </row>
    <row r="126" spans="1:23" s="1045" customFormat="1" ht="9.75" customHeight="1">
      <c r="A126" s="1046" t="s">
        <v>458</v>
      </c>
      <c r="B126" s="1045" t="s">
        <v>43</v>
      </c>
      <c r="C126" s="1045" t="s">
        <v>43</v>
      </c>
      <c r="D126" s="1045" t="s">
        <v>43</v>
      </c>
      <c r="E126" s="1045" t="s">
        <v>43</v>
      </c>
      <c r="F126" s="1045">
        <v>38700</v>
      </c>
      <c r="G126" s="1045">
        <v>38700</v>
      </c>
      <c r="H126" s="1045">
        <v>32614</v>
      </c>
      <c r="I126" s="1045" t="s">
        <v>43</v>
      </c>
      <c r="J126" s="1045" t="s">
        <v>43</v>
      </c>
      <c r="K126" s="1045" t="s">
        <v>43</v>
      </c>
      <c r="L126" s="1045">
        <v>32614</v>
      </c>
      <c r="M126" s="1045" t="s">
        <v>43</v>
      </c>
      <c r="N126" s="1045">
        <v>14391</v>
      </c>
      <c r="O126" s="1045">
        <v>14391</v>
      </c>
      <c r="P126" s="1045" t="s">
        <v>43</v>
      </c>
      <c r="Q126" s="1045" t="s">
        <v>43</v>
      </c>
      <c r="R126" s="1045" t="s">
        <v>43</v>
      </c>
      <c r="S126" s="1045" t="s">
        <v>43</v>
      </c>
      <c r="T126" s="1045">
        <v>3170702</v>
      </c>
      <c r="U126" s="1045">
        <v>805410</v>
      </c>
      <c r="V126" s="1045">
        <v>99185</v>
      </c>
      <c r="W126" s="1048" t="s">
        <v>459</v>
      </c>
    </row>
    <row r="127" spans="1:23" s="1045" customFormat="1" ht="9.75" customHeight="1">
      <c r="A127" s="1046" t="s">
        <v>460</v>
      </c>
      <c r="B127" s="1045" t="s">
        <v>43</v>
      </c>
      <c r="C127" s="1045" t="s">
        <v>43</v>
      </c>
      <c r="D127" s="1045">
        <v>22265</v>
      </c>
      <c r="E127" s="1045">
        <v>22265</v>
      </c>
      <c r="F127" s="1045" t="s">
        <v>43</v>
      </c>
      <c r="G127" s="1045" t="s">
        <v>43</v>
      </c>
      <c r="H127" s="1045">
        <v>26192</v>
      </c>
      <c r="I127" s="1045" t="s">
        <v>43</v>
      </c>
      <c r="J127" s="1045" t="s">
        <v>43</v>
      </c>
      <c r="K127" s="1045" t="s">
        <v>43</v>
      </c>
      <c r="L127" s="1045">
        <v>23763</v>
      </c>
      <c r="M127" s="1045">
        <v>2429</v>
      </c>
      <c r="N127" s="1045">
        <v>14511</v>
      </c>
      <c r="O127" s="1045">
        <v>14511</v>
      </c>
      <c r="P127" s="1045">
        <v>3536</v>
      </c>
      <c r="Q127" s="1045">
        <v>3536</v>
      </c>
      <c r="R127" s="1045" t="s">
        <v>43</v>
      </c>
      <c r="S127" s="1045">
        <v>3536</v>
      </c>
      <c r="T127" s="1045">
        <v>2426800</v>
      </c>
      <c r="U127" s="1045">
        <v>400265</v>
      </c>
      <c r="V127" s="1045" t="s">
        <v>43</v>
      </c>
      <c r="W127" s="1048" t="s">
        <v>461</v>
      </c>
    </row>
    <row r="128" spans="1:23" s="1045" customFormat="1" ht="9.75" customHeight="1">
      <c r="A128" s="1046" t="s">
        <v>311</v>
      </c>
      <c r="B128" s="1045" t="s">
        <v>43</v>
      </c>
      <c r="C128" s="1045">
        <v>37200</v>
      </c>
      <c r="D128" s="1045">
        <v>50534</v>
      </c>
      <c r="E128" s="1045">
        <v>50534</v>
      </c>
      <c r="F128" s="1045" t="s">
        <v>43</v>
      </c>
      <c r="G128" s="1045" t="s">
        <v>43</v>
      </c>
      <c r="H128" s="1045">
        <v>81309</v>
      </c>
      <c r="I128" s="1045">
        <v>47170</v>
      </c>
      <c r="J128" s="1045" t="s">
        <v>43</v>
      </c>
      <c r="K128" s="1045" t="s">
        <v>43</v>
      </c>
      <c r="L128" s="1045">
        <v>34139</v>
      </c>
      <c r="M128" s="1045" t="s">
        <v>43</v>
      </c>
      <c r="N128" s="1045">
        <v>16249</v>
      </c>
      <c r="O128" s="1045">
        <v>16249</v>
      </c>
      <c r="P128" s="1045">
        <v>10496</v>
      </c>
      <c r="Q128" s="1045">
        <v>10496</v>
      </c>
      <c r="R128" s="1045" t="s">
        <v>43</v>
      </c>
      <c r="S128" s="1045">
        <v>10496</v>
      </c>
      <c r="T128" s="1045">
        <v>2149997</v>
      </c>
      <c r="U128" s="1045">
        <v>221620</v>
      </c>
      <c r="V128" s="1045" t="s">
        <v>43</v>
      </c>
      <c r="W128" s="1048" t="s">
        <v>462</v>
      </c>
    </row>
    <row r="129" spans="1:23" s="1045" customFormat="1" ht="6.75" customHeight="1">
      <c r="A129" s="1046"/>
      <c r="W129" s="1048"/>
    </row>
    <row r="130" spans="1:23" s="1045" customFormat="1" ht="9.75" customHeight="1">
      <c r="A130" s="1046" t="s">
        <v>463</v>
      </c>
      <c r="B130" s="1045" t="s">
        <v>43</v>
      </c>
      <c r="C130" s="1045">
        <v>50041</v>
      </c>
      <c r="D130" s="1045">
        <v>25219</v>
      </c>
      <c r="E130" s="1045">
        <v>25219</v>
      </c>
      <c r="F130" s="1045" t="s">
        <v>43</v>
      </c>
      <c r="G130" s="1045" t="s">
        <v>43</v>
      </c>
      <c r="H130" s="1045">
        <v>35573</v>
      </c>
      <c r="I130" s="1045">
        <v>23800</v>
      </c>
      <c r="J130" s="1045" t="s">
        <v>43</v>
      </c>
      <c r="K130" s="1045" t="s">
        <v>43</v>
      </c>
      <c r="L130" s="1045">
        <v>11773</v>
      </c>
      <c r="M130" s="1045" t="s">
        <v>43</v>
      </c>
      <c r="N130" s="1045">
        <v>4637</v>
      </c>
      <c r="O130" s="1045">
        <v>4637</v>
      </c>
      <c r="P130" s="1045" t="s">
        <v>43</v>
      </c>
      <c r="Q130" s="1045" t="s">
        <v>43</v>
      </c>
      <c r="R130" s="1045" t="s">
        <v>43</v>
      </c>
      <c r="S130" s="1045" t="s">
        <v>43</v>
      </c>
      <c r="T130" s="1045">
        <v>693092</v>
      </c>
      <c r="U130" s="1045">
        <v>50050</v>
      </c>
      <c r="V130" s="1045" t="s">
        <v>43</v>
      </c>
      <c r="W130" s="1048" t="s">
        <v>464</v>
      </c>
    </row>
    <row r="131" spans="1:23" s="1045" customFormat="1" ht="9.75" customHeight="1">
      <c r="A131" s="1046" t="s">
        <v>465</v>
      </c>
      <c r="B131" s="1045" t="s">
        <v>43</v>
      </c>
      <c r="C131" s="1045" t="s">
        <v>43</v>
      </c>
      <c r="D131" s="1045" t="s">
        <v>43</v>
      </c>
      <c r="E131" s="1045" t="s">
        <v>43</v>
      </c>
      <c r="F131" s="1045" t="s">
        <v>43</v>
      </c>
      <c r="G131" s="1045" t="s">
        <v>43</v>
      </c>
      <c r="H131" s="1045">
        <v>34717</v>
      </c>
      <c r="I131" s="1045">
        <v>23850</v>
      </c>
      <c r="J131" s="1045" t="s">
        <v>43</v>
      </c>
      <c r="K131" s="1045" t="s">
        <v>43</v>
      </c>
      <c r="L131" s="1045">
        <v>10867</v>
      </c>
      <c r="M131" s="1045" t="s">
        <v>43</v>
      </c>
      <c r="N131" s="1045">
        <v>4470</v>
      </c>
      <c r="O131" s="1045">
        <v>4470</v>
      </c>
      <c r="P131" s="1045">
        <v>3251</v>
      </c>
      <c r="Q131" s="1045">
        <v>3251</v>
      </c>
      <c r="R131" s="1045">
        <v>3251</v>
      </c>
      <c r="S131" s="1045" t="s">
        <v>43</v>
      </c>
      <c r="T131" s="1045">
        <v>770420</v>
      </c>
      <c r="U131" s="1045">
        <v>136530</v>
      </c>
      <c r="V131" s="1045" t="s">
        <v>43</v>
      </c>
      <c r="W131" s="1048" t="s">
        <v>410</v>
      </c>
    </row>
    <row r="132" spans="1:23" s="1045" customFormat="1" ht="9.75" customHeight="1">
      <c r="A132" s="1046" t="s">
        <v>466</v>
      </c>
      <c r="B132" s="1045" t="s">
        <v>43</v>
      </c>
      <c r="C132" s="1045" t="s">
        <v>43</v>
      </c>
      <c r="D132" s="1045" t="s">
        <v>43</v>
      </c>
      <c r="E132" s="1045" t="s">
        <v>43</v>
      </c>
      <c r="F132" s="1045" t="s">
        <v>43</v>
      </c>
      <c r="G132" s="1045" t="s">
        <v>43</v>
      </c>
      <c r="H132" s="1045">
        <v>46880</v>
      </c>
      <c r="I132" s="1045">
        <v>34900</v>
      </c>
      <c r="J132" s="1045" t="s">
        <v>43</v>
      </c>
      <c r="K132" s="1045" t="s">
        <v>43</v>
      </c>
      <c r="L132" s="1045">
        <v>11980</v>
      </c>
      <c r="M132" s="1045" t="s">
        <v>43</v>
      </c>
      <c r="N132" s="1045">
        <v>4876</v>
      </c>
      <c r="O132" s="1045">
        <v>4876</v>
      </c>
      <c r="P132" s="1045" t="s">
        <v>43</v>
      </c>
      <c r="Q132" s="1045" t="s">
        <v>43</v>
      </c>
      <c r="R132" s="1045" t="s">
        <v>43</v>
      </c>
      <c r="S132" s="1045" t="s">
        <v>43</v>
      </c>
      <c r="T132" s="1045">
        <v>801857</v>
      </c>
      <c r="U132" s="1045" t="s">
        <v>43</v>
      </c>
      <c r="V132" s="1045" t="s">
        <v>43</v>
      </c>
      <c r="W132" s="1048" t="s">
        <v>411</v>
      </c>
    </row>
    <row r="133" spans="1:23" s="1045" customFormat="1" ht="9.75" customHeight="1">
      <c r="A133" s="1046" t="s">
        <v>467</v>
      </c>
      <c r="B133" s="1045">
        <v>44451</v>
      </c>
      <c r="C133" s="1045" t="s">
        <v>43</v>
      </c>
      <c r="D133" s="1045" t="s">
        <v>43</v>
      </c>
      <c r="E133" s="1045" t="s">
        <v>43</v>
      </c>
      <c r="F133" s="1045" t="s">
        <v>43</v>
      </c>
      <c r="G133" s="1045" t="s">
        <v>43</v>
      </c>
      <c r="H133" s="1045">
        <v>42900</v>
      </c>
      <c r="I133" s="1045">
        <v>42900</v>
      </c>
      <c r="J133" s="1045" t="s">
        <v>43</v>
      </c>
      <c r="K133" s="1045" t="s">
        <v>43</v>
      </c>
      <c r="L133" s="1045" t="s">
        <v>43</v>
      </c>
      <c r="M133" s="1045" t="s">
        <v>43</v>
      </c>
      <c r="N133" s="1045">
        <v>5401</v>
      </c>
      <c r="O133" s="1045">
        <v>5401</v>
      </c>
      <c r="P133" s="1045">
        <v>3456</v>
      </c>
      <c r="Q133" s="1045">
        <v>3456</v>
      </c>
      <c r="R133" s="1045" t="s">
        <v>43</v>
      </c>
      <c r="S133" s="1045">
        <v>3456</v>
      </c>
      <c r="T133" s="1045">
        <v>906879</v>
      </c>
      <c r="U133" s="1045">
        <v>129270</v>
      </c>
      <c r="V133" s="1045">
        <v>47100</v>
      </c>
      <c r="W133" s="1048" t="s">
        <v>412</v>
      </c>
    </row>
    <row r="134" spans="1:23" s="1045" customFormat="1" ht="9.75" customHeight="1">
      <c r="A134" s="1046" t="s">
        <v>468</v>
      </c>
      <c r="B134" s="1045" t="s">
        <v>43</v>
      </c>
      <c r="C134" s="1045" t="s">
        <v>43</v>
      </c>
      <c r="D134" s="1045">
        <v>22242</v>
      </c>
      <c r="E134" s="1045">
        <v>22242</v>
      </c>
      <c r="F134" s="1045" t="s">
        <v>43</v>
      </c>
      <c r="G134" s="1045" t="s">
        <v>43</v>
      </c>
      <c r="H134" s="1045">
        <v>32960</v>
      </c>
      <c r="I134" s="1045">
        <v>20845</v>
      </c>
      <c r="J134" s="1045" t="s">
        <v>43</v>
      </c>
      <c r="K134" s="1045" t="s">
        <v>43</v>
      </c>
      <c r="L134" s="1045">
        <v>12115</v>
      </c>
      <c r="M134" s="1045" t="s">
        <v>43</v>
      </c>
      <c r="N134" s="1045">
        <v>4883</v>
      </c>
      <c r="O134" s="1045">
        <v>4883</v>
      </c>
      <c r="P134" s="1045" t="s">
        <v>43</v>
      </c>
      <c r="Q134" s="1045" t="s">
        <v>43</v>
      </c>
      <c r="R134" s="1045" t="s">
        <v>43</v>
      </c>
      <c r="S134" s="1045" t="s">
        <v>43</v>
      </c>
      <c r="T134" s="1045">
        <v>972438</v>
      </c>
      <c r="U134" s="1045">
        <v>279373</v>
      </c>
      <c r="V134" s="1045" t="s">
        <v>43</v>
      </c>
      <c r="W134" s="1048" t="s">
        <v>469</v>
      </c>
    </row>
    <row r="135" spans="1:23" s="1045" customFormat="1" ht="9.75" customHeight="1">
      <c r="A135" s="1046" t="s">
        <v>470</v>
      </c>
      <c r="B135" s="1045" t="s">
        <v>43</v>
      </c>
      <c r="C135" s="1045" t="s">
        <v>43</v>
      </c>
      <c r="D135" s="1045" t="s">
        <v>43</v>
      </c>
      <c r="E135" s="1045" t="s">
        <v>43</v>
      </c>
      <c r="F135" s="1045" t="s">
        <v>43</v>
      </c>
      <c r="G135" s="1045" t="s">
        <v>43</v>
      </c>
      <c r="H135" s="1045">
        <v>11424</v>
      </c>
      <c r="I135" s="1045" t="s">
        <v>43</v>
      </c>
      <c r="J135" s="1045" t="s">
        <v>43</v>
      </c>
      <c r="K135" s="1045" t="s">
        <v>43</v>
      </c>
      <c r="L135" s="1045">
        <v>11424</v>
      </c>
      <c r="M135" s="1045" t="s">
        <v>43</v>
      </c>
      <c r="N135" s="1045">
        <v>4971</v>
      </c>
      <c r="O135" s="1045">
        <v>4971</v>
      </c>
      <c r="P135" s="1045" t="s">
        <v>43</v>
      </c>
      <c r="Q135" s="1045" t="s">
        <v>43</v>
      </c>
      <c r="R135" s="1045" t="s">
        <v>43</v>
      </c>
      <c r="S135" s="1045" t="s">
        <v>43</v>
      </c>
      <c r="T135" s="1045">
        <v>1030405</v>
      </c>
      <c r="U135" s="1045">
        <v>235017</v>
      </c>
      <c r="V135" s="1045" t="s">
        <v>43</v>
      </c>
      <c r="W135" s="1048" t="s">
        <v>471</v>
      </c>
    </row>
    <row r="136" spans="1:23" s="1045" customFormat="1" ht="9.75" customHeight="1">
      <c r="A136" s="1046" t="s">
        <v>472</v>
      </c>
      <c r="B136" s="1045" t="s">
        <v>43</v>
      </c>
      <c r="C136" s="1045" t="s">
        <v>43</v>
      </c>
      <c r="D136" s="1045" t="s">
        <v>43</v>
      </c>
      <c r="E136" s="1045" t="s">
        <v>43</v>
      </c>
      <c r="F136" s="1045" t="s">
        <v>43</v>
      </c>
      <c r="G136" s="1045" t="s">
        <v>43</v>
      </c>
      <c r="H136" s="1045">
        <v>11312</v>
      </c>
      <c r="I136" s="1045" t="s">
        <v>43</v>
      </c>
      <c r="J136" s="1045" t="s">
        <v>43</v>
      </c>
      <c r="K136" s="1045" t="s">
        <v>43</v>
      </c>
      <c r="L136" s="1045">
        <v>11312</v>
      </c>
      <c r="M136" s="1045" t="s">
        <v>43</v>
      </c>
      <c r="N136" s="1045">
        <v>4707</v>
      </c>
      <c r="O136" s="1045">
        <v>4707</v>
      </c>
      <c r="P136" s="1045" t="s">
        <v>43</v>
      </c>
      <c r="Q136" s="1045" t="s">
        <v>43</v>
      </c>
      <c r="R136" s="1045" t="s">
        <v>43</v>
      </c>
      <c r="S136" s="1045" t="s">
        <v>43</v>
      </c>
      <c r="T136" s="1045">
        <v>1036466</v>
      </c>
      <c r="U136" s="1045">
        <v>293443</v>
      </c>
      <c r="V136" s="1045">
        <v>50010</v>
      </c>
      <c r="W136" s="1048" t="s">
        <v>473</v>
      </c>
    </row>
    <row r="137" spans="1:23" s="1045" customFormat="1" ht="9.75" customHeight="1">
      <c r="A137" s="1046" t="s">
        <v>474</v>
      </c>
      <c r="B137" s="1045" t="s">
        <v>43</v>
      </c>
      <c r="C137" s="1045" t="s">
        <v>43</v>
      </c>
      <c r="D137" s="1045" t="s">
        <v>43</v>
      </c>
      <c r="E137" s="1045" t="s">
        <v>43</v>
      </c>
      <c r="F137" s="1045">
        <v>38700</v>
      </c>
      <c r="G137" s="1045">
        <v>38700</v>
      </c>
      <c r="H137" s="1045">
        <v>12377</v>
      </c>
      <c r="I137" s="1045" t="s">
        <v>43</v>
      </c>
      <c r="J137" s="1045" t="s">
        <v>43</v>
      </c>
      <c r="K137" s="1045" t="s">
        <v>43</v>
      </c>
      <c r="L137" s="1045">
        <v>12377</v>
      </c>
      <c r="M137" s="1045" t="s">
        <v>43</v>
      </c>
      <c r="N137" s="1045">
        <v>4810</v>
      </c>
      <c r="O137" s="1045">
        <v>4810</v>
      </c>
      <c r="P137" s="1045" t="s">
        <v>43</v>
      </c>
      <c r="Q137" s="1045" t="s">
        <v>43</v>
      </c>
      <c r="R137" s="1045" t="s">
        <v>43</v>
      </c>
      <c r="S137" s="1045" t="s">
        <v>43</v>
      </c>
      <c r="T137" s="1045">
        <v>1071547</v>
      </c>
      <c r="U137" s="1045">
        <v>281642</v>
      </c>
      <c r="V137" s="1045" t="s">
        <v>43</v>
      </c>
      <c r="W137" s="1048" t="s">
        <v>475</v>
      </c>
    </row>
    <row r="138" spans="1:23" s="1045" customFormat="1" ht="9.75" customHeight="1">
      <c r="A138" s="1046" t="s">
        <v>476</v>
      </c>
      <c r="B138" s="1045" t="s">
        <v>43</v>
      </c>
      <c r="C138" s="1045" t="s">
        <v>43</v>
      </c>
      <c r="D138" s="1045" t="s">
        <v>43</v>
      </c>
      <c r="E138" s="1045" t="s">
        <v>43</v>
      </c>
      <c r="F138" s="1045" t="s">
        <v>43</v>
      </c>
      <c r="G138" s="1045" t="s">
        <v>43</v>
      </c>
      <c r="H138" s="1045">
        <v>8925</v>
      </c>
      <c r="I138" s="1045" t="s">
        <v>43</v>
      </c>
      <c r="J138" s="1045" t="s">
        <v>43</v>
      </c>
      <c r="K138" s="1045" t="s">
        <v>43</v>
      </c>
      <c r="L138" s="1045">
        <v>8925</v>
      </c>
      <c r="M138" s="1045" t="s">
        <v>43</v>
      </c>
      <c r="N138" s="1045">
        <v>4874</v>
      </c>
      <c r="O138" s="1045">
        <v>4874</v>
      </c>
      <c r="P138" s="1045" t="s">
        <v>43</v>
      </c>
      <c r="Q138" s="1045" t="s">
        <v>43</v>
      </c>
      <c r="R138" s="1045" t="s">
        <v>43</v>
      </c>
      <c r="S138" s="1045" t="s">
        <v>43</v>
      </c>
      <c r="T138" s="1045">
        <v>1062689</v>
      </c>
      <c r="U138" s="1045">
        <v>230325</v>
      </c>
      <c r="V138" s="1045">
        <v>49175</v>
      </c>
      <c r="W138" s="1048" t="s">
        <v>477</v>
      </c>
    </row>
    <row r="139" spans="1:23" s="1045" customFormat="1" ht="9.75" customHeight="1">
      <c r="A139" s="1046" t="s">
        <v>478</v>
      </c>
      <c r="B139" s="1045" t="s">
        <v>43</v>
      </c>
      <c r="C139" s="1045" t="s">
        <v>43</v>
      </c>
      <c r="D139" s="1045">
        <v>22265</v>
      </c>
      <c r="E139" s="1045">
        <v>22265</v>
      </c>
      <c r="F139" s="1045" t="s">
        <v>43</v>
      </c>
      <c r="G139" s="1045" t="s">
        <v>43</v>
      </c>
      <c r="H139" s="1045">
        <v>11153</v>
      </c>
      <c r="I139" s="1045" t="s">
        <v>43</v>
      </c>
      <c r="J139" s="1045" t="s">
        <v>43</v>
      </c>
      <c r="K139" s="1045" t="s">
        <v>43</v>
      </c>
      <c r="L139" s="1045">
        <v>11153</v>
      </c>
      <c r="M139" s="1045" t="s">
        <v>43</v>
      </c>
      <c r="N139" s="1045">
        <v>4982</v>
      </c>
      <c r="O139" s="1045">
        <v>4982</v>
      </c>
      <c r="P139" s="1045" t="s">
        <v>43</v>
      </c>
      <c r="Q139" s="1045" t="s">
        <v>43</v>
      </c>
      <c r="R139" s="1045" t="s">
        <v>43</v>
      </c>
      <c r="S139" s="1045" t="s">
        <v>43</v>
      </c>
      <c r="T139" s="1045">
        <v>967703</v>
      </c>
      <c r="U139" s="1045">
        <v>150065</v>
      </c>
      <c r="V139" s="1045" t="s">
        <v>43</v>
      </c>
      <c r="W139" s="1048" t="s">
        <v>422</v>
      </c>
    </row>
    <row r="140" spans="1:23" s="1045" customFormat="1" ht="9.75" customHeight="1">
      <c r="A140" s="1046" t="s">
        <v>479</v>
      </c>
      <c r="B140" s="1045" t="s">
        <v>43</v>
      </c>
      <c r="C140" s="1045" t="s">
        <v>43</v>
      </c>
      <c r="D140" s="1045" t="s">
        <v>43</v>
      </c>
      <c r="E140" s="1045" t="s">
        <v>43</v>
      </c>
      <c r="F140" s="1045" t="s">
        <v>43</v>
      </c>
      <c r="G140" s="1045" t="s">
        <v>43</v>
      </c>
      <c r="H140" s="1045" t="s">
        <v>43</v>
      </c>
      <c r="I140" s="1045" t="s">
        <v>43</v>
      </c>
      <c r="J140" s="1045" t="s">
        <v>43</v>
      </c>
      <c r="K140" s="1045" t="s">
        <v>43</v>
      </c>
      <c r="L140" s="1045" t="s">
        <v>43</v>
      </c>
      <c r="M140" s="1045" t="s">
        <v>43</v>
      </c>
      <c r="N140" s="1045">
        <v>4594</v>
      </c>
      <c r="O140" s="1045">
        <v>4594</v>
      </c>
      <c r="P140" s="1045" t="s">
        <v>43</v>
      </c>
      <c r="Q140" s="1045" t="s">
        <v>43</v>
      </c>
      <c r="R140" s="1045" t="s">
        <v>43</v>
      </c>
      <c r="S140" s="1045" t="s">
        <v>43</v>
      </c>
      <c r="T140" s="1045">
        <v>765757</v>
      </c>
      <c r="U140" s="1045">
        <v>150100</v>
      </c>
      <c r="V140" s="1045" t="s">
        <v>43</v>
      </c>
      <c r="W140" s="1048" t="s">
        <v>423</v>
      </c>
    </row>
    <row r="141" spans="1:23" s="1045" customFormat="1" ht="9.75" customHeight="1">
      <c r="A141" s="1046" t="s">
        <v>480</v>
      </c>
      <c r="B141" s="1045" t="s">
        <v>43</v>
      </c>
      <c r="C141" s="1045" t="s">
        <v>43</v>
      </c>
      <c r="D141" s="1045" t="s">
        <v>43</v>
      </c>
      <c r="E141" s="1045" t="s">
        <v>43</v>
      </c>
      <c r="F141" s="1045" t="s">
        <v>43</v>
      </c>
      <c r="G141" s="1045" t="s">
        <v>43</v>
      </c>
      <c r="H141" s="1045">
        <v>15039</v>
      </c>
      <c r="I141" s="1045" t="s">
        <v>43</v>
      </c>
      <c r="J141" s="1045" t="s">
        <v>43</v>
      </c>
      <c r="K141" s="1045" t="s">
        <v>43</v>
      </c>
      <c r="L141" s="1045">
        <v>12610</v>
      </c>
      <c r="M141" s="1045">
        <v>2429</v>
      </c>
      <c r="N141" s="1045">
        <v>4935</v>
      </c>
      <c r="O141" s="1045">
        <v>4935</v>
      </c>
      <c r="P141" s="1045">
        <v>3536</v>
      </c>
      <c r="Q141" s="1045">
        <v>3536</v>
      </c>
      <c r="R141" s="1045" t="s">
        <v>43</v>
      </c>
      <c r="S141" s="1045">
        <v>3536</v>
      </c>
      <c r="T141" s="1045">
        <v>693340</v>
      </c>
      <c r="U141" s="1045">
        <v>100100</v>
      </c>
      <c r="V141" s="1045" t="s">
        <v>43</v>
      </c>
      <c r="W141" s="1048" t="s">
        <v>424</v>
      </c>
    </row>
    <row r="142" spans="1:23" s="1045" customFormat="1" ht="9.75" customHeight="1">
      <c r="A142" s="1046" t="s">
        <v>481</v>
      </c>
      <c r="B142" s="1045" t="s">
        <v>43</v>
      </c>
      <c r="C142" s="1045">
        <v>37200</v>
      </c>
      <c r="D142" s="1045">
        <v>25257</v>
      </c>
      <c r="E142" s="1045">
        <v>25257</v>
      </c>
      <c r="F142" s="1045" t="s">
        <v>43</v>
      </c>
      <c r="G142" s="1045" t="s">
        <v>43</v>
      </c>
      <c r="H142" s="1045">
        <v>11439</v>
      </c>
      <c r="I142" s="1045" t="s">
        <v>43</v>
      </c>
      <c r="J142" s="1045" t="s">
        <v>43</v>
      </c>
      <c r="K142" s="1045" t="s">
        <v>43</v>
      </c>
      <c r="L142" s="1045">
        <v>11439</v>
      </c>
      <c r="M142" s="1045" t="s">
        <v>43</v>
      </c>
      <c r="N142" s="1045">
        <v>4920</v>
      </c>
      <c r="O142" s="1045">
        <v>4920</v>
      </c>
      <c r="P142" s="1045">
        <v>3538</v>
      </c>
      <c r="Q142" s="1045">
        <v>3538</v>
      </c>
      <c r="R142" s="1045" t="s">
        <v>43</v>
      </c>
      <c r="S142" s="1045">
        <v>3538</v>
      </c>
      <c r="T142" s="1045">
        <v>682711</v>
      </c>
      <c r="U142" s="1045">
        <v>89570</v>
      </c>
      <c r="V142" s="1045" t="s">
        <v>43</v>
      </c>
      <c r="W142" s="1048" t="s">
        <v>482</v>
      </c>
    </row>
    <row r="143" spans="1:23" s="1045" customFormat="1" ht="9.75" customHeight="1">
      <c r="A143" s="1046" t="s">
        <v>465</v>
      </c>
      <c r="B143" s="1045" t="s">
        <v>43</v>
      </c>
      <c r="C143" s="1045" t="s">
        <v>43</v>
      </c>
      <c r="D143" s="1045" t="s">
        <v>43</v>
      </c>
      <c r="E143" s="1045" t="s">
        <v>43</v>
      </c>
      <c r="F143" s="1045" t="s">
        <v>43</v>
      </c>
      <c r="G143" s="1045" t="s">
        <v>43</v>
      </c>
      <c r="H143" s="1045">
        <v>11642</v>
      </c>
      <c r="I143" s="1045" t="s">
        <v>43</v>
      </c>
      <c r="J143" s="1045" t="s">
        <v>43</v>
      </c>
      <c r="K143" s="1045" t="s">
        <v>43</v>
      </c>
      <c r="L143" s="1045">
        <v>11642</v>
      </c>
      <c r="M143" s="1045" t="s">
        <v>43</v>
      </c>
      <c r="N143" s="1045">
        <v>4641</v>
      </c>
      <c r="O143" s="1045">
        <v>4641</v>
      </c>
      <c r="P143" s="1045">
        <v>3422</v>
      </c>
      <c r="Q143" s="1045">
        <v>3422</v>
      </c>
      <c r="R143" s="1045" t="s">
        <v>43</v>
      </c>
      <c r="S143" s="1045">
        <v>3422</v>
      </c>
      <c r="T143" s="1045">
        <v>696138</v>
      </c>
      <c r="U143" s="1045">
        <v>50050</v>
      </c>
      <c r="V143" s="1045" t="s">
        <v>43</v>
      </c>
      <c r="W143" s="1048" t="s">
        <v>410</v>
      </c>
    </row>
    <row r="144" spans="1:23" s="1045" customFormat="1" ht="9.75" customHeight="1">
      <c r="A144" s="1049" t="s">
        <v>466</v>
      </c>
      <c r="B144" s="1050" t="s">
        <v>43</v>
      </c>
      <c r="C144" s="1051" t="s">
        <v>43</v>
      </c>
      <c r="D144" s="1051">
        <v>25277</v>
      </c>
      <c r="E144" s="1051">
        <v>25277</v>
      </c>
      <c r="F144" s="1051" t="s">
        <v>43</v>
      </c>
      <c r="G144" s="1051" t="s">
        <v>43</v>
      </c>
      <c r="H144" s="1051">
        <v>58228</v>
      </c>
      <c r="I144" s="1051">
        <v>47170</v>
      </c>
      <c r="J144" s="1051" t="s">
        <v>43</v>
      </c>
      <c r="K144" s="1051" t="s">
        <v>43</v>
      </c>
      <c r="L144" s="1051">
        <v>11058</v>
      </c>
      <c r="M144" s="1051" t="s">
        <v>43</v>
      </c>
      <c r="N144" s="1051">
        <v>6688</v>
      </c>
      <c r="O144" s="1051">
        <v>6688</v>
      </c>
      <c r="P144" s="1051">
        <v>3536</v>
      </c>
      <c r="Q144" s="1051">
        <v>3536</v>
      </c>
      <c r="R144" s="1051" t="s">
        <v>43</v>
      </c>
      <c r="S144" s="1051">
        <v>3536</v>
      </c>
      <c r="T144" s="1051">
        <v>771148</v>
      </c>
      <c r="U144" s="1051">
        <v>82000</v>
      </c>
      <c r="V144" s="1051" t="s">
        <v>43</v>
      </c>
      <c r="W144" s="1052" t="s">
        <v>411</v>
      </c>
    </row>
    <row r="145" spans="1:23" ht="12" customHeight="1"/>
    <row r="146" spans="1:23" ht="12" customHeight="1"/>
    <row r="147" spans="1:23" ht="12" customHeight="1">
      <c r="K147" s="1053" t="s">
        <v>483</v>
      </c>
      <c r="V147" s="880" t="s">
        <v>1334</v>
      </c>
    </row>
    <row r="148" spans="1:23" s="1038" customFormat="1" ht="21" customHeight="1">
      <c r="A148" s="1308" t="s">
        <v>723</v>
      </c>
      <c r="B148" s="1054" t="s">
        <v>856</v>
      </c>
      <c r="C148" s="1037"/>
      <c r="D148" s="1037"/>
      <c r="E148" s="1037"/>
      <c r="F148" s="1037"/>
      <c r="G148" s="1037"/>
      <c r="H148" s="1037"/>
      <c r="I148" s="1037"/>
      <c r="J148" s="1037"/>
      <c r="K148" s="1037"/>
      <c r="L148" s="1037"/>
      <c r="M148" s="1037"/>
      <c r="N148" s="1037"/>
      <c r="O148" s="1037"/>
      <c r="P148" s="1037"/>
      <c r="Q148" s="1037"/>
      <c r="R148" s="1037"/>
      <c r="S148" s="1037"/>
      <c r="T148" s="1037"/>
      <c r="U148" s="1037"/>
      <c r="V148" s="1037"/>
      <c r="W148" s="1311" t="s">
        <v>1335</v>
      </c>
    </row>
    <row r="149" spans="1:23" s="1038" customFormat="1" ht="21" customHeight="1">
      <c r="A149" s="1309"/>
      <c r="B149" s="1054" t="s">
        <v>165</v>
      </c>
      <c r="C149" s="1037"/>
      <c r="D149" s="1037"/>
      <c r="E149" s="1037"/>
      <c r="F149" s="1037"/>
      <c r="G149" s="1076"/>
      <c r="H149" s="1077" t="s">
        <v>743</v>
      </c>
      <c r="I149" s="1037"/>
      <c r="J149" s="1037"/>
      <c r="K149" s="1076"/>
      <c r="L149" s="1077" t="s">
        <v>762</v>
      </c>
      <c r="M149" s="1037"/>
      <c r="N149" s="1037"/>
      <c r="O149" s="1076"/>
      <c r="P149" s="1077" t="s">
        <v>763</v>
      </c>
      <c r="Q149" s="1037"/>
      <c r="R149" s="1076"/>
      <c r="S149" s="1077" t="s">
        <v>764</v>
      </c>
      <c r="T149" s="1076"/>
      <c r="U149" s="1077" t="s">
        <v>765</v>
      </c>
      <c r="V149" s="1037"/>
      <c r="W149" s="1312"/>
    </row>
    <row r="150" spans="1:23" s="1038" customFormat="1" ht="52.5" customHeight="1">
      <c r="A150" s="1310"/>
      <c r="B150" s="1039" t="s">
        <v>1365</v>
      </c>
      <c r="C150" s="1039" t="s">
        <v>807</v>
      </c>
      <c r="D150" s="1039" t="s">
        <v>793</v>
      </c>
      <c r="E150" s="1039" t="s">
        <v>792</v>
      </c>
      <c r="F150" s="1039" t="s">
        <v>795</v>
      </c>
      <c r="G150" s="1055" t="s">
        <v>745</v>
      </c>
      <c r="H150" s="1079" t="s">
        <v>1361</v>
      </c>
      <c r="I150" s="1055" t="s">
        <v>749</v>
      </c>
      <c r="J150" s="1039" t="s">
        <v>750</v>
      </c>
      <c r="K150" s="1039" t="s">
        <v>756</v>
      </c>
      <c r="L150" s="1079" t="s">
        <v>768</v>
      </c>
      <c r="M150" s="1039" t="s">
        <v>815</v>
      </c>
      <c r="N150" s="1039" t="s">
        <v>769</v>
      </c>
      <c r="O150" s="1039" t="s">
        <v>842</v>
      </c>
      <c r="P150" s="1079" t="s">
        <v>772</v>
      </c>
      <c r="Q150" s="1039" t="s">
        <v>773</v>
      </c>
      <c r="R150" s="1039" t="s">
        <v>843</v>
      </c>
      <c r="S150" s="1079" t="s">
        <v>774</v>
      </c>
      <c r="T150" s="1039" t="s">
        <v>779</v>
      </c>
      <c r="U150" s="1079" t="s">
        <v>783</v>
      </c>
      <c r="V150" s="1040" t="s">
        <v>784</v>
      </c>
      <c r="W150" s="1313"/>
    </row>
    <row r="151" spans="1:23" s="1045" customFormat="1" ht="9.75" customHeight="1">
      <c r="A151" s="1041" t="s">
        <v>300</v>
      </c>
      <c r="B151" s="1042">
        <v>615261</v>
      </c>
      <c r="C151" s="1043">
        <v>757853</v>
      </c>
      <c r="D151" s="1043" t="s">
        <v>43</v>
      </c>
      <c r="E151" s="1043">
        <v>174494</v>
      </c>
      <c r="F151" s="1043">
        <v>45700</v>
      </c>
      <c r="G151" s="1043">
        <v>10102</v>
      </c>
      <c r="H151" s="1043" t="s">
        <v>43</v>
      </c>
      <c r="I151" s="1043" t="s">
        <v>43</v>
      </c>
      <c r="J151" s="1043" t="s">
        <v>43</v>
      </c>
      <c r="K151" s="1043" t="s">
        <v>43</v>
      </c>
      <c r="L151" s="1043">
        <v>661444</v>
      </c>
      <c r="M151" s="1043">
        <v>98981</v>
      </c>
      <c r="N151" s="1043">
        <v>562463</v>
      </c>
      <c r="O151" s="1043" t="s">
        <v>43</v>
      </c>
      <c r="P151" s="1043">
        <v>207538</v>
      </c>
      <c r="Q151" s="1043" t="s">
        <v>43</v>
      </c>
      <c r="R151" s="1043">
        <v>207538</v>
      </c>
      <c r="S151" s="1043">
        <v>114</v>
      </c>
      <c r="T151" s="1043">
        <v>114</v>
      </c>
      <c r="U151" s="1043">
        <v>74916</v>
      </c>
      <c r="V151" s="1043">
        <v>45503</v>
      </c>
      <c r="W151" s="1044" t="s">
        <v>443</v>
      </c>
    </row>
    <row r="152" spans="1:23" s="1045" customFormat="1" ht="9.75" customHeight="1">
      <c r="A152" s="1046" t="s">
        <v>738</v>
      </c>
      <c r="B152" s="1045">
        <v>810597</v>
      </c>
      <c r="C152" s="1045">
        <v>1024433</v>
      </c>
      <c r="D152" s="1045">
        <v>11695</v>
      </c>
      <c r="E152" s="1045">
        <v>121591</v>
      </c>
      <c r="F152" s="1045" t="s">
        <v>43</v>
      </c>
      <c r="G152" s="1045">
        <v>11195</v>
      </c>
      <c r="H152" s="1045">
        <v>1344</v>
      </c>
      <c r="I152" s="1045" t="s">
        <v>43</v>
      </c>
      <c r="J152" s="1045" t="s">
        <v>43</v>
      </c>
      <c r="K152" s="1045">
        <v>1344</v>
      </c>
      <c r="L152" s="1045">
        <v>491980</v>
      </c>
      <c r="M152" s="1045" t="s">
        <v>43</v>
      </c>
      <c r="N152" s="1045">
        <v>491980</v>
      </c>
      <c r="O152" s="1045" t="s">
        <v>43</v>
      </c>
      <c r="P152" s="1045">
        <v>199458</v>
      </c>
      <c r="Q152" s="1045" t="s">
        <v>43</v>
      </c>
      <c r="R152" s="1045">
        <v>199458</v>
      </c>
      <c r="S152" s="1045" t="s">
        <v>43</v>
      </c>
      <c r="T152" s="1045" t="s">
        <v>43</v>
      </c>
      <c r="U152" s="1045">
        <v>159522</v>
      </c>
      <c r="V152" s="1045">
        <v>159522</v>
      </c>
      <c r="W152" s="1048" t="s">
        <v>445</v>
      </c>
    </row>
    <row r="153" spans="1:23" s="1045" customFormat="1" ht="9.75" customHeight="1">
      <c r="A153" s="1046" t="s">
        <v>739</v>
      </c>
      <c r="B153" s="1045">
        <v>874837</v>
      </c>
      <c r="C153" s="1045">
        <v>1108529</v>
      </c>
      <c r="D153" s="1045" t="s">
        <v>43</v>
      </c>
      <c r="E153" s="1045">
        <v>9501</v>
      </c>
      <c r="F153" s="1045" t="s">
        <v>43</v>
      </c>
      <c r="G153" s="1045" t="s">
        <v>43</v>
      </c>
      <c r="H153" s="1045">
        <v>197874</v>
      </c>
      <c r="I153" s="1045">
        <v>93174</v>
      </c>
      <c r="J153" s="1045">
        <v>104700</v>
      </c>
      <c r="K153" s="1045" t="s">
        <v>43</v>
      </c>
      <c r="L153" s="1045">
        <v>412518</v>
      </c>
      <c r="M153" s="1045" t="s">
        <v>43</v>
      </c>
      <c r="N153" s="1045">
        <v>412518</v>
      </c>
      <c r="O153" s="1045" t="s">
        <v>43</v>
      </c>
      <c r="P153" s="1045">
        <v>49996</v>
      </c>
      <c r="Q153" s="1045" t="s">
        <v>43</v>
      </c>
      <c r="R153" s="1045">
        <v>49996</v>
      </c>
      <c r="S153" s="1045" t="s">
        <v>43</v>
      </c>
      <c r="T153" s="1045" t="s">
        <v>43</v>
      </c>
      <c r="U153" s="1045">
        <v>364831</v>
      </c>
      <c r="V153" s="1045">
        <v>364831</v>
      </c>
      <c r="W153" s="1048" t="s">
        <v>447</v>
      </c>
    </row>
    <row r="154" spans="1:23" s="1045" customFormat="1" ht="9.75" customHeight="1">
      <c r="A154" s="1046" t="s">
        <v>740</v>
      </c>
      <c r="B154" s="1045">
        <v>439877</v>
      </c>
      <c r="C154" s="1045">
        <v>1411581</v>
      </c>
      <c r="D154" s="1045" t="s">
        <v>43</v>
      </c>
      <c r="E154" s="1045">
        <v>67512</v>
      </c>
      <c r="F154" s="1045" t="s">
        <v>43</v>
      </c>
      <c r="G154" s="1045" t="s">
        <v>43</v>
      </c>
      <c r="H154" s="1045" t="s">
        <v>43</v>
      </c>
      <c r="I154" s="1045" t="s">
        <v>43</v>
      </c>
      <c r="J154" s="1045" t="s">
        <v>43</v>
      </c>
      <c r="K154" s="1045" t="s">
        <v>43</v>
      </c>
      <c r="L154" s="1045">
        <v>308179</v>
      </c>
      <c r="M154" s="1045" t="s">
        <v>43</v>
      </c>
      <c r="N154" s="1045">
        <v>308179</v>
      </c>
      <c r="O154" s="1045" t="s">
        <v>43</v>
      </c>
      <c r="P154" s="1045">
        <v>333991</v>
      </c>
      <c r="Q154" s="1045" t="s">
        <v>43</v>
      </c>
      <c r="R154" s="1045">
        <v>333991</v>
      </c>
      <c r="S154" s="1045" t="s">
        <v>43</v>
      </c>
      <c r="T154" s="1045" t="s">
        <v>43</v>
      </c>
      <c r="U154" s="1045">
        <v>394257</v>
      </c>
      <c r="V154" s="1045">
        <v>293867</v>
      </c>
      <c r="W154" s="1048" t="s">
        <v>449</v>
      </c>
    </row>
    <row r="155" spans="1:23" s="1045" customFormat="1" ht="9.75" customHeight="1">
      <c r="A155" s="1046" t="s">
        <v>741</v>
      </c>
      <c r="B155" s="1045">
        <v>236621</v>
      </c>
      <c r="C155" s="1045">
        <v>1463593</v>
      </c>
      <c r="D155" s="1045" t="s">
        <v>43</v>
      </c>
      <c r="E155" s="1045">
        <v>189416</v>
      </c>
      <c r="F155" s="1045" t="s">
        <v>43</v>
      </c>
      <c r="G155" s="1045" t="s">
        <v>43</v>
      </c>
      <c r="H155" s="1045" t="s">
        <v>43</v>
      </c>
      <c r="I155" s="1045" t="s">
        <v>43</v>
      </c>
      <c r="J155" s="1045" t="s">
        <v>43</v>
      </c>
      <c r="K155" s="1045" t="s">
        <v>43</v>
      </c>
      <c r="L155" s="1045">
        <v>653064</v>
      </c>
      <c r="M155" s="1045" t="s">
        <v>43</v>
      </c>
      <c r="N155" s="1045">
        <v>604191</v>
      </c>
      <c r="O155" s="1045">
        <v>48873</v>
      </c>
      <c r="P155" s="1045">
        <v>225877</v>
      </c>
      <c r="Q155" s="1045">
        <v>45700</v>
      </c>
      <c r="R155" s="1045">
        <v>180177</v>
      </c>
      <c r="S155" s="1045" t="s">
        <v>43</v>
      </c>
      <c r="T155" s="1045" t="s">
        <v>43</v>
      </c>
      <c r="U155" s="1045">
        <v>572835</v>
      </c>
      <c r="V155" s="1045">
        <v>477000</v>
      </c>
      <c r="W155" s="1048" t="s">
        <v>451</v>
      </c>
    </row>
    <row r="156" spans="1:23" s="1045" customFormat="1" ht="6.75" customHeight="1">
      <c r="A156" s="1046"/>
      <c r="W156" s="1048"/>
    </row>
    <row r="157" spans="1:23" s="1045" customFormat="1" ht="9.75" customHeight="1">
      <c r="A157" s="1046" t="s">
        <v>305</v>
      </c>
      <c r="B157" s="1045">
        <v>440230</v>
      </c>
      <c r="C157" s="1045">
        <v>1302711</v>
      </c>
      <c r="D157" s="1045" t="s">
        <v>43</v>
      </c>
      <c r="E157" s="1045">
        <v>27792</v>
      </c>
      <c r="F157" s="1045" t="s">
        <v>43</v>
      </c>
      <c r="G157" s="1045" t="s">
        <v>43</v>
      </c>
      <c r="H157" s="1045" t="s">
        <v>43</v>
      </c>
      <c r="I157" s="1045" t="s">
        <v>43</v>
      </c>
      <c r="J157" s="1045" t="s">
        <v>43</v>
      </c>
      <c r="K157" s="1045" t="s">
        <v>43</v>
      </c>
      <c r="L157" s="1045">
        <v>313247</v>
      </c>
      <c r="M157" s="1045" t="s">
        <v>43</v>
      </c>
      <c r="N157" s="1045">
        <v>313247</v>
      </c>
      <c r="O157" s="1045" t="s">
        <v>43</v>
      </c>
      <c r="P157" s="1045">
        <v>384017</v>
      </c>
      <c r="Q157" s="1045" t="s">
        <v>43</v>
      </c>
      <c r="R157" s="1045">
        <v>384017</v>
      </c>
      <c r="S157" s="1045" t="s">
        <v>43</v>
      </c>
      <c r="T157" s="1045" t="s">
        <v>43</v>
      </c>
      <c r="U157" s="1045">
        <v>337523</v>
      </c>
      <c r="V157" s="1045">
        <v>232617</v>
      </c>
      <c r="W157" s="1048" t="s">
        <v>452</v>
      </c>
    </row>
    <row r="158" spans="1:23" s="1045" customFormat="1" ht="9.75" customHeight="1">
      <c r="A158" s="1046" t="s">
        <v>742</v>
      </c>
      <c r="B158" s="1045">
        <v>199071</v>
      </c>
      <c r="C158" s="1045">
        <v>1529083</v>
      </c>
      <c r="D158" s="1045" t="s">
        <v>43</v>
      </c>
      <c r="E158" s="1045">
        <v>189416</v>
      </c>
      <c r="F158" s="1045">
        <v>7100</v>
      </c>
      <c r="G158" s="1045" t="s">
        <v>43</v>
      </c>
      <c r="H158" s="1045" t="s">
        <v>43</v>
      </c>
      <c r="I158" s="1045" t="s">
        <v>43</v>
      </c>
      <c r="J158" s="1045" t="s">
        <v>43</v>
      </c>
      <c r="K158" s="1045" t="s">
        <v>43</v>
      </c>
      <c r="L158" s="1045">
        <v>601351</v>
      </c>
      <c r="M158" s="1045" t="s">
        <v>43</v>
      </c>
      <c r="N158" s="1045">
        <v>552478</v>
      </c>
      <c r="O158" s="1045">
        <v>48873</v>
      </c>
      <c r="P158" s="1045">
        <v>175851</v>
      </c>
      <c r="Q158" s="1045">
        <v>45700</v>
      </c>
      <c r="R158" s="1045">
        <v>130151</v>
      </c>
      <c r="S158" s="1045" t="s">
        <v>43</v>
      </c>
      <c r="T158" s="1045" t="s">
        <v>43</v>
      </c>
      <c r="U158" s="1045">
        <v>510867</v>
      </c>
      <c r="V158" s="1045">
        <v>406835</v>
      </c>
      <c r="W158" s="1048" t="s">
        <v>454</v>
      </c>
    </row>
    <row r="159" spans="1:23" s="1045" customFormat="1" ht="6.75" customHeight="1">
      <c r="A159" s="1046"/>
      <c r="W159" s="1048"/>
    </row>
    <row r="160" spans="1:23" s="1045" customFormat="1" ht="9.75" customHeight="1">
      <c r="A160" s="1046" t="s">
        <v>307</v>
      </c>
      <c r="B160" s="1045">
        <v>37550</v>
      </c>
      <c r="C160" s="1045">
        <v>149030</v>
      </c>
      <c r="D160" s="1045" t="s">
        <v>43</v>
      </c>
      <c r="E160" s="1045" t="s">
        <v>43</v>
      </c>
      <c r="F160" s="1045" t="s">
        <v>43</v>
      </c>
      <c r="G160" s="1045" t="s">
        <v>43</v>
      </c>
      <c r="H160" s="1045" t="s">
        <v>43</v>
      </c>
      <c r="I160" s="1045" t="s">
        <v>43</v>
      </c>
      <c r="J160" s="1045" t="s">
        <v>43</v>
      </c>
      <c r="K160" s="1045" t="s">
        <v>43</v>
      </c>
      <c r="L160" s="1045">
        <v>51713</v>
      </c>
      <c r="M160" s="1045" t="s">
        <v>43</v>
      </c>
      <c r="N160" s="1045">
        <v>51713</v>
      </c>
      <c r="O160" s="1045" t="s">
        <v>43</v>
      </c>
      <c r="P160" s="1045">
        <v>50026</v>
      </c>
      <c r="Q160" s="1045" t="s">
        <v>43</v>
      </c>
      <c r="R160" s="1045">
        <v>50026</v>
      </c>
      <c r="S160" s="1045" t="s">
        <v>43</v>
      </c>
      <c r="T160" s="1045" t="s">
        <v>43</v>
      </c>
      <c r="U160" s="1045">
        <v>152879</v>
      </c>
      <c r="V160" s="1045">
        <v>124565</v>
      </c>
      <c r="W160" s="1048" t="s">
        <v>455</v>
      </c>
    </row>
    <row r="161" spans="1:23" s="1045" customFormat="1" ht="9.75" customHeight="1">
      <c r="A161" s="1046" t="s">
        <v>456</v>
      </c>
      <c r="B161" s="1045">
        <v>167071</v>
      </c>
      <c r="C161" s="1045">
        <v>350085</v>
      </c>
      <c r="D161" s="1045" t="s">
        <v>43</v>
      </c>
      <c r="E161" s="1045">
        <v>79404</v>
      </c>
      <c r="F161" s="1045" t="s">
        <v>43</v>
      </c>
      <c r="G161" s="1045" t="s">
        <v>43</v>
      </c>
      <c r="H161" s="1045" t="s">
        <v>43</v>
      </c>
      <c r="I161" s="1045" t="s">
        <v>43</v>
      </c>
      <c r="J161" s="1045" t="s">
        <v>43</v>
      </c>
      <c r="K161" s="1045" t="s">
        <v>43</v>
      </c>
      <c r="L161" s="1045">
        <v>293587</v>
      </c>
      <c r="M161" s="1045" t="s">
        <v>43</v>
      </c>
      <c r="N161" s="1045">
        <v>244714</v>
      </c>
      <c r="O161" s="1045">
        <v>48873</v>
      </c>
      <c r="P161" s="1045">
        <v>80106</v>
      </c>
      <c r="Q161" s="1045" t="s">
        <v>43</v>
      </c>
      <c r="R161" s="1045">
        <v>80106</v>
      </c>
      <c r="S161" s="1045" t="s">
        <v>43</v>
      </c>
      <c r="T161" s="1045" t="s">
        <v>43</v>
      </c>
      <c r="U161" s="1045">
        <v>169027</v>
      </c>
      <c r="V161" s="1045">
        <v>141265</v>
      </c>
      <c r="W161" s="1048" t="s">
        <v>457</v>
      </c>
    </row>
    <row r="162" spans="1:23" s="1045" customFormat="1" ht="9.75" customHeight="1">
      <c r="A162" s="1046" t="s">
        <v>458</v>
      </c>
      <c r="B162" s="1045" t="s">
        <v>43</v>
      </c>
      <c r="C162" s="1045">
        <v>596213</v>
      </c>
      <c r="D162" s="1045" t="s">
        <v>43</v>
      </c>
      <c r="E162" s="1045">
        <v>110012</v>
      </c>
      <c r="F162" s="1045" t="s">
        <v>43</v>
      </c>
      <c r="G162" s="1045" t="s">
        <v>43</v>
      </c>
      <c r="H162" s="1045" t="s">
        <v>43</v>
      </c>
      <c r="I162" s="1045" t="s">
        <v>43</v>
      </c>
      <c r="J162" s="1045" t="s">
        <v>43</v>
      </c>
      <c r="K162" s="1045" t="s">
        <v>43</v>
      </c>
      <c r="L162" s="1045">
        <v>257715</v>
      </c>
      <c r="M162" s="1045" t="s">
        <v>43</v>
      </c>
      <c r="N162" s="1045">
        <v>257715</v>
      </c>
      <c r="O162" s="1045" t="s">
        <v>43</v>
      </c>
      <c r="P162" s="1045" t="s">
        <v>43</v>
      </c>
      <c r="Q162" s="1045" t="s">
        <v>43</v>
      </c>
      <c r="R162" s="1045" t="s">
        <v>43</v>
      </c>
      <c r="S162" s="1045" t="s">
        <v>43</v>
      </c>
      <c r="T162" s="1045" t="s">
        <v>43</v>
      </c>
      <c r="U162" s="1045">
        <v>235035</v>
      </c>
      <c r="V162" s="1045">
        <v>211170</v>
      </c>
      <c r="W162" s="1048" t="s">
        <v>459</v>
      </c>
    </row>
    <row r="163" spans="1:23" s="1045" customFormat="1" ht="9.75" customHeight="1">
      <c r="A163" s="1046" t="s">
        <v>460</v>
      </c>
      <c r="B163" s="1045">
        <v>32000</v>
      </c>
      <c r="C163" s="1045">
        <v>368265</v>
      </c>
      <c r="D163" s="1045" t="s">
        <v>43</v>
      </c>
      <c r="E163" s="1045" t="s">
        <v>43</v>
      </c>
      <c r="F163" s="1045" t="s">
        <v>43</v>
      </c>
      <c r="G163" s="1045" t="s">
        <v>43</v>
      </c>
      <c r="H163" s="1045" t="s">
        <v>43</v>
      </c>
      <c r="I163" s="1045" t="s">
        <v>43</v>
      </c>
      <c r="J163" s="1045" t="s">
        <v>43</v>
      </c>
      <c r="K163" s="1045" t="s">
        <v>43</v>
      </c>
      <c r="L163" s="1045">
        <v>50049</v>
      </c>
      <c r="M163" s="1045" t="s">
        <v>43</v>
      </c>
      <c r="N163" s="1045">
        <v>50049</v>
      </c>
      <c r="O163" s="1045" t="s">
        <v>43</v>
      </c>
      <c r="P163" s="1045">
        <v>95745</v>
      </c>
      <c r="Q163" s="1045">
        <v>45700</v>
      </c>
      <c r="R163" s="1045">
        <v>50045</v>
      </c>
      <c r="S163" s="1045" t="s">
        <v>43</v>
      </c>
      <c r="T163" s="1045" t="s">
        <v>43</v>
      </c>
      <c r="U163" s="1045">
        <v>15894</v>
      </c>
      <c r="V163" s="1045" t="s">
        <v>43</v>
      </c>
      <c r="W163" s="1048" t="s">
        <v>461</v>
      </c>
    </row>
    <row r="164" spans="1:23" s="1045" customFormat="1" ht="9.75" customHeight="1">
      <c r="A164" s="1046" t="s">
        <v>311</v>
      </c>
      <c r="B164" s="1045" t="s">
        <v>43</v>
      </c>
      <c r="C164" s="1045">
        <v>214520</v>
      </c>
      <c r="D164" s="1045" t="s">
        <v>43</v>
      </c>
      <c r="E164" s="1045" t="s">
        <v>43</v>
      </c>
      <c r="F164" s="1045">
        <v>7100</v>
      </c>
      <c r="G164" s="1045" t="s">
        <v>43</v>
      </c>
      <c r="H164" s="1045" t="s">
        <v>43</v>
      </c>
      <c r="I164" s="1045" t="s">
        <v>43</v>
      </c>
      <c r="J164" s="1045" t="s">
        <v>43</v>
      </c>
      <c r="K164" s="1045" t="s">
        <v>43</v>
      </c>
      <c r="L164" s="1045" t="s">
        <v>43</v>
      </c>
      <c r="M164" s="1045" t="s">
        <v>43</v>
      </c>
      <c r="N164" s="1045" t="s">
        <v>43</v>
      </c>
      <c r="O164" s="1045" t="s">
        <v>43</v>
      </c>
      <c r="P164" s="1045" t="s">
        <v>43</v>
      </c>
      <c r="Q164" s="1045" t="s">
        <v>43</v>
      </c>
      <c r="R164" s="1045" t="s">
        <v>43</v>
      </c>
      <c r="S164" s="1045" t="s">
        <v>43</v>
      </c>
      <c r="T164" s="1045" t="s">
        <v>43</v>
      </c>
      <c r="U164" s="1045">
        <v>90911</v>
      </c>
      <c r="V164" s="1045">
        <v>54400</v>
      </c>
      <c r="W164" s="1048" t="s">
        <v>462</v>
      </c>
    </row>
    <row r="165" spans="1:23" s="1045" customFormat="1" ht="6.75" customHeight="1">
      <c r="A165" s="1046"/>
      <c r="W165" s="1048"/>
    </row>
    <row r="166" spans="1:23" s="1045" customFormat="1" ht="9.75" customHeight="1">
      <c r="A166" s="1046" t="s">
        <v>463</v>
      </c>
      <c r="B166" s="1045" t="s">
        <v>43</v>
      </c>
      <c r="C166" s="1045">
        <v>50050</v>
      </c>
      <c r="D166" s="1045" t="s">
        <v>43</v>
      </c>
      <c r="E166" s="1045" t="s">
        <v>43</v>
      </c>
      <c r="F166" s="1045" t="s">
        <v>43</v>
      </c>
      <c r="G166" s="1045" t="s">
        <v>43</v>
      </c>
      <c r="H166" s="1045" t="s">
        <v>43</v>
      </c>
      <c r="I166" s="1045" t="s">
        <v>43</v>
      </c>
      <c r="J166" s="1045" t="s">
        <v>43</v>
      </c>
      <c r="K166" s="1045" t="s">
        <v>43</v>
      </c>
      <c r="L166" s="1045">
        <v>51713</v>
      </c>
      <c r="M166" s="1045" t="s">
        <v>43</v>
      </c>
      <c r="N166" s="1045">
        <v>51713</v>
      </c>
      <c r="O166" s="1045" t="s">
        <v>43</v>
      </c>
      <c r="P166" s="1045" t="s">
        <v>43</v>
      </c>
      <c r="Q166" s="1045" t="s">
        <v>43</v>
      </c>
      <c r="R166" s="1045" t="s">
        <v>43</v>
      </c>
      <c r="S166" s="1045" t="s">
        <v>43</v>
      </c>
      <c r="T166" s="1045" t="s">
        <v>43</v>
      </c>
      <c r="U166" s="1045">
        <v>10275</v>
      </c>
      <c r="V166" s="1045" t="s">
        <v>43</v>
      </c>
      <c r="W166" s="1048" t="s">
        <v>464</v>
      </c>
    </row>
    <row r="167" spans="1:23" s="1045" customFormat="1" ht="9.75" customHeight="1">
      <c r="A167" s="1046" t="s">
        <v>465</v>
      </c>
      <c r="B167" s="1045">
        <v>37550</v>
      </c>
      <c r="C167" s="1045">
        <v>98980</v>
      </c>
      <c r="D167" s="1045" t="s">
        <v>43</v>
      </c>
      <c r="E167" s="1045" t="s">
        <v>43</v>
      </c>
      <c r="F167" s="1045" t="s">
        <v>43</v>
      </c>
      <c r="G167" s="1045" t="s">
        <v>43</v>
      </c>
      <c r="H167" s="1045" t="s">
        <v>43</v>
      </c>
      <c r="I167" s="1045" t="s">
        <v>43</v>
      </c>
      <c r="J167" s="1045" t="s">
        <v>43</v>
      </c>
      <c r="K167" s="1045" t="s">
        <v>43</v>
      </c>
      <c r="L167" s="1045" t="s">
        <v>43</v>
      </c>
      <c r="M167" s="1045" t="s">
        <v>43</v>
      </c>
      <c r="N167" s="1045" t="s">
        <v>43</v>
      </c>
      <c r="O167" s="1045" t="s">
        <v>43</v>
      </c>
      <c r="P167" s="1045" t="s">
        <v>43</v>
      </c>
      <c r="Q167" s="1045" t="s">
        <v>43</v>
      </c>
      <c r="R167" s="1045" t="s">
        <v>43</v>
      </c>
      <c r="S167" s="1045" t="s">
        <v>43</v>
      </c>
      <c r="T167" s="1045" t="s">
        <v>43</v>
      </c>
      <c r="U167" s="1045">
        <v>67477</v>
      </c>
      <c r="V167" s="1045">
        <v>58823</v>
      </c>
      <c r="W167" s="1048" t="s">
        <v>410</v>
      </c>
    </row>
    <row r="168" spans="1:23" s="1045" customFormat="1" ht="9.75" customHeight="1">
      <c r="A168" s="1046" t="s">
        <v>466</v>
      </c>
      <c r="B168" s="1045" t="s">
        <v>43</v>
      </c>
      <c r="C168" s="1045" t="s">
        <v>43</v>
      </c>
      <c r="D168" s="1045" t="s">
        <v>43</v>
      </c>
      <c r="E168" s="1045" t="s">
        <v>43</v>
      </c>
      <c r="F168" s="1045" t="s">
        <v>43</v>
      </c>
      <c r="G168" s="1045" t="s">
        <v>43</v>
      </c>
      <c r="H168" s="1045" t="s">
        <v>43</v>
      </c>
      <c r="I168" s="1045" t="s">
        <v>43</v>
      </c>
      <c r="J168" s="1045" t="s">
        <v>43</v>
      </c>
      <c r="K168" s="1045" t="s">
        <v>43</v>
      </c>
      <c r="L168" s="1045" t="s">
        <v>43</v>
      </c>
      <c r="M168" s="1045" t="s">
        <v>43</v>
      </c>
      <c r="N168" s="1045" t="s">
        <v>43</v>
      </c>
      <c r="O168" s="1045" t="s">
        <v>43</v>
      </c>
      <c r="P168" s="1045">
        <v>50026</v>
      </c>
      <c r="Q168" s="1045" t="s">
        <v>43</v>
      </c>
      <c r="R168" s="1045">
        <v>50026</v>
      </c>
      <c r="S168" s="1045" t="s">
        <v>43</v>
      </c>
      <c r="T168" s="1045" t="s">
        <v>43</v>
      </c>
      <c r="U168" s="1045">
        <v>75127</v>
      </c>
      <c r="V168" s="1045">
        <v>65742</v>
      </c>
      <c r="W168" s="1048" t="s">
        <v>411</v>
      </c>
    </row>
    <row r="169" spans="1:23" s="1045" customFormat="1" ht="9.75" customHeight="1">
      <c r="A169" s="1046" t="s">
        <v>467</v>
      </c>
      <c r="B169" s="1045">
        <v>82170</v>
      </c>
      <c r="C169" s="1045" t="s">
        <v>43</v>
      </c>
      <c r="D169" s="1045" t="s">
        <v>43</v>
      </c>
      <c r="E169" s="1045" t="s">
        <v>43</v>
      </c>
      <c r="F169" s="1045" t="s">
        <v>43</v>
      </c>
      <c r="G169" s="1045" t="s">
        <v>43</v>
      </c>
      <c r="H169" s="1045" t="s">
        <v>43</v>
      </c>
      <c r="I169" s="1045" t="s">
        <v>43</v>
      </c>
      <c r="J169" s="1045" t="s">
        <v>43</v>
      </c>
      <c r="K169" s="1045" t="s">
        <v>43</v>
      </c>
      <c r="L169" s="1045">
        <v>131007</v>
      </c>
      <c r="M169" s="1045" t="s">
        <v>43</v>
      </c>
      <c r="N169" s="1045">
        <v>131007</v>
      </c>
      <c r="O169" s="1045" t="s">
        <v>43</v>
      </c>
      <c r="P169" s="1045" t="s">
        <v>43</v>
      </c>
      <c r="Q169" s="1045" t="s">
        <v>43</v>
      </c>
      <c r="R169" s="1045" t="s">
        <v>43</v>
      </c>
      <c r="S169" s="1045" t="s">
        <v>43</v>
      </c>
      <c r="T169" s="1045" t="s">
        <v>43</v>
      </c>
      <c r="U169" s="1045">
        <v>34131</v>
      </c>
      <c r="V169" s="1045">
        <v>23831</v>
      </c>
      <c r="W169" s="1048" t="s">
        <v>412</v>
      </c>
    </row>
    <row r="170" spans="1:23" s="1045" customFormat="1" ht="9.75" customHeight="1">
      <c r="A170" s="1046" t="s">
        <v>468</v>
      </c>
      <c r="B170" s="1045" t="s">
        <v>43</v>
      </c>
      <c r="C170" s="1045">
        <v>199969</v>
      </c>
      <c r="D170" s="1045" t="s">
        <v>43</v>
      </c>
      <c r="E170" s="1045">
        <v>79404</v>
      </c>
      <c r="F170" s="1045" t="s">
        <v>43</v>
      </c>
      <c r="G170" s="1045" t="s">
        <v>43</v>
      </c>
      <c r="H170" s="1045" t="s">
        <v>43</v>
      </c>
      <c r="I170" s="1045" t="s">
        <v>43</v>
      </c>
      <c r="J170" s="1045" t="s">
        <v>43</v>
      </c>
      <c r="K170" s="1045" t="s">
        <v>43</v>
      </c>
      <c r="L170" s="1045">
        <v>50027</v>
      </c>
      <c r="M170" s="1045" t="s">
        <v>43</v>
      </c>
      <c r="N170" s="1045">
        <v>50027</v>
      </c>
      <c r="O170" s="1045" t="s">
        <v>43</v>
      </c>
      <c r="P170" s="1045" t="s">
        <v>43</v>
      </c>
      <c r="Q170" s="1045" t="s">
        <v>43</v>
      </c>
      <c r="R170" s="1045" t="s">
        <v>43</v>
      </c>
      <c r="S170" s="1045" t="s">
        <v>43</v>
      </c>
      <c r="T170" s="1045" t="s">
        <v>43</v>
      </c>
      <c r="U170" s="1045">
        <v>42504</v>
      </c>
      <c r="V170" s="1045">
        <v>32982</v>
      </c>
      <c r="W170" s="1048" t="s">
        <v>469</v>
      </c>
    </row>
    <row r="171" spans="1:23" s="1045" customFormat="1" ht="9.75" customHeight="1">
      <c r="A171" s="1046" t="s">
        <v>470</v>
      </c>
      <c r="B171" s="1045">
        <v>84901</v>
      </c>
      <c r="C171" s="1045">
        <v>150116</v>
      </c>
      <c r="D171" s="1045" t="s">
        <v>43</v>
      </c>
      <c r="E171" s="1045" t="s">
        <v>43</v>
      </c>
      <c r="F171" s="1045" t="s">
        <v>43</v>
      </c>
      <c r="G171" s="1045" t="s">
        <v>43</v>
      </c>
      <c r="H171" s="1045" t="s">
        <v>43</v>
      </c>
      <c r="I171" s="1045" t="s">
        <v>43</v>
      </c>
      <c r="J171" s="1045" t="s">
        <v>43</v>
      </c>
      <c r="K171" s="1045" t="s">
        <v>43</v>
      </c>
      <c r="L171" s="1045">
        <v>112553</v>
      </c>
      <c r="M171" s="1045" t="s">
        <v>43</v>
      </c>
      <c r="N171" s="1045">
        <v>63680</v>
      </c>
      <c r="O171" s="1045">
        <v>48873</v>
      </c>
      <c r="P171" s="1045">
        <v>80106</v>
      </c>
      <c r="Q171" s="1045" t="s">
        <v>43</v>
      </c>
      <c r="R171" s="1045">
        <v>80106</v>
      </c>
      <c r="S171" s="1045" t="s">
        <v>43</v>
      </c>
      <c r="T171" s="1045" t="s">
        <v>43</v>
      </c>
      <c r="U171" s="1045">
        <v>92392</v>
      </c>
      <c r="V171" s="1045">
        <v>84452</v>
      </c>
      <c r="W171" s="1048" t="s">
        <v>471</v>
      </c>
    </row>
    <row r="172" spans="1:23" s="1045" customFormat="1" ht="9.75" customHeight="1">
      <c r="A172" s="1046" t="s">
        <v>472</v>
      </c>
      <c r="B172" s="1045" t="s">
        <v>43</v>
      </c>
      <c r="C172" s="1045">
        <v>147733</v>
      </c>
      <c r="D172" s="1045" t="s">
        <v>43</v>
      </c>
      <c r="E172" s="1045">
        <v>95700</v>
      </c>
      <c r="F172" s="1045" t="s">
        <v>43</v>
      </c>
      <c r="G172" s="1045" t="s">
        <v>43</v>
      </c>
      <c r="H172" s="1045" t="s">
        <v>43</v>
      </c>
      <c r="I172" s="1045" t="s">
        <v>43</v>
      </c>
      <c r="J172" s="1045" t="s">
        <v>43</v>
      </c>
      <c r="K172" s="1045" t="s">
        <v>43</v>
      </c>
      <c r="L172" s="1045">
        <v>65905</v>
      </c>
      <c r="M172" s="1045" t="s">
        <v>43</v>
      </c>
      <c r="N172" s="1045">
        <v>65905</v>
      </c>
      <c r="O172" s="1045" t="s">
        <v>43</v>
      </c>
      <c r="P172" s="1045" t="s">
        <v>43</v>
      </c>
      <c r="Q172" s="1045" t="s">
        <v>43</v>
      </c>
      <c r="R172" s="1045" t="s">
        <v>43</v>
      </c>
      <c r="S172" s="1045" t="s">
        <v>43</v>
      </c>
      <c r="T172" s="1045" t="s">
        <v>43</v>
      </c>
      <c r="U172" s="1045">
        <v>54255</v>
      </c>
      <c r="V172" s="1045">
        <v>46300</v>
      </c>
      <c r="W172" s="1048" t="s">
        <v>473</v>
      </c>
    </row>
    <row r="173" spans="1:23" s="1045" customFormat="1" ht="9.75" customHeight="1">
      <c r="A173" s="1046" t="s">
        <v>474</v>
      </c>
      <c r="B173" s="1045" t="s">
        <v>43</v>
      </c>
      <c r="C173" s="1045">
        <v>267330</v>
      </c>
      <c r="D173" s="1045" t="s">
        <v>43</v>
      </c>
      <c r="E173" s="1045">
        <v>14312</v>
      </c>
      <c r="F173" s="1045" t="s">
        <v>43</v>
      </c>
      <c r="G173" s="1045" t="s">
        <v>43</v>
      </c>
      <c r="H173" s="1045" t="s">
        <v>43</v>
      </c>
      <c r="I173" s="1045" t="s">
        <v>43</v>
      </c>
      <c r="J173" s="1045" t="s">
        <v>43</v>
      </c>
      <c r="K173" s="1045" t="s">
        <v>43</v>
      </c>
      <c r="L173" s="1045">
        <v>95661</v>
      </c>
      <c r="M173" s="1045" t="s">
        <v>43</v>
      </c>
      <c r="N173" s="1045">
        <v>95661</v>
      </c>
      <c r="O173" s="1045" t="s">
        <v>43</v>
      </c>
      <c r="P173" s="1045" t="s">
        <v>43</v>
      </c>
      <c r="Q173" s="1045" t="s">
        <v>43</v>
      </c>
      <c r="R173" s="1045" t="s">
        <v>43</v>
      </c>
      <c r="S173" s="1045" t="s">
        <v>43</v>
      </c>
      <c r="T173" s="1045" t="s">
        <v>43</v>
      </c>
      <c r="U173" s="1045">
        <v>93058</v>
      </c>
      <c r="V173" s="1045">
        <v>85103</v>
      </c>
      <c r="W173" s="1048" t="s">
        <v>475</v>
      </c>
    </row>
    <row r="174" spans="1:23" s="1045" customFormat="1" ht="9.75" customHeight="1">
      <c r="A174" s="1046" t="s">
        <v>476</v>
      </c>
      <c r="B174" s="1045" t="s">
        <v>43</v>
      </c>
      <c r="C174" s="1045">
        <v>181150</v>
      </c>
      <c r="D174" s="1045" t="s">
        <v>43</v>
      </c>
      <c r="E174" s="1045" t="s">
        <v>43</v>
      </c>
      <c r="F174" s="1045" t="s">
        <v>43</v>
      </c>
      <c r="G174" s="1045" t="s">
        <v>43</v>
      </c>
      <c r="H174" s="1045" t="s">
        <v>43</v>
      </c>
      <c r="I174" s="1045" t="s">
        <v>43</v>
      </c>
      <c r="J174" s="1045" t="s">
        <v>43</v>
      </c>
      <c r="K174" s="1045" t="s">
        <v>43</v>
      </c>
      <c r="L174" s="1045">
        <v>96149</v>
      </c>
      <c r="M174" s="1045" t="s">
        <v>43</v>
      </c>
      <c r="N174" s="1045">
        <v>96149</v>
      </c>
      <c r="O174" s="1045" t="s">
        <v>43</v>
      </c>
      <c r="P174" s="1045" t="s">
        <v>43</v>
      </c>
      <c r="Q174" s="1045" t="s">
        <v>43</v>
      </c>
      <c r="R174" s="1045" t="s">
        <v>43</v>
      </c>
      <c r="S174" s="1045" t="s">
        <v>43</v>
      </c>
      <c r="T174" s="1045" t="s">
        <v>43</v>
      </c>
      <c r="U174" s="1045">
        <v>87722</v>
      </c>
      <c r="V174" s="1045">
        <v>79767</v>
      </c>
      <c r="W174" s="1048" t="s">
        <v>477</v>
      </c>
    </row>
    <row r="175" spans="1:23" s="1045" customFormat="1" ht="9.75" customHeight="1">
      <c r="A175" s="1046" t="s">
        <v>478</v>
      </c>
      <c r="B175" s="1045">
        <v>32000</v>
      </c>
      <c r="C175" s="1045">
        <v>118065</v>
      </c>
      <c r="D175" s="1045" t="s">
        <v>43</v>
      </c>
      <c r="E175" s="1045" t="s">
        <v>43</v>
      </c>
      <c r="F175" s="1045" t="s">
        <v>43</v>
      </c>
      <c r="G175" s="1045" t="s">
        <v>43</v>
      </c>
      <c r="H175" s="1045" t="s">
        <v>43</v>
      </c>
      <c r="I175" s="1045" t="s">
        <v>43</v>
      </c>
      <c r="J175" s="1045" t="s">
        <v>43</v>
      </c>
      <c r="K175" s="1045" t="s">
        <v>43</v>
      </c>
      <c r="L175" s="1045">
        <v>50049</v>
      </c>
      <c r="M175" s="1045" t="s">
        <v>43</v>
      </c>
      <c r="N175" s="1045">
        <v>50049</v>
      </c>
      <c r="O175" s="1045" t="s">
        <v>43</v>
      </c>
      <c r="P175" s="1045">
        <v>95745</v>
      </c>
      <c r="Q175" s="1045">
        <v>45700</v>
      </c>
      <c r="R175" s="1045">
        <v>50045</v>
      </c>
      <c r="S175" s="1045" t="s">
        <v>43</v>
      </c>
      <c r="T175" s="1045" t="s">
        <v>43</v>
      </c>
      <c r="U175" s="1045">
        <v>7947</v>
      </c>
      <c r="V175" s="1045" t="s">
        <v>43</v>
      </c>
      <c r="W175" s="1048" t="s">
        <v>422</v>
      </c>
    </row>
    <row r="176" spans="1:23" s="1045" customFormat="1" ht="9.75" customHeight="1">
      <c r="A176" s="1046" t="s">
        <v>479</v>
      </c>
      <c r="B176" s="1045" t="s">
        <v>43</v>
      </c>
      <c r="C176" s="1045">
        <v>150100</v>
      </c>
      <c r="D176" s="1045" t="s">
        <v>43</v>
      </c>
      <c r="E176" s="1045" t="s">
        <v>43</v>
      </c>
      <c r="F176" s="1045" t="s">
        <v>43</v>
      </c>
      <c r="G176" s="1045" t="s">
        <v>43</v>
      </c>
      <c r="H176" s="1045" t="s">
        <v>43</v>
      </c>
      <c r="I176" s="1045" t="s">
        <v>43</v>
      </c>
      <c r="J176" s="1045" t="s">
        <v>43</v>
      </c>
      <c r="K176" s="1045" t="s">
        <v>43</v>
      </c>
      <c r="L176" s="1045" t="s">
        <v>43</v>
      </c>
      <c r="M176" s="1045" t="s">
        <v>43</v>
      </c>
      <c r="N176" s="1045" t="s">
        <v>43</v>
      </c>
      <c r="O176" s="1045" t="s">
        <v>43</v>
      </c>
      <c r="P176" s="1045" t="s">
        <v>43</v>
      </c>
      <c r="Q176" s="1045" t="s">
        <v>43</v>
      </c>
      <c r="R176" s="1045" t="s">
        <v>43</v>
      </c>
      <c r="S176" s="1045" t="s">
        <v>43</v>
      </c>
      <c r="T176" s="1045" t="s">
        <v>43</v>
      </c>
      <c r="U176" s="1045" t="s">
        <v>43</v>
      </c>
      <c r="V176" s="1045" t="s">
        <v>43</v>
      </c>
      <c r="W176" s="1048" t="s">
        <v>423</v>
      </c>
    </row>
    <row r="177" spans="1:23" s="1045" customFormat="1" ht="9.75" customHeight="1">
      <c r="A177" s="1046" t="s">
        <v>480</v>
      </c>
      <c r="B177" s="1045" t="s">
        <v>43</v>
      </c>
      <c r="C177" s="1045">
        <v>100100</v>
      </c>
      <c r="D177" s="1045" t="s">
        <v>43</v>
      </c>
      <c r="E177" s="1045" t="s">
        <v>43</v>
      </c>
      <c r="F177" s="1045" t="s">
        <v>43</v>
      </c>
      <c r="G177" s="1045" t="s">
        <v>43</v>
      </c>
      <c r="H177" s="1045" t="s">
        <v>43</v>
      </c>
      <c r="I177" s="1045" t="s">
        <v>43</v>
      </c>
      <c r="J177" s="1045" t="s">
        <v>43</v>
      </c>
      <c r="K177" s="1045" t="s">
        <v>43</v>
      </c>
      <c r="L177" s="1045" t="s">
        <v>43</v>
      </c>
      <c r="M177" s="1045" t="s">
        <v>43</v>
      </c>
      <c r="N177" s="1045" t="s">
        <v>43</v>
      </c>
      <c r="O177" s="1045" t="s">
        <v>43</v>
      </c>
      <c r="P177" s="1045" t="s">
        <v>43</v>
      </c>
      <c r="Q177" s="1045" t="s">
        <v>43</v>
      </c>
      <c r="R177" s="1045" t="s">
        <v>43</v>
      </c>
      <c r="S177" s="1045" t="s">
        <v>43</v>
      </c>
      <c r="T177" s="1045" t="s">
        <v>43</v>
      </c>
      <c r="U177" s="1045">
        <v>7947</v>
      </c>
      <c r="V177" s="1045" t="s">
        <v>43</v>
      </c>
      <c r="W177" s="1048" t="s">
        <v>424</v>
      </c>
    </row>
    <row r="178" spans="1:23" s="1045" customFormat="1" ht="9.75" customHeight="1">
      <c r="A178" s="1046" t="s">
        <v>481</v>
      </c>
      <c r="B178" s="1045" t="s">
        <v>43</v>
      </c>
      <c r="C178" s="1045">
        <v>82470</v>
      </c>
      <c r="D178" s="1045" t="s">
        <v>43</v>
      </c>
      <c r="E178" s="1045" t="s">
        <v>43</v>
      </c>
      <c r="F178" s="1045">
        <v>7100</v>
      </c>
      <c r="G178" s="1045" t="s">
        <v>43</v>
      </c>
      <c r="H178" s="1045" t="s">
        <v>43</v>
      </c>
      <c r="I178" s="1045" t="s">
        <v>43</v>
      </c>
      <c r="J178" s="1045" t="s">
        <v>43</v>
      </c>
      <c r="K178" s="1045" t="s">
        <v>43</v>
      </c>
      <c r="L178" s="1045" t="s">
        <v>43</v>
      </c>
      <c r="M178" s="1045" t="s">
        <v>43</v>
      </c>
      <c r="N178" s="1045" t="s">
        <v>43</v>
      </c>
      <c r="O178" s="1045" t="s">
        <v>43</v>
      </c>
      <c r="P178" s="1045" t="s">
        <v>43</v>
      </c>
      <c r="Q178" s="1045" t="s">
        <v>43</v>
      </c>
      <c r="R178" s="1045" t="s">
        <v>43</v>
      </c>
      <c r="S178" s="1045" t="s">
        <v>43</v>
      </c>
      <c r="T178" s="1045" t="s">
        <v>43</v>
      </c>
      <c r="U178" s="1045">
        <v>21163</v>
      </c>
      <c r="V178" s="1045">
        <v>12000</v>
      </c>
      <c r="W178" s="1048" t="s">
        <v>482</v>
      </c>
    </row>
    <row r="179" spans="1:23" s="1045" customFormat="1" ht="9.75" customHeight="1">
      <c r="A179" s="1046" t="s">
        <v>465</v>
      </c>
      <c r="B179" s="1045" t="s">
        <v>43</v>
      </c>
      <c r="C179" s="1045">
        <v>50050</v>
      </c>
      <c r="D179" s="1045" t="s">
        <v>43</v>
      </c>
      <c r="E179" s="1045" t="s">
        <v>43</v>
      </c>
      <c r="F179" s="1045" t="s">
        <v>43</v>
      </c>
      <c r="G179" s="1045" t="s">
        <v>43</v>
      </c>
      <c r="H179" s="1045" t="s">
        <v>43</v>
      </c>
      <c r="I179" s="1045" t="s">
        <v>43</v>
      </c>
      <c r="J179" s="1045" t="s">
        <v>43</v>
      </c>
      <c r="K179" s="1045" t="s">
        <v>43</v>
      </c>
      <c r="L179" s="1045" t="s">
        <v>43</v>
      </c>
      <c r="M179" s="1045" t="s">
        <v>43</v>
      </c>
      <c r="N179" s="1045" t="s">
        <v>43</v>
      </c>
      <c r="O179" s="1045" t="s">
        <v>43</v>
      </c>
      <c r="P179" s="1045" t="s">
        <v>43</v>
      </c>
      <c r="Q179" s="1045" t="s">
        <v>43</v>
      </c>
      <c r="R179" s="1045" t="s">
        <v>43</v>
      </c>
      <c r="S179" s="1045" t="s">
        <v>43</v>
      </c>
      <c r="T179" s="1045" t="s">
        <v>43</v>
      </c>
      <c r="U179" s="1045">
        <v>54638</v>
      </c>
      <c r="V179" s="1045">
        <v>42400</v>
      </c>
      <c r="W179" s="1048" t="s">
        <v>410</v>
      </c>
    </row>
    <row r="180" spans="1:23" s="1045" customFormat="1" ht="9.75" customHeight="1">
      <c r="A180" s="1049" t="s">
        <v>466</v>
      </c>
      <c r="B180" s="1050" t="s">
        <v>43</v>
      </c>
      <c r="C180" s="1051">
        <v>82000</v>
      </c>
      <c r="D180" s="1051" t="s">
        <v>43</v>
      </c>
      <c r="E180" s="1051" t="s">
        <v>43</v>
      </c>
      <c r="F180" s="1051" t="s">
        <v>43</v>
      </c>
      <c r="G180" s="1051" t="s">
        <v>43</v>
      </c>
      <c r="H180" s="1051" t="s">
        <v>43</v>
      </c>
      <c r="I180" s="1051" t="s">
        <v>43</v>
      </c>
      <c r="J180" s="1051" t="s">
        <v>43</v>
      </c>
      <c r="K180" s="1051" t="s">
        <v>43</v>
      </c>
      <c r="L180" s="1051" t="s">
        <v>43</v>
      </c>
      <c r="M180" s="1051" t="s">
        <v>43</v>
      </c>
      <c r="N180" s="1051" t="s">
        <v>43</v>
      </c>
      <c r="O180" s="1051" t="s">
        <v>43</v>
      </c>
      <c r="P180" s="1051" t="s">
        <v>43</v>
      </c>
      <c r="Q180" s="1051" t="s">
        <v>43</v>
      </c>
      <c r="R180" s="1051" t="s">
        <v>43</v>
      </c>
      <c r="S180" s="1051" t="s">
        <v>43</v>
      </c>
      <c r="T180" s="1051" t="s">
        <v>43</v>
      </c>
      <c r="U180" s="1051">
        <v>15110</v>
      </c>
      <c r="V180" s="1051" t="s">
        <v>43</v>
      </c>
      <c r="W180" s="1052" t="s">
        <v>411</v>
      </c>
    </row>
    <row r="181" spans="1:23" ht="12" customHeight="1"/>
    <row r="182" spans="1:23" ht="12" customHeight="1"/>
    <row r="183" spans="1:23" ht="12" customHeight="1">
      <c r="K183" s="1053" t="s">
        <v>483</v>
      </c>
    </row>
    <row r="184" spans="1:23" s="1038" customFormat="1" ht="21" customHeight="1">
      <c r="A184" s="1308" t="s">
        <v>723</v>
      </c>
      <c r="B184" s="1054" t="s">
        <v>856</v>
      </c>
      <c r="C184" s="1037"/>
      <c r="D184" s="1037"/>
      <c r="E184" s="1037"/>
      <c r="F184" s="1076"/>
      <c r="G184" s="1077" t="s">
        <v>799</v>
      </c>
      <c r="H184" s="1037"/>
      <c r="I184" s="1037"/>
      <c r="J184" s="1037"/>
      <c r="K184" s="1037"/>
      <c r="L184" s="1037"/>
      <c r="M184" s="1037"/>
      <c r="N184" s="1037"/>
      <c r="O184" s="1037"/>
      <c r="P184" s="1076"/>
      <c r="Q184" s="1077" t="s">
        <v>802</v>
      </c>
      <c r="R184" s="1037"/>
      <c r="S184" s="1037"/>
      <c r="T184" s="1037"/>
      <c r="U184" s="1037"/>
      <c r="V184" s="1037"/>
      <c r="W184" s="1311" t="s">
        <v>1335</v>
      </c>
    </row>
    <row r="185" spans="1:23" s="1038" customFormat="1" ht="21" customHeight="1">
      <c r="A185" s="1309"/>
      <c r="B185" s="1054" t="s">
        <v>515</v>
      </c>
      <c r="C185" s="1076"/>
      <c r="D185" s="1077" t="s">
        <v>847</v>
      </c>
      <c r="E185" s="1037"/>
      <c r="F185" s="1076"/>
      <c r="G185" s="1314" t="s">
        <v>801</v>
      </c>
      <c r="H185" s="1077" t="s">
        <v>725</v>
      </c>
      <c r="I185" s="1037"/>
      <c r="J185" s="1076"/>
      <c r="K185" s="1077" t="s">
        <v>743</v>
      </c>
      <c r="L185" s="1076"/>
      <c r="M185" s="1077" t="s">
        <v>762</v>
      </c>
      <c r="N185" s="1076"/>
      <c r="O185" s="1077" t="s">
        <v>847</v>
      </c>
      <c r="P185" s="1076"/>
      <c r="Q185" s="1314" t="s">
        <v>805</v>
      </c>
      <c r="R185" s="1077" t="s">
        <v>725</v>
      </c>
      <c r="S185" s="1037"/>
      <c r="T185" s="1037"/>
      <c r="U185" s="1037"/>
      <c r="V185" s="1037"/>
      <c r="W185" s="1312"/>
    </row>
    <row r="186" spans="1:23" s="1038" customFormat="1" ht="52.5" customHeight="1">
      <c r="A186" s="1310"/>
      <c r="B186" s="1039" t="s">
        <v>1366</v>
      </c>
      <c r="C186" s="1039" t="s">
        <v>850</v>
      </c>
      <c r="D186" s="1079" t="s">
        <v>166</v>
      </c>
      <c r="E186" s="1039" t="s">
        <v>852</v>
      </c>
      <c r="F186" s="1039" t="s">
        <v>853</v>
      </c>
      <c r="G186" s="1315"/>
      <c r="H186" s="1079" t="s">
        <v>726</v>
      </c>
      <c r="I186" s="1039" t="s">
        <v>519</v>
      </c>
      <c r="J186" s="1039" t="s">
        <v>792</v>
      </c>
      <c r="K186" s="1079" t="s">
        <v>1367</v>
      </c>
      <c r="L186" s="1055" t="s">
        <v>749</v>
      </c>
      <c r="M186" s="1079" t="s">
        <v>768</v>
      </c>
      <c r="N186" s="1039" t="s">
        <v>769</v>
      </c>
      <c r="O186" s="1079" t="s">
        <v>166</v>
      </c>
      <c r="P186" s="1039" t="s">
        <v>852</v>
      </c>
      <c r="Q186" s="1315"/>
      <c r="R186" s="1079" t="s">
        <v>726</v>
      </c>
      <c r="S186" s="1039" t="s">
        <v>519</v>
      </c>
      <c r="T186" s="1039" t="s">
        <v>1362</v>
      </c>
      <c r="U186" s="1039" t="s">
        <v>791</v>
      </c>
      <c r="V186" s="1040" t="s">
        <v>807</v>
      </c>
      <c r="W186" s="1313"/>
    </row>
    <row r="187" spans="1:23" s="1045" customFormat="1" ht="9.75" customHeight="1">
      <c r="A187" s="1041" t="s">
        <v>300</v>
      </c>
      <c r="B187" s="1042" t="s">
        <v>43</v>
      </c>
      <c r="C187" s="1043">
        <v>29413</v>
      </c>
      <c r="D187" s="1043">
        <v>6022870</v>
      </c>
      <c r="E187" s="1043" t="s">
        <v>43</v>
      </c>
      <c r="F187" s="1043">
        <v>6022870</v>
      </c>
      <c r="G187" s="1043">
        <v>599349</v>
      </c>
      <c r="H187" s="1043">
        <v>550923</v>
      </c>
      <c r="I187" s="1043">
        <v>426623</v>
      </c>
      <c r="J187" s="1043">
        <v>124300</v>
      </c>
      <c r="K187" s="1043" t="s">
        <v>43</v>
      </c>
      <c r="L187" s="1043" t="s">
        <v>43</v>
      </c>
      <c r="M187" s="1043">
        <v>48400</v>
      </c>
      <c r="N187" s="1043">
        <v>48400</v>
      </c>
      <c r="O187" s="1043">
        <v>26</v>
      </c>
      <c r="P187" s="1043">
        <v>26</v>
      </c>
      <c r="Q187" s="1043">
        <v>8892205</v>
      </c>
      <c r="R187" s="1043">
        <v>5294975</v>
      </c>
      <c r="S187" s="1043">
        <v>280159</v>
      </c>
      <c r="T187" s="1043">
        <v>297675</v>
      </c>
      <c r="U187" s="1043" t="s">
        <v>43</v>
      </c>
      <c r="V187" s="1043">
        <v>1210972</v>
      </c>
      <c r="W187" s="1044" t="s">
        <v>443</v>
      </c>
    </row>
    <row r="188" spans="1:23" s="1045" customFormat="1" ht="9.75" customHeight="1">
      <c r="A188" s="1046" t="s">
        <v>738</v>
      </c>
      <c r="B188" s="1045" t="s">
        <v>43</v>
      </c>
      <c r="C188" s="1045" t="s">
        <v>43</v>
      </c>
      <c r="D188" s="1045">
        <v>6498574</v>
      </c>
      <c r="E188" s="1045">
        <v>4250</v>
      </c>
      <c r="F188" s="1045">
        <v>6494324</v>
      </c>
      <c r="G188" s="1045">
        <v>145154</v>
      </c>
      <c r="H188" s="1045">
        <v>109600</v>
      </c>
      <c r="I188" s="1045">
        <v>109600</v>
      </c>
      <c r="J188" s="1045" t="s">
        <v>43</v>
      </c>
      <c r="K188" s="1045" t="s">
        <v>43</v>
      </c>
      <c r="L188" s="1045" t="s">
        <v>43</v>
      </c>
      <c r="M188" s="1045">
        <v>35392</v>
      </c>
      <c r="N188" s="1045">
        <v>35392</v>
      </c>
      <c r="O188" s="1045">
        <v>162</v>
      </c>
      <c r="P188" s="1045">
        <v>162</v>
      </c>
      <c r="Q188" s="1045">
        <v>6414656</v>
      </c>
      <c r="R188" s="1045">
        <v>3860043</v>
      </c>
      <c r="S188" s="1045">
        <v>743814</v>
      </c>
      <c r="T188" s="1045">
        <v>128054</v>
      </c>
      <c r="U188" s="1045" t="s">
        <v>43</v>
      </c>
      <c r="V188" s="1045">
        <v>642229</v>
      </c>
      <c r="W188" s="1048" t="s">
        <v>445</v>
      </c>
    </row>
    <row r="189" spans="1:23" s="1045" customFormat="1" ht="9.75" customHeight="1">
      <c r="A189" s="1046" t="s">
        <v>739</v>
      </c>
      <c r="B189" s="1045" t="s">
        <v>43</v>
      </c>
      <c r="C189" s="1045" t="s">
        <v>43</v>
      </c>
      <c r="D189" s="1045">
        <v>6593040</v>
      </c>
      <c r="E189" s="1045" t="s">
        <v>43</v>
      </c>
      <c r="F189" s="1045">
        <v>6593040</v>
      </c>
      <c r="G189" s="1045">
        <v>553013</v>
      </c>
      <c r="H189" s="1045">
        <v>457131</v>
      </c>
      <c r="I189" s="1045">
        <v>441251</v>
      </c>
      <c r="J189" s="1045">
        <v>15880</v>
      </c>
      <c r="K189" s="1045">
        <v>9520</v>
      </c>
      <c r="L189" s="1045">
        <v>9520</v>
      </c>
      <c r="M189" s="1045">
        <v>86256</v>
      </c>
      <c r="N189" s="1045">
        <v>86256</v>
      </c>
      <c r="O189" s="1045">
        <v>106</v>
      </c>
      <c r="P189" s="1045">
        <v>106</v>
      </c>
      <c r="Q189" s="1045">
        <v>9342559</v>
      </c>
      <c r="R189" s="1045">
        <v>4773273</v>
      </c>
      <c r="S189" s="1045">
        <v>1059820</v>
      </c>
      <c r="T189" s="1045">
        <v>50050</v>
      </c>
      <c r="U189" s="1045">
        <v>6101</v>
      </c>
      <c r="V189" s="1045">
        <v>1297334</v>
      </c>
      <c r="W189" s="1048" t="s">
        <v>447</v>
      </c>
    </row>
    <row r="190" spans="1:23" s="1045" customFormat="1" ht="9.75" customHeight="1">
      <c r="A190" s="1046" t="s">
        <v>740</v>
      </c>
      <c r="B190" s="1045">
        <v>20785</v>
      </c>
      <c r="C190" s="1045">
        <v>79605</v>
      </c>
      <c r="D190" s="1045">
        <v>7046408</v>
      </c>
      <c r="E190" s="1045">
        <v>28689</v>
      </c>
      <c r="F190" s="1045">
        <v>7017719</v>
      </c>
      <c r="G190" s="1045">
        <v>662089</v>
      </c>
      <c r="H190" s="1045">
        <v>661975</v>
      </c>
      <c r="I190" s="1045">
        <v>661975</v>
      </c>
      <c r="J190" s="1045" t="s">
        <v>43</v>
      </c>
      <c r="K190" s="1045" t="s">
        <v>43</v>
      </c>
      <c r="L190" s="1045" t="s">
        <v>43</v>
      </c>
      <c r="M190" s="1045" t="s">
        <v>43</v>
      </c>
      <c r="N190" s="1045" t="s">
        <v>43</v>
      </c>
      <c r="O190" s="1045">
        <v>114</v>
      </c>
      <c r="P190" s="1045">
        <v>114</v>
      </c>
      <c r="Q190" s="1045">
        <v>8213757</v>
      </c>
      <c r="R190" s="1045">
        <v>4932951</v>
      </c>
      <c r="S190" s="1045">
        <v>767828</v>
      </c>
      <c r="T190" s="1045">
        <v>277497</v>
      </c>
      <c r="U190" s="1045">
        <v>156667</v>
      </c>
      <c r="V190" s="1045">
        <v>1938651</v>
      </c>
      <c r="W190" s="1048" t="s">
        <v>449</v>
      </c>
    </row>
    <row r="191" spans="1:23" s="1045" customFormat="1" ht="9.75" customHeight="1">
      <c r="A191" s="1046" t="s">
        <v>741</v>
      </c>
      <c r="B191" s="1045">
        <v>10300</v>
      </c>
      <c r="C191" s="1045">
        <v>85535</v>
      </c>
      <c r="D191" s="1045">
        <v>7284902</v>
      </c>
      <c r="E191" s="1045">
        <v>13232</v>
      </c>
      <c r="F191" s="1045">
        <v>7271670</v>
      </c>
      <c r="G191" s="1045">
        <v>521914</v>
      </c>
      <c r="H191" s="1045">
        <v>469361</v>
      </c>
      <c r="I191" s="1045">
        <v>469361</v>
      </c>
      <c r="J191" s="1045" t="s">
        <v>43</v>
      </c>
      <c r="K191" s="1045" t="s">
        <v>43</v>
      </c>
      <c r="L191" s="1045" t="s">
        <v>43</v>
      </c>
      <c r="M191" s="1045">
        <v>52401</v>
      </c>
      <c r="N191" s="1045">
        <v>52401</v>
      </c>
      <c r="O191" s="1045">
        <v>152</v>
      </c>
      <c r="P191" s="1045">
        <v>152</v>
      </c>
      <c r="Q191" s="1045">
        <v>9513169</v>
      </c>
      <c r="R191" s="1045">
        <v>4137552</v>
      </c>
      <c r="S191" s="1045">
        <v>227401</v>
      </c>
      <c r="T191" s="1045">
        <v>56300</v>
      </c>
      <c r="U191" s="1045">
        <v>133968</v>
      </c>
      <c r="V191" s="1045">
        <v>1876427</v>
      </c>
      <c r="W191" s="1048" t="s">
        <v>451</v>
      </c>
    </row>
    <row r="192" spans="1:23" s="1045" customFormat="1" ht="6.75" customHeight="1">
      <c r="A192" s="1046"/>
      <c r="W192" s="1048"/>
    </row>
    <row r="193" spans="1:23" s="1045" customFormat="1" ht="9.75" customHeight="1">
      <c r="A193" s="1046" t="s">
        <v>305</v>
      </c>
      <c r="B193" s="1045">
        <v>7150</v>
      </c>
      <c r="C193" s="1045">
        <v>97756</v>
      </c>
      <c r="D193" s="1045">
        <v>7225002</v>
      </c>
      <c r="E193" s="1045">
        <v>27813</v>
      </c>
      <c r="F193" s="1045">
        <v>7197189</v>
      </c>
      <c r="G193" s="1045">
        <v>711216</v>
      </c>
      <c r="H193" s="1045">
        <v>711122</v>
      </c>
      <c r="I193" s="1045">
        <v>711122</v>
      </c>
      <c r="J193" s="1045" t="s">
        <v>43</v>
      </c>
      <c r="K193" s="1045" t="s">
        <v>43</v>
      </c>
      <c r="L193" s="1045" t="s">
        <v>43</v>
      </c>
      <c r="M193" s="1045" t="s">
        <v>43</v>
      </c>
      <c r="N193" s="1045" t="s">
        <v>43</v>
      </c>
      <c r="O193" s="1045">
        <v>94</v>
      </c>
      <c r="P193" s="1045">
        <v>94</v>
      </c>
      <c r="Q193" s="1045">
        <v>8443133</v>
      </c>
      <c r="R193" s="1045">
        <v>4573523</v>
      </c>
      <c r="S193" s="1045">
        <v>571839</v>
      </c>
      <c r="T193" s="1045">
        <v>226333</v>
      </c>
      <c r="U193" s="1045">
        <v>250916</v>
      </c>
      <c r="V193" s="1045">
        <v>2005671</v>
      </c>
      <c r="W193" s="1048" t="s">
        <v>452</v>
      </c>
    </row>
    <row r="194" spans="1:23" s="1045" customFormat="1" ht="9.75" customHeight="1">
      <c r="A194" s="1046" t="s">
        <v>742</v>
      </c>
      <c r="B194" s="1045">
        <v>10300</v>
      </c>
      <c r="C194" s="1045">
        <v>93732</v>
      </c>
      <c r="D194" s="1045">
        <v>7298197</v>
      </c>
      <c r="E194" s="1045">
        <v>13372</v>
      </c>
      <c r="F194" s="1045">
        <v>7284825</v>
      </c>
      <c r="G194" s="1045">
        <v>491285</v>
      </c>
      <c r="H194" s="1045">
        <v>438786</v>
      </c>
      <c r="I194" s="1045">
        <v>438786</v>
      </c>
      <c r="J194" s="1045" t="s">
        <v>43</v>
      </c>
      <c r="K194" s="1045" t="s">
        <v>43</v>
      </c>
      <c r="L194" s="1045" t="s">
        <v>43</v>
      </c>
      <c r="M194" s="1045">
        <v>52401</v>
      </c>
      <c r="N194" s="1045">
        <v>52401</v>
      </c>
      <c r="O194" s="1045">
        <v>98</v>
      </c>
      <c r="P194" s="1045">
        <v>98</v>
      </c>
      <c r="Q194" s="1045">
        <v>9389487</v>
      </c>
      <c r="R194" s="1045">
        <v>3846062</v>
      </c>
      <c r="S194" s="1045">
        <v>274382</v>
      </c>
      <c r="T194" s="1045">
        <v>231113</v>
      </c>
      <c r="U194" s="1045">
        <v>39719</v>
      </c>
      <c r="V194" s="1045">
        <v>1846373</v>
      </c>
      <c r="W194" s="1048" t="s">
        <v>454</v>
      </c>
    </row>
    <row r="195" spans="1:23" s="1045" customFormat="1" ht="6.75" customHeight="1">
      <c r="A195" s="1046"/>
      <c r="W195" s="1048"/>
    </row>
    <row r="196" spans="1:23" s="1045" customFormat="1" ht="9.75" customHeight="1">
      <c r="A196" s="1046" t="s">
        <v>307</v>
      </c>
      <c r="B196" s="1045" t="s">
        <v>43</v>
      </c>
      <c r="C196" s="1045">
        <v>28314</v>
      </c>
      <c r="D196" s="1045">
        <v>1824171</v>
      </c>
      <c r="E196" s="1045">
        <v>5736</v>
      </c>
      <c r="F196" s="1045">
        <v>1818435</v>
      </c>
      <c r="G196" s="1045">
        <v>228074</v>
      </c>
      <c r="H196" s="1045">
        <v>227980</v>
      </c>
      <c r="I196" s="1045">
        <v>227980</v>
      </c>
      <c r="J196" s="1045" t="s">
        <v>43</v>
      </c>
      <c r="K196" s="1045" t="s">
        <v>43</v>
      </c>
      <c r="L196" s="1045" t="s">
        <v>43</v>
      </c>
      <c r="M196" s="1045" t="s">
        <v>43</v>
      </c>
      <c r="N196" s="1045" t="s">
        <v>43</v>
      </c>
      <c r="O196" s="1045">
        <v>94</v>
      </c>
      <c r="P196" s="1045">
        <v>94</v>
      </c>
      <c r="Q196" s="1045">
        <v>2589213</v>
      </c>
      <c r="R196" s="1045">
        <v>1238748</v>
      </c>
      <c r="S196" s="1045">
        <v>73226</v>
      </c>
      <c r="T196" s="1045" t="s">
        <v>43</v>
      </c>
      <c r="U196" s="1045">
        <v>94249</v>
      </c>
      <c r="V196" s="1045">
        <v>435625</v>
      </c>
      <c r="W196" s="1048" t="s">
        <v>455</v>
      </c>
    </row>
    <row r="197" spans="1:23" s="1045" customFormat="1" ht="9.75" customHeight="1">
      <c r="A197" s="1046" t="s">
        <v>456</v>
      </c>
      <c r="B197" s="1045">
        <v>10300</v>
      </c>
      <c r="C197" s="1045">
        <v>17462</v>
      </c>
      <c r="D197" s="1045">
        <v>1723342</v>
      </c>
      <c r="E197" s="1045">
        <v>3148</v>
      </c>
      <c r="F197" s="1045">
        <v>1720194</v>
      </c>
      <c r="G197" s="1045">
        <v>100891</v>
      </c>
      <c r="H197" s="1045">
        <v>100891</v>
      </c>
      <c r="I197" s="1045">
        <v>100891</v>
      </c>
      <c r="J197" s="1045" t="s">
        <v>43</v>
      </c>
      <c r="K197" s="1045" t="s">
        <v>43</v>
      </c>
      <c r="L197" s="1045" t="s">
        <v>43</v>
      </c>
      <c r="M197" s="1045" t="s">
        <v>43</v>
      </c>
      <c r="N197" s="1045" t="s">
        <v>43</v>
      </c>
      <c r="O197" s="1045" t="s">
        <v>43</v>
      </c>
      <c r="P197" s="1045" t="s">
        <v>43</v>
      </c>
      <c r="Q197" s="1045">
        <v>2203633</v>
      </c>
      <c r="R197" s="1045">
        <v>925992</v>
      </c>
      <c r="S197" s="1045">
        <v>47681</v>
      </c>
      <c r="T197" s="1045">
        <v>46300</v>
      </c>
      <c r="U197" s="1045" t="s">
        <v>43</v>
      </c>
      <c r="V197" s="1045">
        <v>448215</v>
      </c>
      <c r="W197" s="1048" t="s">
        <v>457</v>
      </c>
    </row>
    <row r="198" spans="1:23" s="1045" customFormat="1" ht="9.75" customHeight="1">
      <c r="A198" s="1046" t="s">
        <v>458</v>
      </c>
      <c r="B198" s="1045" t="s">
        <v>43</v>
      </c>
      <c r="C198" s="1045">
        <v>23865</v>
      </c>
      <c r="D198" s="1045">
        <v>1872542</v>
      </c>
      <c r="E198" s="1045">
        <v>1760</v>
      </c>
      <c r="F198" s="1045">
        <v>1870782</v>
      </c>
      <c r="G198" s="1045">
        <v>142401</v>
      </c>
      <c r="H198" s="1045">
        <v>90000</v>
      </c>
      <c r="I198" s="1045">
        <v>90000</v>
      </c>
      <c r="J198" s="1045" t="s">
        <v>43</v>
      </c>
      <c r="K198" s="1045" t="s">
        <v>43</v>
      </c>
      <c r="L198" s="1045" t="s">
        <v>43</v>
      </c>
      <c r="M198" s="1045">
        <v>52401</v>
      </c>
      <c r="N198" s="1045">
        <v>52401</v>
      </c>
      <c r="O198" s="1045" t="s">
        <v>43</v>
      </c>
      <c r="P198" s="1045" t="s">
        <v>43</v>
      </c>
      <c r="Q198" s="1045">
        <v>2560346</v>
      </c>
      <c r="R198" s="1045">
        <v>741270</v>
      </c>
      <c r="S198" s="1045">
        <v>12022</v>
      </c>
      <c r="T198" s="1045">
        <v>10000</v>
      </c>
      <c r="U198" s="1045" t="s">
        <v>43</v>
      </c>
      <c r="V198" s="1045">
        <v>506206</v>
      </c>
      <c r="W198" s="1048" t="s">
        <v>459</v>
      </c>
    </row>
    <row r="199" spans="1:23" s="1045" customFormat="1" ht="9.75" customHeight="1">
      <c r="A199" s="1046" t="s">
        <v>460</v>
      </c>
      <c r="B199" s="1045" t="s">
        <v>43</v>
      </c>
      <c r="C199" s="1045">
        <v>15894</v>
      </c>
      <c r="D199" s="1045">
        <v>1864847</v>
      </c>
      <c r="E199" s="1045">
        <v>2588</v>
      </c>
      <c r="F199" s="1045">
        <v>1862259</v>
      </c>
      <c r="G199" s="1045">
        <v>50548</v>
      </c>
      <c r="H199" s="1045">
        <v>50490</v>
      </c>
      <c r="I199" s="1045">
        <v>50490</v>
      </c>
      <c r="J199" s="1045" t="s">
        <v>43</v>
      </c>
      <c r="K199" s="1045" t="s">
        <v>43</v>
      </c>
      <c r="L199" s="1045" t="s">
        <v>43</v>
      </c>
      <c r="M199" s="1045" t="s">
        <v>43</v>
      </c>
      <c r="N199" s="1045" t="s">
        <v>43</v>
      </c>
      <c r="O199" s="1045">
        <v>58</v>
      </c>
      <c r="P199" s="1045">
        <v>58</v>
      </c>
      <c r="Q199" s="1045">
        <v>2159977</v>
      </c>
      <c r="R199" s="1045">
        <v>1231542</v>
      </c>
      <c r="S199" s="1045">
        <v>94472</v>
      </c>
      <c r="T199" s="1045" t="s">
        <v>43</v>
      </c>
      <c r="U199" s="1045">
        <v>39719</v>
      </c>
      <c r="V199" s="1045">
        <v>486381</v>
      </c>
      <c r="W199" s="1048" t="s">
        <v>461</v>
      </c>
    </row>
    <row r="200" spans="1:23" s="1045" customFormat="1" ht="9.75" customHeight="1">
      <c r="A200" s="1046" t="s">
        <v>311</v>
      </c>
      <c r="B200" s="1045" t="s">
        <v>43</v>
      </c>
      <c r="C200" s="1045">
        <v>36511</v>
      </c>
      <c r="D200" s="1045">
        <v>1837466</v>
      </c>
      <c r="E200" s="1045">
        <v>5876</v>
      </c>
      <c r="F200" s="1045">
        <v>1831590</v>
      </c>
      <c r="G200" s="1045">
        <v>197445</v>
      </c>
      <c r="H200" s="1045">
        <v>197405</v>
      </c>
      <c r="I200" s="1045">
        <v>197405</v>
      </c>
      <c r="J200" s="1045" t="s">
        <v>43</v>
      </c>
      <c r="K200" s="1045" t="s">
        <v>43</v>
      </c>
      <c r="L200" s="1045" t="s">
        <v>43</v>
      </c>
      <c r="M200" s="1045" t="s">
        <v>43</v>
      </c>
      <c r="N200" s="1045" t="s">
        <v>43</v>
      </c>
      <c r="O200" s="1045">
        <v>40</v>
      </c>
      <c r="P200" s="1045">
        <v>40</v>
      </c>
      <c r="Q200" s="1045">
        <v>2465531</v>
      </c>
      <c r="R200" s="1045">
        <v>947258</v>
      </c>
      <c r="S200" s="1045">
        <v>120207</v>
      </c>
      <c r="T200" s="1045">
        <v>174813</v>
      </c>
      <c r="U200" s="1045" t="s">
        <v>43</v>
      </c>
      <c r="V200" s="1045">
        <v>405571</v>
      </c>
      <c r="W200" s="1048" t="s">
        <v>462</v>
      </c>
    </row>
    <row r="201" spans="1:23" s="1045" customFormat="1" ht="6.75" customHeight="1">
      <c r="A201" s="1046"/>
      <c r="W201" s="1048"/>
    </row>
    <row r="202" spans="1:23" s="1045" customFormat="1" ht="9.75" customHeight="1">
      <c r="A202" s="1046" t="s">
        <v>463</v>
      </c>
      <c r="B202" s="1045" t="s">
        <v>43</v>
      </c>
      <c r="C202" s="1045">
        <v>10275</v>
      </c>
      <c r="D202" s="1045">
        <v>581054</v>
      </c>
      <c r="E202" s="1045">
        <v>2268</v>
      </c>
      <c r="F202" s="1045">
        <v>578786</v>
      </c>
      <c r="G202" s="1045">
        <v>90032</v>
      </c>
      <c r="H202" s="1045">
        <v>89990</v>
      </c>
      <c r="I202" s="1045">
        <v>89990</v>
      </c>
      <c r="J202" s="1045" t="s">
        <v>43</v>
      </c>
      <c r="K202" s="1045" t="s">
        <v>43</v>
      </c>
      <c r="L202" s="1045" t="s">
        <v>43</v>
      </c>
      <c r="M202" s="1045" t="s">
        <v>43</v>
      </c>
      <c r="N202" s="1045" t="s">
        <v>43</v>
      </c>
      <c r="O202" s="1045">
        <v>42</v>
      </c>
      <c r="P202" s="1045">
        <v>42</v>
      </c>
      <c r="Q202" s="1045">
        <v>1050487</v>
      </c>
      <c r="R202" s="1045">
        <v>643675</v>
      </c>
      <c r="S202" s="1045">
        <v>48000</v>
      </c>
      <c r="T202" s="1045" t="s">
        <v>43</v>
      </c>
      <c r="U202" s="1045">
        <v>44401</v>
      </c>
      <c r="V202" s="1045">
        <v>187239</v>
      </c>
      <c r="W202" s="1048" t="s">
        <v>464</v>
      </c>
    </row>
    <row r="203" spans="1:23" s="1045" customFormat="1" ht="9.75" customHeight="1">
      <c r="A203" s="1046" t="s">
        <v>465</v>
      </c>
      <c r="B203" s="1045" t="s">
        <v>43</v>
      </c>
      <c r="C203" s="1045">
        <v>8654</v>
      </c>
      <c r="D203" s="1045">
        <v>566413</v>
      </c>
      <c r="E203" s="1045">
        <v>1884</v>
      </c>
      <c r="F203" s="1045">
        <v>564529</v>
      </c>
      <c r="G203" s="1045">
        <v>90004</v>
      </c>
      <c r="H203" s="1045">
        <v>89990</v>
      </c>
      <c r="I203" s="1045">
        <v>89990</v>
      </c>
      <c r="J203" s="1045" t="s">
        <v>43</v>
      </c>
      <c r="K203" s="1045" t="s">
        <v>43</v>
      </c>
      <c r="L203" s="1045" t="s">
        <v>43</v>
      </c>
      <c r="M203" s="1045" t="s">
        <v>43</v>
      </c>
      <c r="N203" s="1045" t="s">
        <v>43</v>
      </c>
      <c r="O203" s="1045">
        <v>14</v>
      </c>
      <c r="P203" s="1045">
        <v>14</v>
      </c>
      <c r="Q203" s="1045">
        <v>813983</v>
      </c>
      <c r="R203" s="1045">
        <v>385521</v>
      </c>
      <c r="S203" s="1045" t="s">
        <v>43</v>
      </c>
      <c r="T203" s="1045" t="s">
        <v>43</v>
      </c>
      <c r="U203" s="1045">
        <v>49848</v>
      </c>
      <c r="V203" s="1045">
        <v>152115</v>
      </c>
      <c r="W203" s="1048" t="s">
        <v>410</v>
      </c>
    </row>
    <row r="204" spans="1:23" s="1045" customFormat="1" ht="9.75" customHeight="1">
      <c r="A204" s="1046" t="s">
        <v>466</v>
      </c>
      <c r="B204" s="1045" t="s">
        <v>43</v>
      </c>
      <c r="C204" s="1045">
        <v>9385</v>
      </c>
      <c r="D204" s="1045">
        <v>676704</v>
      </c>
      <c r="E204" s="1045">
        <v>1584</v>
      </c>
      <c r="F204" s="1045">
        <v>675120</v>
      </c>
      <c r="G204" s="1045">
        <v>48038</v>
      </c>
      <c r="H204" s="1045">
        <v>48000</v>
      </c>
      <c r="I204" s="1045">
        <v>48000</v>
      </c>
      <c r="J204" s="1045" t="s">
        <v>43</v>
      </c>
      <c r="K204" s="1045" t="s">
        <v>43</v>
      </c>
      <c r="L204" s="1045" t="s">
        <v>43</v>
      </c>
      <c r="M204" s="1045" t="s">
        <v>43</v>
      </c>
      <c r="N204" s="1045" t="s">
        <v>43</v>
      </c>
      <c r="O204" s="1045">
        <v>38</v>
      </c>
      <c r="P204" s="1045">
        <v>38</v>
      </c>
      <c r="Q204" s="1045">
        <v>724743</v>
      </c>
      <c r="R204" s="1045">
        <v>209552</v>
      </c>
      <c r="S204" s="1045">
        <v>25226</v>
      </c>
      <c r="T204" s="1045" t="s">
        <v>43</v>
      </c>
      <c r="U204" s="1045" t="s">
        <v>43</v>
      </c>
      <c r="V204" s="1045">
        <v>96271</v>
      </c>
      <c r="W204" s="1048" t="s">
        <v>411</v>
      </c>
    </row>
    <row r="205" spans="1:23" s="1045" customFormat="1" ht="9.75" customHeight="1">
      <c r="A205" s="1046" t="s">
        <v>467</v>
      </c>
      <c r="B205" s="1045">
        <v>10300</v>
      </c>
      <c r="C205" s="1045" t="s">
        <v>43</v>
      </c>
      <c r="D205" s="1045">
        <v>612471</v>
      </c>
      <c r="E205" s="1045">
        <v>1204</v>
      </c>
      <c r="F205" s="1045">
        <v>611267</v>
      </c>
      <c r="G205" s="1045">
        <v>51990</v>
      </c>
      <c r="H205" s="1045">
        <v>51990</v>
      </c>
      <c r="I205" s="1045">
        <v>51990</v>
      </c>
      <c r="J205" s="1045" t="s">
        <v>43</v>
      </c>
      <c r="K205" s="1045" t="s">
        <v>43</v>
      </c>
      <c r="L205" s="1045" t="s">
        <v>43</v>
      </c>
      <c r="M205" s="1045" t="s">
        <v>43</v>
      </c>
      <c r="N205" s="1045" t="s">
        <v>43</v>
      </c>
      <c r="O205" s="1045" t="s">
        <v>43</v>
      </c>
      <c r="P205" s="1045" t="s">
        <v>43</v>
      </c>
      <c r="Q205" s="1045">
        <v>876676</v>
      </c>
      <c r="R205" s="1045">
        <v>431214</v>
      </c>
      <c r="S205" s="1045">
        <v>47681</v>
      </c>
      <c r="T205" s="1045">
        <v>46300</v>
      </c>
      <c r="U205" s="1045" t="s">
        <v>43</v>
      </c>
      <c r="V205" s="1045">
        <v>143332</v>
      </c>
      <c r="W205" s="1048" t="s">
        <v>412</v>
      </c>
    </row>
    <row r="206" spans="1:23" s="1045" customFormat="1" ht="9.75" customHeight="1">
      <c r="A206" s="1046" t="s">
        <v>468</v>
      </c>
      <c r="B206" s="1045" t="s">
        <v>43</v>
      </c>
      <c r="C206" s="1045">
        <v>9522</v>
      </c>
      <c r="D206" s="1045">
        <v>600534</v>
      </c>
      <c r="E206" s="1045">
        <v>1944</v>
      </c>
      <c r="F206" s="1045">
        <v>598590</v>
      </c>
      <c r="G206" s="1045" t="s">
        <v>43</v>
      </c>
      <c r="H206" s="1045" t="s">
        <v>43</v>
      </c>
      <c r="I206" s="1045" t="s">
        <v>43</v>
      </c>
      <c r="J206" s="1045" t="s">
        <v>43</v>
      </c>
      <c r="K206" s="1045" t="s">
        <v>43</v>
      </c>
      <c r="L206" s="1045" t="s">
        <v>43</v>
      </c>
      <c r="M206" s="1045" t="s">
        <v>43</v>
      </c>
      <c r="N206" s="1045" t="s">
        <v>43</v>
      </c>
      <c r="O206" s="1045" t="s">
        <v>43</v>
      </c>
      <c r="P206" s="1045" t="s">
        <v>43</v>
      </c>
      <c r="Q206" s="1045">
        <v>700636</v>
      </c>
      <c r="R206" s="1045">
        <v>284680</v>
      </c>
      <c r="S206" s="1045" t="s">
        <v>43</v>
      </c>
      <c r="T206" s="1045" t="s">
        <v>43</v>
      </c>
      <c r="U206" s="1045" t="s">
        <v>43</v>
      </c>
      <c r="V206" s="1045">
        <v>179872</v>
      </c>
      <c r="W206" s="1048" t="s">
        <v>469</v>
      </c>
    </row>
    <row r="207" spans="1:23" s="1045" customFormat="1" ht="9.75" customHeight="1">
      <c r="A207" s="1046" t="s">
        <v>470</v>
      </c>
      <c r="B207" s="1045" t="s">
        <v>43</v>
      </c>
      <c r="C207" s="1045">
        <v>7940</v>
      </c>
      <c r="D207" s="1045">
        <v>510337</v>
      </c>
      <c r="E207" s="1045" t="s">
        <v>43</v>
      </c>
      <c r="F207" s="1045">
        <v>510337</v>
      </c>
      <c r="G207" s="1045">
        <v>48901</v>
      </c>
      <c r="H207" s="1045">
        <v>48901</v>
      </c>
      <c r="I207" s="1045">
        <v>48901</v>
      </c>
      <c r="J207" s="1045" t="s">
        <v>43</v>
      </c>
      <c r="K207" s="1045" t="s">
        <v>43</v>
      </c>
      <c r="L207" s="1045" t="s">
        <v>43</v>
      </c>
      <c r="M207" s="1045" t="s">
        <v>43</v>
      </c>
      <c r="N207" s="1045" t="s">
        <v>43</v>
      </c>
      <c r="O207" s="1045" t="s">
        <v>43</v>
      </c>
      <c r="P207" s="1045" t="s">
        <v>43</v>
      </c>
      <c r="Q207" s="1045">
        <v>626321</v>
      </c>
      <c r="R207" s="1045">
        <v>210098</v>
      </c>
      <c r="S207" s="1045" t="s">
        <v>43</v>
      </c>
      <c r="T207" s="1045" t="s">
        <v>43</v>
      </c>
      <c r="U207" s="1045" t="s">
        <v>43</v>
      </c>
      <c r="V207" s="1045">
        <v>125011</v>
      </c>
      <c r="W207" s="1048" t="s">
        <v>471</v>
      </c>
    </row>
    <row r="208" spans="1:23" s="1045" customFormat="1" ht="9.75" customHeight="1">
      <c r="A208" s="1046" t="s">
        <v>472</v>
      </c>
      <c r="B208" s="1045" t="s">
        <v>43</v>
      </c>
      <c r="C208" s="1045">
        <v>7955</v>
      </c>
      <c r="D208" s="1045">
        <v>622863</v>
      </c>
      <c r="E208" s="1045">
        <v>328</v>
      </c>
      <c r="F208" s="1045">
        <v>622535</v>
      </c>
      <c r="G208" s="1045" t="s">
        <v>43</v>
      </c>
      <c r="H208" s="1045" t="s">
        <v>43</v>
      </c>
      <c r="I208" s="1045" t="s">
        <v>43</v>
      </c>
      <c r="J208" s="1045" t="s">
        <v>43</v>
      </c>
      <c r="K208" s="1045" t="s">
        <v>43</v>
      </c>
      <c r="L208" s="1045" t="s">
        <v>43</v>
      </c>
      <c r="M208" s="1045" t="s">
        <v>43</v>
      </c>
      <c r="N208" s="1045" t="s">
        <v>43</v>
      </c>
      <c r="O208" s="1045" t="s">
        <v>43</v>
      </c>
      <c r="P208" s="1045" t="s">
        <v>43</v>
      </c>
      <c r="Q208" s="1045">
        <v>761752</v>
      </c>
      <c r="R208" s="1045">
        <v>269815</v>
      </c>
      <c r="S208" s="1045">
        <v>6000</v>
      </c>
      <c r="T208" s="1045">
        <v>10000</v>
      </c>
      <c r="U208" s="1045" t="s">
        <v>43</v>
      </c>
      <c r="V208" s="1045">
        <v>222915</v>
      </c>
      <c r="W208" s="1048" t="s">
        <v>473</v>
      </c>
    </row>
    <row r="209" spans="1:23" s="1045" customFormat="1" ht="9.75" customHeight="1">
      <c r="A209" s="1046" t="s">
        <v>474</v>
      </c>
      <c r="B209" s="1045" t="s">
        <v>43</v>
      </c>
      <c r="C209" s="1045">
        <v>7955</v>
      </c>
      <c r="D209" s="1045">
        <v>601186</v>
      </c>
      <c r="E209" s="1045">
        <v>336</v>
      </c>
      <c r="F209" s="1045">
        <v>600850</v>
      </c>
      <c r="G209" s="1045">
        <v>45000</v>
      </c>
      <c r="H209" s="1045">
        <v>45000</v>
      </c>
      <c r="I209" s="1045">
        <v>45000</v>
      </c>
      <c r="J209" s="1045" t="s">
        <v>43</v>
      </c>
      <c r="K209" s="1045" t="s">
        <v>43</v>
      </c>
      <c r="L209" s="1045" t="s">
        <v>43</v>
      </c>
      <c r="M209" s="1045" t="s">
        <v>43</v>
      </c>
      <c r="N209" s="1045" t="s">
        <v>43</v>
      </c>
      <c r="O209" s="1045" t="s">
        <v>43</v>
      </c>
      <c r="P209" s="1045" t="s">
        <v>43</v>
      </c>
      <c r="Q209" s="1045">
        <v>1059624</v>
      </c>
      <c r="R209" s="1045">
        <v>245510</v>
      </c>
      <c r="S209" s="1045" t="s">
        <v>43</v>
      </c>
      <c r="T209" s="1045" t="s">
        <v>43</v>
      </c>
      <c r="U209" s="1045" t="s">
        <v>43</v>
      </c>
      <c r="V209" s="1045">
        <v>118677</v>
      </c>
      <c r="W209" s="1048" t="s">
        <v>475</v>
      </c>
    </row>
    <row r="210" spans="1:23" s="1045" customFormat="1" ht="9.75" customHeight="1">
      <c r="A210" s="1046" t="s">
        <v>476</v>
      </c>
      <c r="B210" s="1045" t="s">
        <v>43</v>
      </c>
      <c r="C210" s="1045">
        <v>7955</v>
      </c>
      <c r="D210" s="1045">
        <v>648493</v>
      </c>
      <c r="E210" s="1045">
        <v>1096</v>
      </c>
      <c r="F210" s="1045">
        <v>647397</v>
      </c>
      <c r="G210" s="1045">
        <v>97401</v>
      </c>
      <c r="H210" s="1045">
        <v>45000</v>
      </c>
      <c r="I210" s="1045">
        <v>45000</v>
      </c>
      <c r="J210" s="1045" t="s">
        <v>43</v>
      </c>
      <c r="K210" s="1045" t="s">
        <v>43</v>
      </c>
      <c r="L210" s="1045" t="s">
        <v>43</v>
      </c>
      <c r="M210" s="1045">
        <v>52401</v>
      </c>
      <c r="N210" s="1045">
        <v>52401</v>
      </c>
      <c r="O210" s="1045" t="s">
        <v>43</v>
      </c>
      <c r="P210" s="1045" t="s">
        <v>43</v>
      </c>
      <c r="Q210" s="1045">
        <v>738970</v>
      </c>
      <c r="R210" s="1045">
        <v>225945</v>
      </c>
      <c r="S210" s="1045">
        <v>6022</v>
      </c>
      <c r="T210" s="1045" t="s">
        <v>43</v>
      </c>
      <c r="U210" s="1045" t="s">
        <v>43</v>
      </c>
      <c r="V210" s="1045">
        <v>164614</v>
      </c>
      <c r="W210" s="1048" t="s">
        <v>477</v>
      </c>
    </row>
    <row r="211" spans="1:23" s="1045" customFormat="1" ht="9.75" customHeight="1">
      <c r="A211" s="1046" t="s">
        <v>478</v>
      </c>
      <c r="B211" s="1045" t="s">
        <v>43</v>
      </c>
      <c r="C211" s="1045">
        <v>7947</v>
      </c>
      <c r="D211" s="1045">
        <v>663897</v>
      </c>
      <c r="E211" s="1045">
        <v>768</v>
      </c>
      <c r="F211" s="1045">
        <v>663129</v>
      </c>
      <c r="G211" s="1045">
        <v>12</v>
      </c>
      <c r="H211" s="1045" t="s">
        <v>43</v>
      </c>
      <c r="I211" s="1045" t="s">
        <v>43</v>
      </c>
      <c r="J211" s="1045" t="s">
        <v>43</v>
      </c>
      <c r="K211" s="1045" t="s">
        <v>43</v>
      </c>
      <c r="L211" s="1045" t="s">
        <v>43</v>
      </c>
      <c r="M211" s="1045" t="s">
        <v>43</v>
      </c>
      <c r="N211" s="1045" t="s">
        <v>43</v>
      </c>
      <c r="O211" s="1045">
        <v>12</v>
      </c>
      <c r="P211" s="1045">
        <v>12</v>
      </c>
      <c r="Q211" s="1045">
        <v>830071</v>
      </c>
      <c r="R211" s="1045">
        <v>454574</v>
      </c>
      <c r="S211" s="1045" t="s">
        <v>43</v>
      </c>
      <c r="T211" s="1045" t="s">
        <v>43</v>
      </c>
      <c r="U211" s="1045" t="s">
        <v>43</v>
      </c>
      <c r="V211" s="1045">
        <v>150058</v>
      </c>
      <c r="W211" s="1048" t="s">
        <v>422</v>
      </c>
    </row>
    <row r="212" spans="1:23" s="1045" customFormat="1" ht="9.75" customHeight="1">
      <c r="A212" s="1046" t="s">
        <v>479</v>
      </c>
      <c r="B212" s="1045" t="s">
        <v>43</v>
      </c>
      <c r="C212" s="1045" t="s">
        <v>43</v>
      </c>
      <c r="D212" s="1045">
        <v>615657</v>
      </c>
      <c r="E212" s="1045">
        <v>428</v>
      </c>
      <c r="F212" s="1045">
        <v>615229</v>
      </c>
      <c r="G212" s="1045">
        <v>14</v>
      </c>
      <c r="H212" s="1045" t="s">
        <v>43</v>
      </c>
      <c r="I212" s="1045" t="s">
        <v>43</v>
      </c>
      <c r="J212" s="1045" t="s">
        <v>43</v>
      </c>
      <c r="K212" s="1045" t="s">
        <v>43</v>
      </c>
      <c r="L212" s="1045" t="s">
        <v>43</v>
      </c>
      <c r="M212" s="1045" t="s">
        <v>43</v>
      </c>
      <c r="N212" s="1045" t="s">
        <v>43</v>
      </c>
      <c r="O212" s="1045">
        <v>14</v>
      </c>
      <c r="P212" s="1045">
        <v>14</v>
      </c>
      <c r="Q212" s="1045">
        <v>750924</v>
      </c>
      <c r="R212" s="1045">
        <v>448827</v>
      </c>
      <c r="S212" s="1045">
        <v>50480</v>
      </c>
      <c r="T212" s="1045" t="s">
        <v>43</v>
      </c>
      <c r="U212" s="1045" t="s">
        <v>43</v>
      </c>
      <c r="V212" s="1045">
        <v>201303</v>
      </c>
      <c r="W212" s="1048" t="s">
        <v>423</v>
      </c>
    </row>
    <row r="213" spans="1:23" s="1045" customFormat="1" ht="9.75" customHeight="1">
      <c r="A213" s="1046" t="s">
        <v>480</v>
      </c>
      <c r="B213" s="1045" t="s">
        <v>43</v>
      </c>
      <c r="C213" s="1045">
        <v>7947</v>
      </c>
      <c r="D213" s="1045">
        <v>585293</v>
      </c>
      <c r="E213" s="1045">
        <v>1392</v>
      </c>
      <c r="F213" s="1045">
        <v>583901</v>
      </c>
      <c r="G213" s="1045">
        <v>50522</v>
      </c>
      <c r="H213" s="1045">
        <v>50490</v>
      </c>
      <c r="I213" s="1045">
        <v>50490</v>
      </c>
      <c r="J213" s="1045" t="s">
        <v>43</v>
      </c>
      <c r="K213" s="1045" t="s">
        <v>43</v>
      </c>
      <c r="L213" s="1045" t="s">
        <v>43</v>
      </c>
      <c r="M213" s="1045" t="s">
        <v>43</v>
      </c>
      <c r="N213" s="1045" t="s">
        <v>43</v>
      </c>
      <c r="O213" s="1045">
        <v>32</v>
      </c>
      <c r="P213" s="1045">
        <v>32</v>
      </c>
      <c r="Q213" s="1045">
        <v>578982</v>
      </c>
      <c r="R213" s="1045">
        <v>328141</v>
      </c>
      <c r="S213" s="1045">
        <v>43992</v>
      </c>
      <c r="T213" s="1045" t="s">
        <v>43</v>
      </c>
      <c r="U213" s="1045">
        <v>39719</v>
      </c>
      <c r="V213" s="1045">
        <v>135020</v>
      </c>
      <c r="W213" s="1048" t="s">
        <v>424</v>
      </c>
    </row>
    <row r="214" spans="1:23" s="1045" customFormat="1" ht="9.75" customHeight="1">
      <c r="A214" s="1046" t="s">
        <v>481</v>
      </c>
      <c r="B214" s="1045" t="s">
        <v>43</v>
      </c>
      <c r="C214" s="1045">
        <v>9163</v>
      </c>
      <c r="D214" s="1045">
        <v>571978</v>
      </c>
      <c r="E214" s="1045">
        <v>2004</v>
      </c>
      <c r="F214" s="1045">
        <v>569974</v>
      </c>
      <c r="G214" s="1045">
        <v>75445</v>
      </c>
      <c r="H214" s="1045">
        <v>75445</v>
      </c>
      <c r="I214" s="1045">
        <v>75445</v>
      </c>
      <c r="J214" s="1045" t="s">
        <v>43</v>
      </c>
      <c r="K214" s="1045" t="s">
        <v>43</v>
      </c>
      <c r="L214" s="1045" t="s">
        <v>43</v>
      </c>
      <c r="M214" s="1045" t="s">
        <v>43</v>
      </c>
      <c r="N214" s="1045" t="s">
        <v>43</v>
      </c>
      <c r="O214" s="1045" t="s">
        <v>43</v>
      </c>
      <c r="P214" s="1045" t="s">
        <v>43</v>
      </c>
      <c r="Q214" s="1045">
        <v>810877</v>
      </c>
      <c r="R214" s="1045">
        <v>414170</v>
      </c>
      <c r="S214" s="1045">
        <v>23990</v>
      </c>
      <c r="T214" s="1045">
        <v>89993</v>
      </c>
      <c r="U214" s="1045" t="s">
        <v>43</v>
      </c>
      <c r="V214" s="1045">
        <v>216587</v>
      </c>
      <c r="W214" s="1048" t="s">
        <v>482</v>
      </c>
    </row>
    <row r="215" spans="1:23" s="1045" customFormat="1" ht="9.75" customHeight="1">
      <c r="A215" s="1046" t="s">
        <v>465</v>
      </c>
      <c r="B215" s="1045" t="s">
        <v>43</v>
      </c>
      <c r="C215" s="1045">
        <v>12238</v>
      </c>
      <c r="D215" s="1045">
        <v>591450</v>
      </c>
      <c r="E215" s="1045">
        <v>2596</v>
      </c>
      <c r="F215" s="1045">
        <v>588854</v>
      </c>
      <c r="G215" s="1045">
        <v>72010</v>
      </c>
      <c r="H215" s="1045">
        <v>71970</v>
      </c>
      <c r="I215" s="1045">
        <v>71970</v>
      </c>
      <c r="J215" s="1045" t="s">
        <v>43</v>
      </c>
      <c r="K215" s="1045" t="s">
        <v>43</v>
      </c>
      <c r="L215" s="1045" t="s">
        <v>43</v>
      </c>
      <c r="M215" s="1045" t="s">
        <v>43</v>
      </c>
      <c r="N215" s="1045" t="s">
        <v>43</v>
      </c>
      <c r="O215" s="1045">
        <v>40</v>
      </c>
      <c r="P215" s="1045">
        <v>40</v>
      </c>
      <c r="Q215" s="1045">
        <v>763642</v>
      </c>
      <c r="R215" s="1045">
        <v>204445</v>
      </c>
      <c r="S215" s="1045">
        <v>51231</v>
      </c>
      <c r="T215" s="1045" t="s">
        <v>43</v>
      </c>
      <c r="U215" s="1045" t="s">
        <v>43</v>
      </c>
      <c r="V215" s="1045">
        <v>83933</v>
      </c>
      <c r="W215" s="1048" t="s">
        <v>410</v>
      </c>
    </row>
    <row r="216" spans="1:23" s="1045" customFormat="1" ht="9.75" customHeight="1">
      <c r="A216" s="1049" t="s">
        <v>466</v>
      </c>
      <c r="B216" s="1050" t="s">
        <v>43</v>
      </c>
      <c r="C216" s="1051">
        <v>15110</v>
      </c>
      <c r="D216" s="1051">
        <v>674038</v>
      </c>
      <c r="E216" s="1051">
        <v>1276</v>
      </c>
      <c r="F216" s="1051">
        <v>672762</v>
      </c>
      <c r="G216" s="1051">
        <v>49990</v>
      </c>
      <c r="H216" s="1051">
        <v>49990</v>
      </c>
      <c r="I216" s="1051">
        <v>49990</v>
      </c>
      <c r="J216" s="1051" t="s">
        <v>43</v>
      </c>
      <c r="K216" s="1051" t="s">
        <v>43</v>
      </c>
      <c r="L216" s="1051" t="s">
        <v>43</v>
      </c>
      <c r="M216" s="1051" t="s">
        <v>43</v>
      </c>
      <c r="N216" s="1051" t="s">
        <v>43</v>
      </c>
      <c r="O216" s="1051" t="s">
        <v>43</v>
      </c>
      <c r="P216" s="1051" t="s">
        <v>43</v>
      </c>
      <c r="Q216" s="1051">
        <v>891012</v>
      </c>
      <c r="R216" s="1051">
        <v>328643</v>
      </c>
      <c r="S216" s="1051">
        <v>44986</v>
      </c>
      <c r="T216" s="1051">
        <v>84820</v>
      </c>
      <c r="U216" s="1051" t="s">
        <v>43</v>
      </c>
      <c r="V216" s="1051">
        <v>105051</v>
      </c>
      <c r="W216" s="1052" t="s">
        <v>411</v>
      </c>
    </row>
    <row r="217" spans="1:23" ht="12" customHeight="1"/>
    <row r="218" spans="1:23" ht="12" customHeight="1"/>
    <row r="219" spans="1:23" ht="12" customHeight="1">
      <c r="K219" s="1053" t="s">
        <v>483</v>
      </c>
      <c r="V219" s="880" t="s">
        <v>1334</v>
      </c>
    </row>
    <row r="220" spans="1:23" s="1038" customFormat="1" ht="21" customHeight="1">
      <c r="A220" s="1308" t="s">
        <v>723</v>
      </c>
      <c r="B220" s="1054" t="s">
        <v>857</v>
      </c>
      <c r="C220" s="1037"/>
      <c r="D220" s="1037"/>
      <c r="E220" s="1037"/>
      <c r="F220" s="1037"/>
      <c r="G220" s="1037"/>
      <c r="H220" s="1037"/>
      <c r="I220" s="1037"/>
      <c r="J220" s="1037"/>
      <c r="K220" s="1037"/>
      <c r="L220" s="1037"/>
      <c r="M220" s="1037"/>
      <c r="N220" s="1037"/>
      <c r="O220" s="1037"/>
      <c r="P220" s="1037"/>
      <c r="Q220" s="1037"/>
      <c r="R220" s="1037"/>
      <c r="S220" s="1037"/>
      <c r="T220" s="1037"/>
      <c r="U220" s="1037"/>
      <c r="V220" s="1037"/>
      <c r="W220" s="1311" t="s">
        <v>1335</v>
      </c>
    </row>
    <row r="221" spans="1:23" s="1038" customFormat="1" ht="21" customHeight="1">
      <c r="A221" s="1309"/>
      <c r="B221" s="1054" t="s">
        <v>165</v>
      </c>
      <c r="C221" s="1037"/>
      <c r="D221" s="1037"/>
      <c r="E221" s="1037"/>
      <c r="F221" s="1037"/>
      <c r="G221" s="1037"/>
      <c r="H221" s="1037"/>
      <c r="I221" s="1037"/>
      <c r="J221" s="1076"/>
      <c r="K221" s="1077" t="s">
        <v>743</v>
      </c>
      <c r="L221" s="1037"/>
      <c r="M221" s="1037"/>
      <c r="N221" s="1037"/>
      <c r="O221" s="1076"/>
      <c r="P221" s="1077" t="s">
        <v>762</v>
      </c>
      <c r="Q221" s="1037"/>
      <c r="R221" s="1037"/>
      <c r="S221" s="1076"/>
      <c r="T221" s="1077" t="s">
        <v>763</v>
      </c>
      <c r="U221" s="1037"/>
      <c r="V221" s="1037"/>
      <c r="W221" s="1312"/>
    </row>
    <row r="222" spans="1:23" s="1038" customFormat="1" ht="52.5" customHeight="1">
      <c r="A222" s="1310"/>
      <c r="B222" s="1039" t="s">
        <v>840</v>
      </c>
      <c r="C222" s="1039" t="s">
        <v>792</v>
      </c>
      <c r="D222" s="1039" t="s">
        <v>794</v>
      </c>
      <c r="E222" s="1039" t="s">
        <v>795</v>
      </c>
      <c r="F222" s="1039" t="s">
        <v>727</v>
      </c>
      <c r="G222" s="1039" t="s">
        <v>728</v>
      </c>
      <c r="H222" s="1039" t="s">
        <v>730</v>
      </c>
      <c r="I222" s="1039" t="s">
        <v>734</v>
      </c>
      <c r="J222" s="1039" t="s">
        <v>746</v>
      </c>
      <c r="K222" s="1079" t="s">
        <v>1367</v>
      </c>
      <c r="L222" s="1039" t="s">
        <v>593</v>
      </c>
      <c r="M222" s="1055" t="s">
        <v>749</v>
      </c>
      <c r="N222" s="1039" t="s">
        <v>751</v>
      </c>
      <c r="O222" s="1039" t="s">
        <v>754</v>
      </c>
      <c r="P222" s="1079" t="s">
        <v>768</v>
      </c>
      <c r="Q222" s="1039" t="s">
        <v>815</v>
      </c>
      <c r="R222" s="1039" t="s">
        <v>769</v>
      </c>
      <c r="S222" s="1039" t="s">
        <v>770</v>
      </c>
      <c r="T222" s="1079" t="s">
        <v>772</v>
      </c>
      <c r="U222" s="1039" t="s">
        <v>773</v>
      </c>
      <c r="V222" s="1040" t="s">
        <v>843</v>
      </c>
      <c r="W222" s="1313"/>
    </row>
    <row r="223" spans="1:23" s="1045" customFormat="1" ht="9.75" customHeight="1">
      <c r="A223" s="1041" t="s">
        <v>300</v>
      </c>
      <c r="B223" s="1042">
        <v>121837</v>
      </c>
      <c r="C223" s="1043">
        <v>3047440</v>
      </c>
      <c r="D223" s="1043">
        <v>39728</v>
      </c>
      <c r="E223" s="1043">
        <v>130764</v>
      </c>
      <c r="F223" s="1043">
        <v>84211</v>
      </c>
      <c r="G223" s="1043">
        <v>36100</v>
      </c>
      <c r="H223" s="1043" t="s">
        <v>43</v>
      </c>
      <c r="I223" s="1043">
        <v>46089</v>
      </c>
      <c r="J223" s="1043" t="s">
        <v>43</v>
      </c>
      <c r="K223" s="1043">
        <v>254230</v>
      </c>
      <c r="L223" s="1043">
        <v>254230</v>
      </c>
      <c r="M223" s="1043" t="s">
        <v>43</v>
      </c>
      <c r="N223" s="1043" t="s">
        <v>43</v>
      </c>
      <c r="O223" s="1043" t="s">
        <v>43</v>
      </c>
      <c r="P223" s="1043">
        <v>167931</v>
      </c>
      <c r="Q223" s="1043" t="s">
        <v>43</v>
      </c>
      <c r="R223" s="1043">
        <v>15878</v>
      </c>
      <c r="S223" s="1043">
        <v>152053</v>
      </c>
      <c r="T223" s="1043">
        <v>373096</v>
      </c>
      <c r="U223" s="1043" t="s">
        <v>43</v>
      </c>
      <c r="V223" s="1043">
        <v>373096</v>
      </c>
      <c r="W223" s="1044" t="s">
        <v>443</v>
      </c>
    </row>
    <row r="224" spans="1:23" s="1045" customFormat="1" ht="9.75" customHeight="1">
      <c r="A224" s="1046" t="s">
        <v>738</v>
      </c>
      <c r="B224" s="1045">
        <v>18201</v>
      </c>
      <c r="C224" s="1045">
        <v>2076213</v>
      </c>
      <c r="D224" s="1045">
        <v>41500</v>
      </c>
      <c r="E224" s="1045">
        <v>71032</v>
      </c>
      <c r="F224" s="1045">
        <v>45502</v>
      </c>
      <c r="G224" s="1045">
        <v>93498</v>
      </c>
      <c r="H224" s="1045" t="s">
        <v>43</v>
      </c>
      <c r="I224" s="1045" t="s">
        <v>43</v>
      </c>
      <c r="J224" s="1045" t="s">
        <v>43</v>
      </c>
      <c r="K224" s="1045">
        <v>81271</v>
      </c>
      <c r="L224" s="1045" t="s">
        <v>43</v>
      </c>
      <c r="M224" s="1045" t="s">
        <v>43</v>
      </c>
      <c r="N224" s="1045">
        <v>39970</v>
      </c>
      <c r="O224" s="1045">
        <v>41301</v>
      </c>
      <c r="P224" s="1045">
        <v>230410</v>
      </c>
      <c r="Q224" s="1045" t="s">
        <v>43</v>
      </c>
      <c r="R224" s="1045">
        <v>129557</v>
      </c>
      <c r="S224" s="1045">
        <v>100853</v>
      </c>
      <c r="T224" s="1045">
        <v>425334</v>
      </c>
      <c r="U224" s="1045" t="s">
        <v>43</v>
      </c>
      <c r="V224" s="1045">
        <v>204132</v>
      </c>
      <c r="W224" s="1048" t="s">
        <v>445</v>
      </c>
    </row>
    <row r="225" spans="1:23" s="1045" customFormat="1" ht="9.75" customHeight="1">
      <c r="A225" s="1046" t="s">
        <v>739</v>
      </c>
      <c r="B225" s="1045">
        <v>42510</v>
      </c>
      <c r="C225" s="1045">
        <v>1789444</v>
      </c>
      <c r="D225" s="1045">
        <v>287516</v>
      </c>
      <c r="E225" s="1045">
        <v>104320</v>
      </c>
      <c r="F225" s="1045">
        <v>136178</v>
      </c>
      <c r="G225" s="1045" t="s">
        <v>43</v>
      </c>
      <c r="H225" s="1045" t="s">
        <v>43</v>
      </c>
      <c r="I225" s="1045" t="s">
        <v>43</v>
      </c>
      <c r="J225" s="1045" t="s">
        <v>43</v>
      </c>
      <c r="K225" s="1045">
        <v>456213</v>
      </c>
      <c r="L225" s="1045" t="s">
        <v>43</v>
      </c>
      <c r="M225" s="1045">
        <v>456213</v>
      </c>
      <c r="N225" s="1045" t="s">
        <v>43</v>
      </c>
      <c r="O225" s="1045" t="s">
        <v>43</v>
      </c>
      <c r="P225" s="1045">
        <v>176630</v>
      </c>
      <c r="Q225" s="1045">
        <v>50049</v>
      </c>
      <c r="R225" s="1045">
        <v>126581</v>
      </c>
      <c r="S225" s="1045" t="s">
        <v>43</v>
      </c>
      <c r="T225" s="1045">
        <v>32200</v>
      </c>
      <c r="U225" s="1045" t="s">
        <v>43</v>
      </c>
      <c r="V225" s="1045" t="s">
        <v>43</v>
      </c>
      <c r="W225" s="1048" t="s">
        <v>447</v>
      </c>
    </row>
    <row r="226" spans="1:23" s="1045" customFormat="1" ht="9.75" customHeight="1">
      <c r="A226" s="1046" t="s">
        <v>740</v>
      </c>
      <c r="B226" s="1045">
        <v>122496</v>
      </c>
      <c r="C226" s="1045">
        <v>1520541</v>
      </c>
      <c r="D226" s="1045">
        <v>50001</v>
      </c>
      <c r="E226" s="1045">
        <v>10000</v>
      </c>
      <c r="F226" s="1045" t="s">
        <v>43</v>
      </c>
      <c r="G226" s="1045" t="s">
        <v>43</v>
      </c>
      <c r="H226" s="1045">
        <v>47668</v>
      </c>
      <c r="I226" s="1045" t="s">
        <v>43</v>
      </c>
      <c r="J226" s="1045">
        <v>41602</v>
      </c>
      <c r="K226" s="1045" t="s">
        <v>43</v>
      </c>
      <c r="L226" s="1045" t="s">
        <v>43</v>
      </c>
      <c r="M226" s="1045" t="s">
        <v>43</v>
      </c>
      <c r="N226" s="1045" t="s">
        <v>43</v>
      </c>
      <c r="O226" s="1045" t="s">
        <v>43</v>
      </c>
      <c r="P226" s="1045">
        <v>87014</v>
      </c>
      <c r="Q226" s="1045" t="s">
        <v>43</v>
      </c>
      <c r="R226" s="1045">
        <v>37010</v>
      </c>
      <c r="S226" s="1045">
        <v>50004</v>
      </c>
      <c r="T226" s="1045">
        <v>90245</v>
      </c>
      <c r="U226" s="1045" t="s">
        <v>43</v>
      </c>
      <c r="V226" s="1045">
        <v>90245</v>
      </c>
      <c r="W226" s="1048" t="s">
        <v>449</v>
      </c>
    </row>
    <row r="227" spans="1:23" s="1045" customFormat="1" ht="9.75" customHeight="1">
      <c r="A227" s="1046" t="s">
        <v>741</v>
      </c>
      <c r="B227" s="1045" t="s">
        <v>43</v>
      </c>
      <c r="C227" s="1045">
        <v>1563391</v>
      </c>
      <c r="D227" s="1045" t="s">
        <v>43</v>
      </c>
      <c r="E227" s="1045">
        <v>280065</v>
      </c>
      <c r="F227" s="1045" t="s">
        <v>43</v>
      </c>
      <c r="G227" s="1045" t="s">
        <v>43</v>
      </c>
      <c r="H227" s="1045" t="s">
        <v>43</v>
      </c>
      <c r="I227" s="1045" t="s">
        <v>43</v>
      </c>
      <c r="J227" s="1045" t="s">
        <v>43</v>
      </c>
      <c r="K227" s="1045" t="s">
        <v>43</v>
      </c>
      <c r="L227" s="1045" t="s">
        <v>43</v>
      </c>
      <c r="M227" s="1045" t="s">
        <v>43</v>
      </c>
      <c r="N227" s="1045" t="s">
        <v>43</v>
      </c>
      <c r="O227" s="1045" t="s">
        <v>43</v>
      </c>
      <c r="P227" s="1045">
        <v>108176</v>
      </c>
      <c r="Q227" s="1045" t="s">
        <v>43</v>
      </c>
      <c r="R227" s="1045">
        <v>108176</v>
      </c>
      <c r="S227" s="1045" t="s">
        <v>43</v>
      </c>
      <c r="T227" s="1045">
        <v>789535</v>
      </c>
      <c r="U227" s="1045">
        <v>51600</v>
      </c>
      <c r="V227" s="1045">
        <v>737935</v>
      </c>
      <c r="W227" s="1048" t="s">
        <v>451</v>
      </c>
    </row>
    <row r="228" spans="1:23" s="1045" customFormat="1" ht="6.75" customHeight="1">
      <c r="A228" s="1046"/>
      <c r="W228" s="1048"/>
    </row>
    <row r="229" spans="1:23" s="1045" customFormat="1" ht="9.75" customHeight="1">
      <c r="A229" s="1046" t="s">
        <v>305</v>
      </c>
      <c r="B229" s="1045">
        <v>122496</v>
      </c>
      <c r="C229" s="1045">
        <v>1340968</v>
      </c>
      <c r="D229" s="1045" t="s">
        <v>43</v>
      </c>
      <c r="E229" s="1045">
        <v>55300</v>
      </c>
      <c r="F229" s="1045" t="s">
        <v>43</v>
      </c>
      <c r="G229" s="1045" t="s">
        <v>43</v>
      </c>
      <c r="H229" s="1045" t="s">
        <v>43</v>
      </c>
      <c r="I229" s="1045" t="s">
        <v>43</v>
      </c>
      <c r="J229" s="1045" t="s">
        <v>43</v>
      </c>
      <c r="K229" s="1045" t="s">
        <v>43</v>
      </c>
      <c r="L229" s="1045" t="s">
        <v>43</v>
      </c>
      <c r="M229" s="1045" t="s">
        <v>43</v>
      </c>
      <c r="N229" s="1045" t="s">
        <v>43</v>
      </c>
      <c r="O229" s="1045" t="s">
        <v>43</v>
      </c>
      <c r="P229" s="1045">
        <v>139493</v>
      </c>
      <c r="Q229" s="1045" t="s">
        <v>43</v>
      </c>
      <c r="R229" s="1045">
        <v>89489</v>
      </c>
      <c r="S229" s="1045">
        <v>50004</v>
      </c>
      <c r="T229" s="1045">
        <v>255422</v>
      </c>
      <c r="U229" s="1045" t="s">
        <v>43</v>
      </c>
      <c r="V229" s="1045">
        <v>255422</v>
      </c>
      <c r="W229" s="1048" t="s">
        <v>452</v>
      </c>
    </row>
    <row r="230" spans="1:23" s="1045" customFormat="1" ht="9.75" customHeight="1">
      <c r="A230" s="1046" t="s">
        <v>742</v>
      </c>
      <c r="B230" s="1045" t="s">
        <v>43</v>
      </c>
      <c r="C230" s="1045">
        <v>993060</v>
      </c>
      <c r="D230" s="1045">
        <v>45300</v>
      </c>
      <c r="E230" s="1045">
        <v>416115</v>
      </c>
      <c r="F230" s="1045" t="s">
        <v>43</v>
      </c>
      <c r="G230" s="1045" t="s">
        <v>43</v>
      </c>
      <c r="H230" s="1045" t="s">
        <v>43</v>
      </c>
      <c r="I230" s="1045" t="s">
        <v>43</v>
      </c>
      <c r="J230" s="1045" t="s">
        <v>43</v>
      </c>
      <c r="K230" s="1045" t="s">
        <v>43</v>
      </c>
      <c r="L230" s="1045" t="s">
        <v>43</v>
      </c>
      <c r="M230" s="1045" t="s">
        <v>43</v>
      </c>
      <c r="N230" s="1045" t="s">
        <v>43</v>
      </c>
      <c r="O230" s="1045" t="s">
        <v>43</v>
      </c>
      <c r="P230" s="1045">
        <v>63697</v>
      </c>
      <c r="Q230" s="1045" t="s">
        <v>43</v>
      </c>
      <c r="R230" s="1045">
        <v>63697</v>
      </c>
      <c r="S230" s="1045" t="s">
        <v>43</v>
      </c>
      <c r="T230" s="1045">
        <v>873213</v>
      </c>
      <c r="U230" s="1045">
        <v>51600</v>
      </c>
      <c r="V230" s="1045">
        <v>821613</v>
      </c>
      <c r="W230" s="1048" t="s">
        <v>454</v>
      </c>
    </row>
    <row r="231" spans="1:23" s="1045" customFormat="1" ht="6.75" customHeight="1">
      <c r="A231" s="1046"/>
      <c r="W231" s="1048"/>
    </row>
    <row r="232" spans="1:23" s="1045" customFormat="1" ht="9.75" customHeight="1">
      <c r="A232" s="1046" t="s">
        <v>307</v>
      </c>
      <c r="B232" s="1045" t="s">
        <v>43</v>
      </c>
      <c r="C232" s="1045">
        <v>590348</v>
      </c>
      <c r="D232" s="1045" t="s">
        <v>43</v>
      </c>
      <c r="E232" s="1045">
        <v>45300</v>
      </c>
      <c r="F232" s="1045" t="s">
        <v>43</v>
      </c>
      <c r="G232" s="1045" t="s">
        <v>43</v>
      </c>
      <c r="H232" s="1045" t="s">
        <v>43</v>
      </c>
      <c r="I232" s="1045" t="s">
        <v>43</v>
      </c>
      <c r="J232" s="1045" t="s">
        <v>43</v>
      </c>
      <c r="K232" s="1045" t="s">
        <v>43</v>
      </c>
      <c r="L232" s="1045" t="s">
        <v>43</v>
      </c>
      <c r="M232" s="1045" t="s">
        <v>43</v>
      </c>
      <c r="N232" s="1045" t="s">
        <v>43</v>
      </c>
      <c r="O232" s="1045" t="s">
        <v>43</v>
      </c>
      <c r="P232" s="1045">
        <v>52479</v>
      </c>
      <c r="Q232" s="1045" t="s">
        <v>43</v>
      </c>
      <c r="R232" s="1045">
        <v>52479</v>
      </c>
      <c r="S232" s="1045" t="s">
        <v>43</v>
      </c>
      <c r="T232" s="1045">
        <v>165177</v>
      </c>
      <c r="U232" s="1045" t="s">
        <v>43</v>
      </c>
      <c r="V232" s="1045">
        <v>165177</v>
      </c>
      <c r="W232" s="1048" t="s">
        <v>455</v>
      </c>
    </row>
    <row r="233" spans="1:23" s="1045" customFormat="1" ht="9.75" customHeight="1">
      <c r="A233" s="1046" t="s">
        <v>456</v>
      </c>
      <c r="B233" s="1045" t="s">
        <v>43</v>
      </c>
      <c r="C233" s="1045">
        <v>383796</v>
      </c>
      <c r="D233" s="1045" t="s">
        <v>43</v>
      </c>
      <c r="E233" s="1045" t="s">
        <v>43</v>
      </c>
      <c r="F233" s="1045" t="s">
        <v>43</v>
      </c>
      <c r="G233" s="1045" t="s">
        <v>43</v>
      </c>
      <c r="H233" s="1045" t="s">
        <v>43</v>
      </c>
      <c r="I233" s="1045" t="s">
        <v>43</v>
      </c>
      <c r="J233" s="1045" t="s">
        <v>43</v>
      </c>
      <c r="K233" s="1045" t="s">
        <v>43</v>
      </c>
      <c r="L233" s="1045" t="s">
        <v>43</v>
      </c>
      <c r="M233" s="1045" t="s">
        <v>43</v>
      </c>
      <c r="N233" s="1045" t="s">
        <v>43</v>
      </c>
      <c r="O233" s="1045" t="s">
        <v>43</v>
      </c>
      <c r="P233" s="1045">
        <v>55697</v>
      </c>
      <c r="Q233" s="1045" t="s">
        <v>43</v>
      </c>
      <c r="R233" s="1045">
        <v>55697</v>
      </c>
      <c r="S233" s="1045" t="s">
        <v>43</v>
      </c>
      <c r="T233" s="1045">
        <v>64400</v>
      </c>
      <c r="U233" s="1045" t="s">
        <v>43</v>
      </c>
      <c r="V233" s="1045">
        <v>64400</v>
      </c>
      <c r="W233" s="1048" t="s">
        <v>457</v>
      </c>
    </row>
    <row r="234" spans="1:23" s="1045" customFormat="1" ht="9.75" customHeight="1">
      <c r="A234" s="1046" t="s">
        <v>458</v>
      </c>
      <c r="B234" s="1045" t="s">
        <v>43</v>
      </c>
      <c r="C234" s="1045">
        <v>182142</v>
      </c>
      <c r="D234" s="1045" t="s">
        <v>43</v>
      </c>
      <c r="E234" s="1045">
        <v>30900</v>
      </c>
      <c r="F234" s="1045" t="s">
        <v>43</v>
      </c>
      <c r="G234" s="1045" t="s">
        <v>43</v>
      </c>
      <c r="H234" s="1045" t="s">
        <v>43</v>
      </c>
      <c r="I234" s="1045" t="s">
        <v>43</v>
      </c>
      <c r="J234" s="1045" t="s">
        <v>43</v>
      </c>
      <c r="K234" s="1045" t="s">
        <v>43</v>
      </c>
      <c r="L234" s="1045" t="s">
        <v>43</v>
      </c>
      <c r="M234" s="1045" t="s">
        <v>43</v>
      </c>
      <c r="N234" s="1045" t="s">
        <v>43</v>
      </c>
      <c r="O234" s="1045" t="s">
        <v>43</v>
      </c>
      <c r="P234" s="1045" t="s">
        <v>43</v>
      </c>
      <c r="Q234" s="1045" t="s">
        <v>43</v>
      </c>
      <c r="R234" s="1045" t="s">
        <v>43</v>
      </c>
      <c r="S234" s="1045" t="s">
        <v>43</v>
      </c>
      <c r="T234" s="1045">
        <v>508358</v>
      </c>
      <c r="U234" s="1045" t="s">
        <v>43</v>
      </c>
      <c r="V234" s="1045">
        <v>508358</v>
      </c>
      <c r="W234" s="1048" t="s">
        <v>459</v>
      </c>
    </row>
    <row r="235" spans="1:23" s="1045" customFormat="1" ht="9.75" customHeight="1">
      <c r="A235" s="1046" t="s">
        <v>460</v>
      </c>
      <c r="B235" s="1045" t="s">
        <v>43</v>
      </c>
      <c r="C235" s="1045">
        <v>407105</v>
      </c>
      <c r="D235" s="1045" t="s">
        <v>43</v>
      </c>
      <c r="E235" s="1045">
        <v>203865</v>
      </c>
      <c r="F235" s="1045" t="s">
        <v>43</v>
      </c>
      <c r="G235" s="1045" t="s">
        <v>43</v>
      </c>
      <c r="H235" s="1045" t="s">
        <v>43</v>
      </c>
      <c r="I235" s="1045" t="s">
        <v>43</v>
      </c>
      <c r="J235" s="1045" t="s">
        <v>43</v>
      </c>
      <c r="K235" s="1045" t="s">
        <v>43</v>
      </c>
      <c r="L235" s="1045" t="s">
        <v>43</v>
      </c>
      <c r="M235" s="1045" t="s">
        <v>43</v>
      </c>
      <c r="N235" s="1045" t="s">
        <v>43</v>
      </c>
      <c r="O235" s="1045" t="s">
        <v>43</v>
      </c>
      <c r="P235" s="1045" t="s">
        <v>43</v>
      </c>
      <c r="Q235" s="1045" t="s">
        <v>43</v>
      </c>
      <c r="R235" s="1045" t="s">
        <v>43</v>
      </c>
      <c r="S235" s="1045" t="s">
        <v>43</v>
      </c>
      <c r="T235" s="1045">
        <v>51600</v>
      </c>
      <c r="U235" s="1045">
        <v>51600</v>
      </c>
      <c r="V235" s="1045" t="s">
        <v>43</v>
      </c>
      <c r="W235" s="1048" t="s">
        <v>461</v>
      </c>
    </row>
    <row r="236" spans="1:23" s="1045" customFormat="1" ht="9.75" customHeight="1">
      <c r="A236" s="1046" t="s">
        <v>311</v>
      </c>
      <c r="B236" s="1045" t="s">
        <v>43</v>
      </c>
      <c r="C236" s="1045">
        <v>20017</v>
      </c>
      <c r="D236" s="1045">
        <v>45300</v>
      </c>
      <c r="E236" s="1045">
        <v>181350</v>
      </c>
      <c r="F236" s="1045" t="s">
        <v>43</v>
      </c>
      <c r="G236" s="1045" t="s">
        <v>43</v>
      </c>
      <c r="H236" s="1045" t="s">
        <v>43</v>
      </c>
      <c r="I236" s="1045" t="s">
        <v>43</v>
      </c>
      <c r="J236" s="1045" t="s">
        <v>43</v>
      </c>
      <c r="K236" s="1045" t="s">
        <v>43</v>
      </c>
      <c r="L236" s="1045" t="s">
        <v>43</v>
      </c>
      <c r="M236" s="1045" t="s">
        <v>43</v>
      </c>
      <c r="N236" s="1045" t="s">
        <v>43</v>
      </c>
      <c r="O236" s="1045" t="s">
        <v>43</v>
      </c>
      <c r="P236" s="1045">
        <v>8000</v>
      </c>
      <c r="Q236" s="1045" t="s">
        <v>43</v>
      </c>
      <c r="R236" s="1045">
        <v>8000</v>
      </c>
      <c r="S236" s="1045" t="s">
        <v>43</v>
      </c>
      <c r="T236" s="1045">
        <v>248855</v>
      </c>
      <c r="U236" s="1045" t="s">
        <v>43</v>
      </c>
      <c r="V236" s="1045">
        <v>248855</v>
      </c>
      <c r="W236" s="1048" t="s">
        <v>462</v>
      </c>
    </row>
    <row r="237" spans="1:23" s="1045" customFormat="1" ht="6.75" customHeight="1">
      <c r="A237" s="1046"/>
      <c r="W237" s="1048"/>
    </row>
    <row r="238" spans="1:23" s="1045" customFormat="1" ht="9.75" customHeight="1">
      <c r="A238" s="1046" t="s">
        <v>463</v>
      </c>
      <c r="B238" s="1045" t="s">
        <v>43</v>
      </c>
      <c r="C238" s="1045">
        <v>327585</v>
      </c>
      <c r="D238" s="1045" t="s">
        <v>43</v>
      </c>
      <c r="E238" s="1045">
        <v>36450</v>
      </c>
      <c r="F238" s="1045" t="s">
        <v>43</v>
      </c>
      <c r="G238" s="1045" t="s">
        <v>43</v>
      </c>
      <c r="H238" s="1045" t="s">
        <v>43</v>
      </c>
      <c r="I238" s="1045" t="s">
        <v>43</v>
      </c>
      <c r="J238" s="1045" t="s">
        <v>43</v>
      </c>
      <c r="K238" s="1045" t="s">
        <v>43</v>
      </c>
      <c r="L238" s="1045" t="s">
        <v>43</v>
      </c>
      <c r="M238" s="1045" t="s">
        <v>43</v>
      </c>
      <c r="N238" s="1045" t="s">
        <v>43</v>
      </c>
      <c r="O238" s="1045" t="s">
        <v>43</v>
      </c>
      <c r="P238" s="1045">
        <v>52479</v>
      </c>
      <c r="Q238" s="1045" t="s">
        <v>43</v>
      </c>
      <c r="R238" s="1045">
        <v>52479</v>
      </c>
      <c r="S238" s="1045" t="s">
        <v>43</v>
      </c>
      <c r="T238" s="1045" t="s">
        <v>43</v>
      </c>
      <c r="U238" s="1045" t="s">
        <v>43</v>
      </c>
      <c r="V238" s="1045" t="s">
        <v>43</v>
      </c>
      <c r="W238" s="1048" t="s">
        <v>464</v>
      </c>
    </row>
    <row r="239" spans="1:23" s="1045" customFormat="1" ht="9.75" customHeight="1">
      <c r="A239" s="1046" t="s">
        <v>465</v>
      </c>
      <c r="B239" s="1045" t="s">
        <v>43</v>
      </c>
      <c r="C239" s="1045">
        <v>174708</v>
      </c>
      <c r="D239" s="1045" t="s">
        <v>43</v>
      </c>
      <c r="E239" s="1045">
        <v>8850</v>
      </c>
      <c r="F239" s="1045" t="s">
        <v>43</v>
      </c>
      <c r="G239" s="1045" t="s">
        <v>43</v>
      </c>
      <c r="H239" s="1045" t="s">
        <v>43</v>
      </c>
      <c r="I239" s="1045" t="s">
        <v>43</v>
      </c>
      <c r="J239" s="1045" t="s">
        <v>43</v>
      </c>
      <c r="K239" s="1045" t="s">
        <v>43</v>
      </c>
      <c r="L239" s="1045" t="s">
        <v>43</v>
      </c>
      <c r="M239" s="1045" t="s">
        <v>43</v>
      </c>
      <c r="N239" s="1045" t="s">
        <v>43</v>
      </c>
      <c r="O239" s="1045" t="s">
        <v>43</v>
      </c>
      <c r="P239" s="1045" t="s">
        <v>43</v>
      </c>
      <c r="Q239" s="1045" t="s">
        <v>43</v>
      </c>
      <c r="R239" s="1045" t="s">
        <v>43</v>
      </c>
      <c r="S239" s="1045" t="s">
        <v>43</v>
      </c>
      <c r="T239" s="1045">
        <v>51598</v>
      </c>
      <c r="U239" s="1045" t="s">
        <v>43</v>
      </c>
      <c r="V239" s="1045">
        <v>51598</v>
      </c>
      <c r="W239" s="1048" t="s">
        <v>410</v>
      </c>
    </row>
    <row r="240" spans="1:23" s="1045" customFormat="1" ht="9.75" customHeight="1">
      <c r="A240" s="1046" t="s">
        <v>466</v>
      </c>
      <c r="B240" s="1045" t="s">
        <v>43</v>
      </c>
      <c r="C240" s="1045">
        <v>88055</v>
      </c>
      <c r="D240" s="1045" t="s">
        <v>43</v>
      </c>
      <c r="E240" s="1045" t="s">
        <v>43</v>
      </c>
      <c r="F240" s="1045" t="s">
        <v>43</v>
      </c>
      <c r="G240" s="1045" t="s">
        <v>43</v>
      </c>
      <c r="H240" s="1045" t="s">
        <v>43</v>
      </c>
      <c r="I240" s="1045" t="s">
        <v>43</v>
      </c>
      <c r="J240" s="1045" t="s">
        <v>43</v>
      </c>
      <c r="K240" s="1045" t="s">
        <v>43</v>
      </c>
      <c r="L240" s="1045" t="s">
        <v>43</v>
      </c>
      <c r="M240" s="1045" t="s">
        <v>43</v>
      </c>
      <c r="N240" s="1045" t="s">
        <v>43</v>
      </c>
      <c r="O240" s="1045" t="s">
        <v>43</v>
      </c>
      <c r="P240" s="1045" t="s">
        <v>43</v>
      </c>
      <c r="Q240" s="1045" t="s">
        <v>43</v>
      </c>
      <c r="R240" s="1045" t="s">
        <v>43</v>
      </c>
      <c r="S240" s="1045" t="s">
        <v>43</v>
      </c>
      <c r="T240" s="1045">
        <v>113579</v>
      </c>
      <c r="U240" s="1045" t="s">
        <v>43</v>
      </c>
      <c r="V240" s="1045">
        <v>113579</v>
      </c>
      <c r="W240" s="1048" t="s">
        <v>411</v>
      </c>
    </row>
    <row r="241" spans="1:23" s="1045" customFormat="1" ht="9.75" customHeight="1">
      <c r="A241" s="1046" t="s">
        <v>467</v>
      </c>
      <c r="B241" s="1045" t="s">
        <v>43</v>
      </c>
      <c r="C241" s="1045">
        <v>193901</v>
      </c>
      <c r="D241" s="1045" t="s">
        <v>43</v>
      </c>
      <c r="E241" s="1045" t="s">
        <v>43</v>
      </c>
      <c r="F241" s="1045" t="s">
        <v>43</v>
      </c>
      <c r="G241" s="1045" t="s">
        <v>43</v>
      </c>
      <c r="H241" s="1045" t="s">
        <v>43</v>
      </c>
      <c r="I241" s="1045" t="s">
        <v>43</v>
      </c>
      <c r="J241" s="1045" t="s">
        <v>43</v>
      </c>
      <c r="K241" s="1045" t="s">
        <v>43</v>
      </c>
      <c r="L241" s="1045" t="s">
        <v>43</v>
      </c>
      <c r="M241" s="1045" t="s">
        <v>43</v>
      </c>
      <c r="N241" s="1045" t="s">
        <v>43</v>
      </c>
      <c r="O241" s="1045" t="s">
        <v>43</v>
      </c>
      <c r="P241" s="1045" t="s">
        <v>43</v>
      </c>
      <c r="Q241" s="1045" t="s">
        <v>43</v>
      </c>
      <c r="R241" s="1045" t="s">
        <v>43</v>
      </c>
      <c r="S241" s="1045" t="s">
        <v>43</v>
      </c>
      <c r="T241" s="1045" t="s">
        <v>43</v>
      </c>
      <c r="U241" s="1045" t="s">
        <v>43</v>
      </c>
      <c r="V241" s="1045" t="s">
        <v>43</v>
      </c>
      <c r="W241" s="1048" t="s">
        <v>412</v>
      </c>
    </row>
    <row r="242" spans="1:23" s="1045" customFormat="1" ht="9.75" customHeight="1">
      <c r="A242" s="1046" t="s">
        <v>468</v>
      </c>
      <c r="B242" s="1045" t="s">
        <v>43</v>
      </c>
      <c r="C242" s="1045">
        <v>104808</v>
      </c>
      <c r="D242" s="1045" t="s">
        <v>43</v>
      </c>
      <c r="E242" s="1045" t="s">
        <v>43</v>
      </c>
      <c r="F242" s="1045" t="s">
        <v>43</v>
      </c>
      <c r="G242" s="1045" t="s">
        <v>43</v>
      </c>
      <c r="H242" s="1045" t="s">
        <v>43</v>
      </c>
      <c r="I242" s="1045" t="s">
        <v>43</v>
      </c>
      <c r="J242" s="1045" t="s">
        <v>43</v>
      </c>
      <c r="K242" s="1045" t="s">
        <v>43</v>
      </c>
      <c r="L242" s="1045" t="s">
        <v>43</v>
      </c>
      <c r="M242" s="1045" t="s">
        <v>43</v>
      </c>
      <c r="N242" s="1045" t="s">
        <v>43</v>
      </c>
      <c r="O242" s="1045" t="s">
        <v>43</v>
      </c>
      <c r="P242" s="1045" t="s">
        <v>43</v>
      </c>
      <c r="Q242" s="1045" t="s">
        <v>43</v>
      </c>
      <c r="R242" s="1045" t="s">
        <v>43</v>
      </c>
      <c r="S242" s="1045" t="s">
        <v>43</v>
      </c>
      <c r="T242" s="1045">
        <v>64400</v>
      </c>
      <c r="U242" s="1045" t="s">
        <v>43</v>
      </c>
      <c r="V242" s="1045">
        <v>64400</v>
      </c>
      <c r="W242" s="1048" t="s">
        <v>469</v>
      </c>
    </row>
    <row r="243" spans="1:23" s="1045" customFormat="1" ht="9.75" customHeight="1">
      <c r="A243" s="1046" t="s">
        <v>470</v>
      </c>
      <c r="B243" s="1045" t="s">
        <v>43</v>
      </c>
      <c r="C243" s="1045">
        <v>85087</v>
      </c>
      <c r="D243" s="1045" t="s">
        <v>43</v>
      </c>
      <c r="E243" s="1045" t="s">
        <v>43</v>
      </c>
      <c r="F243" s="1045" t="s">
        <v>43</v>
      </c>
      <c r="G243" s="1045" t="s">
        <v>43</v>
      </c>
      <c r="H243" s="1045" t="s">
        <v>43</v>
      </c>
      <c r="I243" s="1045" t="s">
        <v>43</v>
      </c>
      <c r="J243" s="1045" t="s">
        <v>43</v>
      </c>
      <c r="K243" s="1045" t="s">
        <v>43</v>
      </c>
      <c r="L243" s="1045" t="s">
        <v>43</v>
      </c>
      <c r="M243" s="1045" t="s">
        <v>43</v>
      </c>
      <c r="N243" s="1045" t="s">
        <v>43</v>
      </c>
      <c r="O243" s="1045" t="s">
        <v>43</v>
      </c>
      <c r="P243" s="1045">
        <v>55697</v>
      </c>
      <c r="Q243" s="1045" t="s">
        <v>43</v>
      </c>
      <c r="R243" s="1045">
        <v>55697</v>
      </c>
      <c r="S243" s="1045" t="s">
        <v>43</v>
      </c>
      <c r="T243" s="1045" t="s">
        <v>43</v>
      </c>
      <c r="U243" s="1045" t="s">
        <v>43</v>
      </c>
      <c r="V243" s="1045" t="s">
        <v>43</v>
      </c>
      <c r="W243" s="1048" t="s">
        <v>471</v>
      </c>
    </row>
    <row r="244" spans="1:23" s="1045" customFormat="1" ht="9.75" customHeight="1">
      <c r="A244" s="1046" t="s">
        <v>472</v>
      </c>
      <c r="B244" s="1045" t="s">
        <v>43</v>
      </c>
      <c r="C244" s="1045" t="s">
        <v>43</v>
      </c>
      <c r="D244" s="1045" t="s">
        <v>43</v>
      </c>
      <c r="E244" s="1045">
        <v>30900</v>
      </c>
      <c r="F244" s="1045" t="s">
        <v>43</v>
      </c>
      <c r="G244" s="1045" t="s">
        <v>43</v>
      </c>
      <c r="H244" s="1045" t="s">
        <v>43</v>
      </c>
      <c r="I244" s="1045" t="s">
        <v>43</v>
      </c>
      <c r="J244" s="1045" t="s">
        <v>43</v>
      </c>
      <c r="K244" s="1045" t="s">
        <v>43</v>
      </c>
      <c r="L244" s="1045" t="s">
        <v>43</v>
      </c>
      <c r="M244" s="1045" t="s">
        <v>43</v>
      </c>
      <c r="N244" s="1045" t="s">
        <v>43</v>
      </c>
      <c r="O244" s="1045" t="s">
        <v>43</v>
      </c>
      <c r="P244" s="1045" t="s">
        <v>43</v>
      </c>
      <c r="Q244" s="1045" t="s">
        <v>43</v>
      </c>
      <c r="R244" s="1045" t="s">
        <v>43</v>
      </c>
      <c r="S244" s="1045" t="s">
        <v>43</v>
      </c>
      <c r="T244" s="1045">
        <v>147930</v>
      </c>
      <c r="U244" s="1045" t="s">
        <v>43</v>
      </c>
      <c r="V244" s="1045">
        <v>147930</v>
      </c>
      <c r="W244" s="1048" t="s">
        <v>473</v>
      </c>
    </row>
    <row r="245" spans="1:23" s="1045" customFormat="1" ht="9.75" customHeight="1">
      <c r="A245" s="1046" t="s">
        <v>474</v>
      </c>
      <c r="B245" s="1045" t="s">
        <v>43</v>
      </c>
      <c r="C245" s="1045">
        <v>126833</v>
      </c>
      <c r="D245" s="1045" t="s">
        <v>43</v>
      </c>
      <c r="E245" s="1045" t="s">
        <v>43</v>
      </c>
      <c r="F245" s="1045" t="s">
        <v>43</v>
      </c>
      <c r="G245" s="1045" t="s">
        <v>43</v>
      </c>
      <c r="H245" s="1045" t="s">
        <v>43</v>
      </c>
      <c r="I245" s="1045" t="s">
        <v>43</v>
      </c>
      <c r="J245" s="1045" t="s">
        <v>43</v>
      </c>
      <c r="K245" s="1045" t="s">
        <v>43</v>
      </c>
      <c r="L245" s="1045" t="s">
        <v>43</v>
      </c>
      <c r="M245" s="1045" t="s">
        <v>43</v>
      </c>
      <c r="N245" s="1045" t="s">
        <v>43</v>
      </c>
      <c r="O245" s="1045" t="s">
        <v>43</v>
      </c>
      <c r="P245" s="1045" t="s">
        <v>43</v>
      </c>
      <c r="Q245" s="1045" t="s">
        <v>43</v>
      </c>
      <c r="R245" s="1045" t="s">
        <v>43</v>
      </c>
      <c r="S245" s="1045" t="s">
        <v>43</v>
      </c>
      <c r="T245" s="1045">
        <v>283112</v>
      </c>
      <c r="U245" s="1045" t="s">
        <v>43</v>
      </c>
      <c r="V245" s="1045">
        <v>283112</v>
      </c>
      <c r="W245" s="1048" t="s">
        <v>475</v>
      </c>
    </row>
    <row r="246" spans="1:23" s="1045" customFormat="1" ht="9.75" customHeight="1">
      <c r="A246" s="1046" t="s">
        <v>476</v>
      </c>
      <c r="B246" s="1045" t="s">
        <v>43</v>
      </c>
      <c r="C246" s="1045">
        <v>55309</v>
      </c>
      <c r="D246" s="1045" t="s">
        <v>43</v>
      </c>
      <c r="E246" s="1045" t="s">
        <v>43</v>
      </c>
      <c r="F246" s="1045" t="s">
        <v>43</v>
      </c>
      <c r="G246" s="1045" t="s">
        <v>43</v>
      </c>
      <c r="H246" s="1045" t="s">
        <v>43</v>
      </c>
      <c r="I246" s="1045" t="s">
        <v>43</v>
      </c>
      <c r="J246" s="1045" t="s">
        <v>43</v>
      </c>
      <c r="K246" s="1045" t="s">
        <v>43</v>
      </c>
      <c r="L246" s="1045" t="s">
        <v>43</v>
      </c>
      <c r="M246" s="1045" t="s">
        <v>43</v>
      </c>
      <c r="N246" s="1045" t="s">
        <v>43</v>
      </c>
      <c r="O246" s="1045" t="s">
        <v>43</v>
      </c>
      <c r="P246" s="1045" t="s">
        <v>43</v>
      </c>
      <c r="Q246" s="1045" t="s">
        <v>43</v>
      </c>
      <c r="R246" s="1045" t="s">
        <v>43</v>
      </c>
      <c r="S246" s="1045" t="s">
        <v>43</v>
      </c>
      <c r="T246" s="1045">
        <v>77316</v>
      </c>
      <c r="U246" s="1045" t="s">
        <v>43</v>
      </c>
      <c r="V246" s="1045">
        <v>77316</v>
      </c>
      <c r="W246" s="1048" t="s">
        <v>477</v>
      </c>
    </row>
    <row r="247" spans="1:23" s="1045" customFormat="1" ht="9.75" customHeight="1">
      <c r="A247" s="1046" t="s">
        <v>478</v>
      </c>
      <c r="B247" s="1045" t="s">
        <v>43</v>
      </c>
      <c r="C247" s="1045">
        <v>157484</v>
      </c>
      <c r="D247" s="1045" t="s">
        <v>43</v>
      </c>
      <c r="E247" s="1045">
        <v>147032</v>
      </c>
      <c r="F247" s="1045" t="s">
        <v>43</v>
      </c>
      <c r="G247" s="1045" t="s">
        <v>43</v>
      </c>
      <c r="H247" s="1045" t="s">
        <v>43</v>
      </c>
      <c r="I247" s="1045" t="s">
        <v>43</v>
      </c>
      <c r="J247" s="1045" t="s">
        <v>43</v>
      </c>
      <c r="K247" s="1045" t="s">
        <v>43</v>
      </c>
      <c r="L247" s="1045" t="s">
        <v>43</v>
      </c>
      <c r="M247" s="1045" t="s">
        <v>43</v>
      </c>
      <c r="N247" s="1045" t="s">
        <v>43</v>
      </c>
      <c r="O247" s="1045" t="s">
        <v>43</v>
      </c>
      <c r="P247" s="1045" t="s">
        <v>43</v>
      </c>
      <c r="Q247" s="1045" t="s">
        <v>43</v>
      </c>
      <c r="R247" s="1045" t="s">
        <v>43</v>
      </c>
      <c r="S247" s="1045" t="s">
        <v>43</v>
      </c>
      <c r="T247" s="1045">
        <v>51600</v>
      </c>
      <c r="U247" s="1045">
        <v>51600</v>
      </c>
      <c r="V247" s="1045" t="s">
        <v>43</v>
      </c>
      <c r="W247" s="1048" t="s">
        <v>422</v>
      </c>
    </row>
    <row r="248" spans="1:23" s="1045" customFormat="1" ht="9.75" customHeight="1">
      <c r="A248" s="1046" t="s">
        <v>479</v>
      </c>
      <c r="B248" s="1045" t="s">
        <v>43</v>
      </c>
      <c r="C248" s="1045">
        <v>148943</v>
      </c>
      <c r="D248" s="1045" t="s">
        <v>43</v>
      </c>
      <c r="E248" s="1045">
        <v>48101</v>
      </c>
      <c r="F248" s="1045" t="s">
        <v>43</v>
      </c>
      <c r="G248" s="1045" t="s">
        <v>43</v>
      </c>
      <c r="H248" s="1045" t="s">
        <v>43</v>
      </c>
      <c r="I248" s="1045" t="s">
        <v>43</v>
      </c>
      <c r="J248" s="1045" t="s">
        <v>43</v>
      </c>
      <c r="K248" s="1045" t="s">
        <v>43</v>
      </c>
      <c r="L248" s="1045" t="s">
        <v>43</v>
      </c>
      <c r="M248" s="1045" t="s">
        <v>43</v>
      </c>
      <c r="N248" s="1045" t="s">
        <v>43</v>
      </c>
      <c r="O248" s="1045" t="s">
        <v>43</v>
      </c>
      <c r="P248" s="1045" t="s">
        <v>43</v>
      </c>
      <c r="Q248" s="1045" t="s">
        <v>43</v>
      </c>
      <c r="R248" s="1045" t="s">
        <v>43</v>
      </c>
      <c r="S248" s="1045" t="s">
        <v>43</v>
      </c>
      <c r="T248" s="1045" t="s">
        <v>43</v>
      </c>
      <c r="U248" s="1045" t="s">
        <v>43</v>
      </c>
      <c r="V248" s="1045" t="s">
        <v>43</v>
      </c>
      <c r="W248" s="1048" t="s">
        <v>423</v>
      </c>
    </row>
    <row r="249" spans="1:23" s="1045" customFormat="1" ht="9.75" customHeight="1">
      <c r="A249" s="1046" t="s">
        <v>480</v>
      </c>
      <c r="B249" s="1045" t="s">
        <v>43</v>
      </c>
      <c r="C249" s="1045">
        <v>100678</v>
      </c>
      <c r="D249" s="1045" t="s">
        <v>43</v>
      </c>
      <c r="E249" s="1045">
        <v>8732</v>
      </c>
      <c r="F249" s="1045" t="s">
        <v>43</v>
      </c>
      <c r="G249" s="1045" t="s">
        <v>43</v>
      </c>
      <c r="H249" s="1045" t="s">
        <v>43</v>
      </c>
      <c r="I249" s="1045" t="s">
        <v>43</v>
      </c>
      <c r="J249" s="1045" t="s">
        <v>43</v>
      </c>
      <c r="K249" s="1045" t="s">
        <v>43</v>
      </c>
      <c r="L249" s="1045" t="s">
        <v>43</v>
      </c>
      <c r="M249" s="1045" t="s">
        <v>43</v>
      </c>
      <c r="N249" s="1045" t="s">
        <v>43</v>
      </c>
      <c r="O249" s="1045" t="s">
        <v>43</v>
      </c>
      <c r="P249" s="1045" t="s">
        <v>43</v>
      </c>
      <c r="Q249" s="1045" t="s">
        <v>43</v>
      </c>
      <c r="R249" s="1045" t="s">
        <v>43</v>
      </c>
      <c r="S249" s="1045" t="s">
        <v>43</v>
      </c>
      <c r="T249" s="1045" t="s">
        <v>43</v>
      </c>
      <c r="U249" s="1045" t="s">
        <v>43</v>
      </c>
      <c r="V249" s="1045" t="s">
        <v>43</v>
      </c>
      <c r="W249" s="1048" t="s">
        <v>424</v>
      </c>
    </row>
    <row r="250" spans="1:23" s="1045" customFormat="1" ht="9.75" customHeight="1">
      <c r="A250" s="1046" t="s">
        <v>481</v>
      </c>
      <c r="B250" s="1045" t="s">
        <v>43</v>
      </c>
      <c r="C250" s="1045" t="s">
        <v>43</v>
      </c>
      <c r="D250" s="1045">
        <v>45300</v>
      </c>
      <c r="E250" s="1045">
        <v>38300</v>
      </c>
      <c r="F250" s="1045" t="s">
        <v>43</v>
      </c>
      <c r="G250" s="1045" t="s">
        <v>43</v>
      </c>
      <c r="H250" s="1045" t="s">
        <v>43</v>
      </c>
      <c r="I250" s="1045" t="s">
        <v>43</v>
      </c>
      <c r="J250" s="1045" t="s">
        <v>43</v>
      </c>
      <c r="K250" s="1045" t="s">
        <v>43</v>
      </c>
      <c r="L250" s="1045" t="s">
        <v>43</v>
      </c>
      <c r="M250" s="1045" t="s">
        <v>43</v>
      </c>
      <c r="N250" s="1045" t="s">
        <v>43</v>
      </c>
      <c r="O250" s="1045" t="s">
        <v>43</v>
      </c>
      <c r="P250" s="1045" t="s">
        <v>43</v>
      </c>
      <c r="Q250" s="1045" t="s">
        <v>43</v>
      </c>
      <c r="R250" s="1045" t="s">
        <v>43</v>
      </c>
      <c r="S250" s="1045" t="s">
        <v>43</v>
      </c>
      <c r="T250" s="1045">
        <v>49803</v>
      </c>
      <c r="U250" s="1045" t="s">
        <v>43</v>
      </c>
      <c r="V250" s="1045">
        <v>49803</v>
      </c>
      <c r="W250" s="1048" t="s">
        <v>482</v>
      </c>
    </row>
    <row r="251" spans="1:23" s="1045" customFormat="1" ht="9.75" customHeight="1">
      <c r="A251" s="1046" t="s">
        <v>465</v>
      </c>
      <c r="B251" s="1045" t="s">
        <v>43</v>
      </c>
      <c r="C251" s="1045" t="s">
        <v>43</v>
      </c>
      <c r="D251" s="1045" t="s">
        <v>43</v>
      </c>
      <c r="E251" s="1045">
        <v>69281</v>
      </c>
      <c r="F251" s="1045" t="s">
        <v>43</v>
      </c>
      <c r="G251" s="1045" t="s">
        <v>43</v>
      </c>
      <c r="H251" s="1045" t="s">
        <v>43</v>
      </c>
      <c r="I251" s="1045" t="s">
        <v>43</v>
      </c>
      <c r="J251" s="1045" t="s">
        <v>43</v>
      </c>
      <c r="K251" s="1045" t="s">
        <v>43</v>
      </c>
      <c r="L251" s="1045" t="s">
        <v>43</v>
      </c>
      <c r="M251" s="1045" t="s">
        <v>43</v>
      </c>
      <c r="N251" s="1045" t="s">
        <v>43</v>
      </c>
      <c r="O251" s="1045" t="s">
        <v>43</v>
      </c>
      <c r="P251" s="1045" t="s">
        <v>43</v>
      </c>
      <c r="Q251" s="1045" t="s">
        <v>43</v>
      </c>
      <c r="R251" s="1045" t="s">
        <v>43</v>
      </c>
      <c r="S251" s="1045" t="s">
        <v>43</v>
      </c>
      <c r="T251" s="1045">
        <v>149051</v>
      </c>
      <c r="U251" s="1045" t="s">
        <v>43</v>
      </c>
      <c r="V251" s="1045">
        <v>149051</v>
      </c>
      <c r="W251" s="1048" t="s">
        <v>410</v>
      </c>
    </row>
    <row r="252" spans="1:23" s="1045" customFormat="1" ht="9.75" customHeight="1">
      <c r="A252" s="1049" t="s">
        <v>466</v>
      </c>
      <c r="B252" s="1050" t="s">
        <v>43</v>
      </c>
      <c r="C252" s="1051">
        <v>20017</v>
      </c>
      <c r="D252" s="1051" t="s">
        <v>43</v>
      </c>
      <c r="E252" s="1051">
        <v>73769</v>
      </c>
      <c r="F252" s="1051" t="s">
        <v>43</v>
      </c>
      <c r="G252" s="1051" t="s">
        <v>43</v>
      </c>
      <c r="H252" s="1051" t="s">
        <v>43</v>
      </c>
      <c r="I252" s="1051" t="s">
        <v>43</v>
      </c>
      <c r="J252" s="1051" t="s">
        <v>43</v>
      </c>
      <c r="K252" s="1051" t="s">
        <v>43</v>
      </c>
      <c r="L252" s="1051" t="s">
        <v>43</v>
      </c>
      <c r="M252" s="1051" t="s">
        <v>43</v>
      </c>
      <c r="N252" s="1051" t="s">
        <v>43</v>
      </c>
      <c r="O252" s="1051" t="s">
        <v>43</v>
      </c>
      <c r="P252" s="1051">
        <v>8000</v>
      </c>
      <c r="Q252" s="1051" t="s">
        <v>43</v>
      </c>
      <c r="R252" s="1051">
        <v>8000</v>
      </c>
      <c r="S252" s="1051" t="s">
        <v>43</v>
      </c>
      <c r="T252" s="1051">
        <v>50001</v>
      </c>
      <c r="U252" s="1051" t="s">
        <v>43</v>
      </c>
      <c r="V252" s="1051">
        <v>50001</v>
      </c>
      <c r="W252" s="1052" t="s">
        <v>411</v>
      </c>
    </row>
    <row r="253" spans="1:23" ht="12" customHeight="1"/>
    <row r="254" spans="1:23" ht="12" customHeight="1"/>
    <row r="255" spans="1:23" ht="12" customHeight="1">
      <c r="K255" s="1053" t="s">
        <v>483</v>
      </c>
    </row>
    <row r="256" spans="1:23" s="1038" customFormat="1" ht="21" customHeight="1">
      <c r="A256" s="1308" t="s">
        <v>723</v>
      </c>
      <c r="B256" s="1054" t="s">
        <v>857</v>
      </c>
      <c r="C256" s="1037"/>
      <c r="D256" s="1037"/>
      <c r="E256" s="1037"/>
      <c r="F256" s="1037"/>
      <c r="G256" s="1037"/>
      <c r="H256" s="1037"/>
      <c r="I256" s="1037"/>
      <c r="J256" s="1037"/>
      <c r="K256" s="1037"/>
      <c r="L256" s="1037"/>
      <c r="M256" s="1037"/>
      <c r="N256" s="1037"/>
      <c r="O256" s="1037"/>
      <c r="P256" s="1076"/>
      <c r="Q256" s="1077" t="s">
        <v>803</v>
      </c>
      <c r="R256" s="1037"/>
      <c r="S256" s="1037"/>
      <c r="T256" s="1037"/>
      <c r="U256" s="1037"/>
      <c r="V256" s="1037"/>
      <c r="W256" s="1311" t="s">
        <v>1335</v>
      </c>
    </row>
    <row r="257" spans="1:23" s="1038" customFormat="1" ht="21" customHeight="1">
      <c r="A257" s="1309"/>
      <c r="B257" s="1056" t="s">
        <v>1368</v>
      </c>
      <c r="C257" s="1077" t="s">
        <v>764</v>
      </c>
      <c r="D257" s="1037"/>
      <c r="E257" s="1037"/>
      <c r="F257" s="1076"/>
      <c r="G257" s="1077" t="s">
        <v>765</v>
      </c>
      <c r="H257" s="1037"/>
      <c r="I257" s="1037"/>
      <c r="J257" s="1037"/>
      <c r="K257" s="1037"/>
      <c r="L257" s="1037"/>
      <c r="M257" s="1076"/>
      <c r="N257" s="1077" t="s">
        <v>847</v>
      </c>
      <c r="O257" s="1037"/>
      <c r="P257" s="1076"/>
      <c r="Q257" s="1314" t="s">
        <v>806</v>
      </c>
      <c r="R257" s="1077" t="s">
        <v>725</v>
      </c>
      <c r="S257" s="1037"/>
      <c r="T257" s="1037"/>
      <c r="U257" s="1037"/>
      <c r="V257" s="1037"/>
      <c r="W257" s="1312"/>
    </row>
    <row r="258" spans="1:23" s="1038" customFormat="1" ht="52.5" customHeight="1">
      <c r="A258" s="1310"/>
      <c r="B258" s="1039" t="s">
        <v>838</v>
      </c>
      <c r="C258" s="1079" t="s">
        <v>774</v>
      </c>
      <c r="D258" s="1039" t="s">
        <v>844</v>
      </c>
      <c r="E258" s="1055" t="s">
        <v>845</v>
      </c>
      <c r="F258" s="1039" t="s">
        <v>846</v>
      </c>
      <c r="G258" s="1079" t="s">
        <v>783</v>
      </c>
      <c r="H258" s="1039" t="s">
        <v>784</v>
      </c>
      <c r="I258" s="1039" t="s">
        <v>786</v>
      </c>
      <c r="J258" s="1039" t="s">
        <v>848</v>
      </c>
      <c r="K258" s="1039" t="s">
        <v>849</v>
      </c>
      <c r="L258" s="1039" t="s">
        <v>850</v>
      </c>
      <c r="M258" s="1039" t="s">
        <v>851</v>
      </c>
      <c r="N258" s="1079" t="s">
        <v>166</v>
      </c>
      <c r="O258" s="1039" t="s">
        <v>852</v>
      </c>
      <c r="P258" s="1039" t="s">
        <v>853</v>
      </c>
      <c r="Q258" s="1315"/>
      <c r="R258" s="1079" t="s">
        <v>726</v>
      </c>
      <c r="S258" s="1039" t="s">
        <v>519</v>
      </c>
      <c r="T258" s="1039" t="s">
        <v>1362</v>
      </c>
      <c r="U258" s="1039" t="s">
        <v>791</v>
      </c>
      <c r="V258" s="1040" t="s">
        <v>792</v>
      </c>
      <c r="W258" s="1313"/>
    </row>
    <row r="259" spans="1:23" s="1045" customFormat="1" ht="9.75" customHeight="1">
      <c r="A259" s="1041" t="s">
        <v>300</v>
      </c>
      <c r="B259" s="1042" t="s">
        <v>43</v>
      </c>
      <c r="C259" s="1043">
        <v>49367</v>
      </c>
      <c r="D259" s="1043" t="s">
        <v>43</v>
      </c>
      <c r="E259" s="1043" t="s">
        <v>43</v>
      </c>
      <c r="F259" s="1043">
        <v>49367</v>
      </c>
      <c r="G259" s="1043">
        <v>2628029</v>
      </c>
      <c r="H259" s="1043">
        <v>2546783</v>
      </c>
      <c r="I259" s="1043">
        <v>50051</v>
      </c>
      <c r="J259" s="1043" t="s">
        <v>43</v>
      </c>
      <c r="K259" s="1043" t="s">
        <v>43</v>
      </c>
      <c r="L259" s="1043">
        <v>28144</v>
      </c>
      <c r="M259" s="1043">
        <v>3051</v>
      </c>
      <c r="N259" s="1043">
        <v>124577</v>
      </c>
      <c r="O259" s="1043">
        <v>119443</v>
      </c>
      <c r="P259" s="1043">
        <v>5134</v>
      </c>
      <c r="Q259" s="1043">
        <v>464964</v>
      </c>
      <c r="R259" s="1043">
        <v>393176</v>
      </c>
      <c r="S259" s="1043">
        <v>30177</v>
      </c>
      <c r="T259" s="1043" t="s">
        <v>43</v>
      </c>
      <c r="U259" s="1043" t="s">
        <v>43</v>
      </c>
      <c r="V259" s="1043">
        <v>362999</v>
      </c>
      <c r="W259" s="1044" t="s">
        <v>443</v>
      </c>
    </row>
    <row r="260" spans="1:23" s="1045" customFormat="1" ht="9.75" customHeight="1">
      <c r="A260" s="1046" t="s">
        <v>738</v>
      </c>
      <c r="B260" s="1045">
        <v>221202</v>
      </c>
      <c r="C260" s="1045" t="s">
        <v>43</v>
      </c>
      <c r="D260" s="1045" t="s">
        <v>43</v>
      </c>
      <c r="E260" s="1045" t="s">
        <v>43</v>
      </c>
      <c r="F260" s="1045" t="s">
        <v>43</v>
      </c>
      <c r="G260" s="1045">
        <v>1691301</v>
      </c>
      <c r="H260" s="1045">
        <v>1691301</v>
      </c>
      <c r="I260" s="1045" t="s">
        <v>43</v>
      </c>
      <c r="J260" s="1045" t="s">
        <v>43</v>
      </c>
      <c r="K260" s="1045" t="s">
        <v>43</v>
      </c>
      <c r="L260" s="1045" t="s">
        <v>43</v>
      </c>
      <c r="M260" s="1045" t="s">
        <v>43</v>
      </c>
      <c r="N260" s="1045">
        <v>126297</v>
      </c>
      <c r="O260" s="1045">
        <v>120640</v>
      </c>
      <c r="P260" s="1045">
        <v>5657</v>
      </c>
      <c r="Q260" s="1045">
        <v>659963</v>
      </c>
      <c r="R260" s="1045">
        <v>582257</v>
      </c>
      <c r="S260" s="1045">
        <v>45850</v>
      </c>
      <c r="T260" s="1045">
        <v>5425</v>
      </c>
      <c r="U260" s="1045" t="s">
        <v>43</v>
      </c>
      <c r="V260" s="1045">
        <v>530982</v>
      </c>
      <c r="W260" s="1048" t="s">
        <v>445</v>
      </c>
    </row>
    <row r="261" spans="1:23" s="1045" customFormat="1" ht="9.75" customHeight="1">
      <c r="A261" s="1046" t="s">
        <v>739</v>
      </c>
      <c r="B261" s="1045">
        <v>32200</v>
      </c>
      <c r="C261" s="1045">
        <v>87101</v>
      </c>
      <c r="D261" s="1045" t="s">
        <v>43</v>
      </c>
      <c r="E261" s="1045">
        <v>87101</v>
      </c>
      <c r="F261" s="1045" t="s">
        <v>43</v>
      </c>
      <c r="G261" s="1045">
        <v>3548737</v>
      </c>
      <c r="H261" s="1045">
        <v>3545237</v>
      </c>
      <c r="I261" s="1045" t="s">
        <v>43</v>
      </c>
      <c r="J261" s="1045" t="s">
        <v>43</v>
      </c>
      <c r="K261" s="1045" t="s">
        <v>43</v>
      </c>
      <c r="L261" s="1045" t="s">
        <v>43</v>
      </c>
      <c r="M261" s="1045">
        <v>3500</v>
      </c>
      <c r="N261" s="1045">
        <v>268405</v>
      </c>
      <c r="O261" s="1045">
        <v>116126</v>
      </c>
      <c r="P261" s="1045">
        <v>152279</v>
      </c>
      <c r="Q261" s="1045">
        <v>607234</v>
      </c>
      <c r="R261" s="1045">
        <v>539842</v>
      </c>
      <c r="S261" s="1045">
        <v>75417</v>
      </c>
      <c r="T261" s="1045" t="s">
        <v>43</v>
      </c>
      <c r="U261" s="1045" t="s">
        <v>43</v>
      </c>
      <c r="V261" s="1045">
        <v>432025</v>
      </c>
      <c r="W261" s="1048" t="s">
        <v>447</v>
      </c>
    </row>
    <row r="262" spans="1:23" s="1045" customFormat="1" ht="9.75" customHeight="1">
      <c r="A262" s="1046" t="s">
        <v>740</v>
      </c>
      <c r="B262" s="1045" t="s">
        <v>43</v>
      </c>
      <c r="C262" s="1045">
        <v>57900</v>
      </c>
      <c r="D262" s="1045">
        <v>57900</v>
      </c>
      <c r="E262" s="1045" t="s">
        <v>43</v>
      </c>
      <c r="F262" s="1045" t="s">
        <v>43</v>
      </c>
      <c r="G262" s="1045">
        <v>2821507</v>
      </c>
      <c r="H262" s="1045">
        <v>2488594</v>
      </c>
      <c r="I262" s="1045">
        <v>222080</v>
      </c>
      <c r="J262" s="1045">
        <v>7151</v>
      </c>
      <c r="K262" s="1045">
        <v>32289</v>
      </c>
      <c r="L262" s="1045">
        <v>65682</v>
      </c>
      <c r="M262" s="1045">
        <v>5711</v>
      </c>
      <c r="N262" s="1045">
        <v>224140</v>
      </c>
      <c r="O262" s="1045">
        <v>217249</v>
      </c>
      <c r="P262" s="1045">
        <v>6891</v>
      </c>
      <c r="Q262" s="1065">
        <v>585786</v>
      </c>
      <c r="R262" s="1045">
        <v>515760</v>
      </c>
      <c r="S262" s="1045">
        <v>90193</v>
      </c>
      <c r="T262" s="1045">
        <v>64636</v>
      </c>
      <c r="U262" s="1045">
        <v>11137</v>
      </c>
      <c r="V262" s="1045">
        <v>310250</v>
      </c>
      <c r="W262" s="1048" t="s">
        <v>449</v>
      </c>
    </row>
    <row r="263" spans="1:23" s="1045" customFormat="1" ht="9.75" customHeight="1">
      <c r="A263" s="1046" t="s">
        <v>741</v>
      </c>
      <c r="B263" s="1045" t="s">
        <v>43</v>
      </c>
      <c r="C263" s="1045" t="s">
        <v>43</v>
      </c>
      <c r="D263" s="1045" t="s">
        <v>43</v>
      </c>
      <c r="E263" s="1045" t="s">
        <v>43</v>
      </c>
      <c r="F263" s="1045" t="s">
        <v>43</v>
      </c>
      <c r="G263" s="1045">
        <v>4194431</v>
      </c>
      <c r="H263" s="1045">
        <v>3917183</v>
      </c>
      <c r="I263" s="1045">
        <v>183235</v>
      </c>
      <c r="J263" s="1045" t="s">
        <v>43</v>
      </c>
      <c r="K263" s="1045" t="s">
        <v>43</v>
      </c>
      <c r="L263" s="1045">
        <v>89247</v>
      </c>
      <c r="M263" s="1045">
        <v>4766</v>
      </c>
      <c r="N263" s="1045">
        <v>283475</v>
      </c>
      <c r="O263" s="1045">
        <v>259519</v>
      </c>
      <c r="P263" s="1045">
        <v>23956</v>
      </c>
      <c r="Q263" s="1045">
        <v>1084477</v>
      </c>
      <c r="R263" s="1045">
        <v>947557</v>
      </c>
      <c r="S263" s="1045">
        <v>178033</v>
      </c>
      <c r="T263" s="1045">
        <v>213190</v>
      </c>
      <c r="U263" s="1045">
        <v>12602</v>
      </c>
      <c r="V263" s="1045">
        <v>537026</v>
      </c>
      <c r="W263" s="1048" t="s">
        <v>451</v>
      </c>
    </row>
    <row r="264" spans="1:23" s="1045" customFormat="1" ht="6.75" customHeight="1">
      <c r="A264" s="1046"/>
      <c r="W264" s="1048"/>
    </row>
    <row r="265" spans="1:23" s="1045" customFormat="1" ht="9.75" customHeight="1">
      <c r="A265" s="1046" t="s">
        <v>305</v>
      </c>
      <c r="B265" s="1045" t="s">
        <v>43</v>
      </c>
      <c r="C265" s="1045">
        <v>57900</v>
      </c>
      <c r="D265" s="1045">
        <v>57900</v>
      </c>
      <c r="E265" s="1045" t="s">
        <v>43</v>
      </c>
      <c r="F265" s="1045" t="s">
        <v>43</v>
      </c>
      <c r="G265" s="1045">
        <v>3145006</v>
      </c>
      <c r="H265" s="1045">
        <v>2850531</v>
      </c>
      <c r="I265" s="1045">
        <v>181660</v>
      </c>
      <c r="J265" s="1045">
        <v>7151</v>
      </c>
      <c r="K265" s="1045">
        <v>32289</v>
      </c>
      <c r="L265" s="1045">
        <v>67664</v>
      </c>
      <c r="M265" s="1045">
        <v>5711</v>
      </c>
      <c r="N265" s="1045">
        <v>271789</v>
      </c>
      <c r="O265" s="1045">
        <v>260412</v>
      </c>
      <c r="P265" s="1045">
        <v>11377</v>
      </c>
      <c r="Q265" s="1045">
        <v>722182</v>
      </c>
      <c r="R265" s="1045">
        <v>642639</v>
      </c>
      <c r="S265" s="1045">
        <v>123891</v>
      </c>
      <c r="T265" s="1045">
        <v>91009</v>
      </c>
      <c r="U265" s="1045">
        <v>11137</v>
      </c>
      <c r="V265" s="1045">
        <v>381852</v>
      </c>
      <c r="W265" s="1048" t="s">
        <v>452</v>
      </c>
    </row>
    <row r="266" spans="1:23" s="1045" customFormat="1" ht="9.75" customHeight="1">
      <c r="A266" s="1046" t="s">
        <v>742</v>
      </c>
      <c r="B266" s="1045" t="s">
        <v>43</v>
      </c>
      <c r="C266" s="1045" t="s">
        <v>43</v>
      </c>
      <c r="D266" s="1045" t="s">
        <v>43</v>
      </c>
      <c r="E266" s="1045" t="s">
        <v>43</v>
      </c>
      <c r="F266" s="1045" t="s">
        <v>43</v>
      </c>
      <c r="G266" s="1045">
        <v>4330079</v>
      </c>
      <c r="H266" s="1045">
        <v>4082109</v>
      </c>
      <c r="I266" s="1045">
        <v>152139</v>
      </c>
      <c r="J266" s="1045" t="s">
        <v>43</v>
      </c>
      <c r="K266" s="1045" t="s">
        <v>43</v>
      </c>
      <c r="L266" s="1045">
        <v>91065</v>
      </c>
      <c r="M266" s="1045">
        <v>4766</v>
      </c>
      <c r="N266" s="1045">
        <v>276436</v>
      </c>
      <c r="O266" s="1045">
        <v>249621</v>
      </c>
      <c r="P266" s="1045">
        <v>26815</v>
      </c>
      <c r="Q266" s="1045">
        <v>1054908</v>
      </c>
      <c r="R266" s="1045">
        <v>897826</v>
      </c>
      <c r="S266" s="1045">
        <v>157039</v>
      </c>
      <c r="T266" s="1045">
        <v>233307</v>
      </c>
      <c r="U266" s="1045">
        <v>19022</v>
      </c>
      <c r="V266" s="1045">
        <v>488458</v>
      </c>
      <c r="W266" s="1048" t="s">
        <v>454</v>
      </c>
    </row>
    <row r="267" spans="1:23" s="1045" customFormat="1" ht="6.75" customHeight="1">
      <c r="A267" s="1046"/>
      <c r="W267" s="1048"/>
    </row>
    <row r="268" spans="1:23" s="1045" customFormat="1" ht="9.75" customHeight="1">
      <c r="A268" s="1046" t="s">
        <v>307</v>
      </c>
      <c r="B268" s="1045" t="s">
        <v>43</v>
      </c>
      <c r="C268" s="1045" t="s">
        <v>43</v>
      </c>
      <c r="D268" s="1045" t="s">
        <v>43</v>
      </c>
      <c r="E268" s="1045" t="s">
        <v>43</v>
      </c>
      <c r="F268" s="1045" t="s">
        <v>43</v>
      </c>
      <c r="G268" s="1045">
        <v>1036133</v>
      </c>
      <c r="H268" s="1045">
        <v>968175</v>
      </c>
      <c r="I268" s="1045">
        <v>46236</v>
      </c>
      <c r="J268" s="1045" t="s">
        <v>43</v>
      </c>
      <c r="K268" s="1045" t="s">
        <v>43</v>
      </c>
      <c r="L268" s="1045">
        <v>21722</v>
      </c>
      <c r="M268" s="1045" t="s">
        <v>43</v>
      </c>
      <c r="N268" s="1045">
        <v>96676</v>
      </c>
      <c r="O268" s="1045">
        <v>91569</v>
      </c>
      <c r="P268" s="1045">
        <v>5107</v>
      </c>
      <c r="Q268" s="1045">
        <v>259396</v>
      </c>
      <c r="R268" s="1045">
        <v>232504</v>
      </c>
      <c r="S268" s="1045">
        <v>62814</v>
      </c>
      <c r="T268" s="1045">
        <v>37773</v>
      </c>
      <c r="U268" s="1045" t="s">
        <v>43</v>
      </c>
      <c r="V268" s="1045">
        <v>125211</v>
      </c>
      <c r="W268" s="1048" t="s">
        <v>455</v>
      </c>
    </row>
    <row r="269" spans="1:23" s="1045" customFormat="1" ht="9.75" customHeight="1">
      <c r="A269" s="1046" t="s">
        <v>456</v>
      </c>
      <c r="B269" s="1045" t="s">
        <v>43</v>
      </c>
      <c r="C269" s="1045" t="s">
        <v>43</v>
      </c>
      <c r="D269" s="1045" t="s">
        <v>43</v>
      </c>
      <c r="E269" s="1045" t="s">
        <v>43</v>
      </c>
      <c r="F269" s="1045" t="s">
        <v>43</v>
      </c>
      <c r="G269" s="1045">
        <v>1059299</v>
      </c>
      <c r="H269" s="1045">
        <v>954675</v>
      </c>
      <c r="I269" s="1045">
        <v>86949</v>
      </c>
      <c r="J269" s="1045" t="s">
        <v>43</v>
      </c>
      <c r="K269" s="1045" t="s">
        <v>43</v>
      </c>
      <c r="L269" s="1045">
        <v>17675</v>
      </c>
      <c r="M269" s="1045" t="s">
        <v>43</v>
      </c>
      <c r="N269" s="1045">
        <v>98245</v>
      </c>
      <c r="O269" s="1045">
        <v>93581</v>
      </c>
      <c r="P269" s="1045">
        <v>4664</v>
      </c>
      <c r="Q269" s="1045">
        <v>227708</v>
      </c>
      <c r="R269" s="1045">
        <v>196940</v>
      </c>
      <c r="S269" s="1045">
        <v>36968</v>
      </c>
      <c r="T269" s="1045">
        <v>19350</v>
      </c>
      <c r="U269" s="1045">
        <v>12602</v>
      </c>
      <c r="V269" s="1045">
        <v>128020</v>
      </c>
      <c r="W269" s="1048" t="s">
        <v>457</v>
      </c>
    </row>
    <row r="270" spans="1:23" s="1045" customFormat="1" ht="9.75" customHeight="1">
      <c r="A270" s="1046" t="s">
        <v>458</v>
      </c>
      <c r="B270" s="1045" t="s">
        <v>43</v>
      </c>
      <c r="C270" s="1045" t="s">
        <v>43</v>
      </c>
      <c r="D270" s="1045" t="s">
        <v>43</v>
      </c>
      <c r="E270" s="1045" t="s">
        <v>43</v>
      </c>
      <c r="F270" s="1045" t="s">
        <v>43</v>
      </c>
      <c r="G270" s="1045">
        <v>1272023</v>
      </c>
      <c r="H270" s="1045">
        <v>1241706</v>
      </c>
      <c r="I270" s="1045" t="s">
        <v>43</v>
      </c>
      <c r="J270" s="1045" t="s">
        <v>43</v>
      </c>
      <c r="K270" s="1045" t="s">
        <v>43</v>
      </c>
      <c r="L270" s="1045">
        <v>30317</v>
      </c>
      <c r="M270" s="1045" t="s">
        <v>43</v>
      </c>
      <c r="N270" s="1045">
        <v>38695</v>
      </c>
      <c r="O270" s="1045">
        <v>33336</v>
      </c>
      <c r="P270" s="1045">
        <v>5359</v>
      </c>
      <c r="Q270" s="1045">
        <v>337354</v>
      </c>
      <c r="R270" s="1045">
        <v>302273</v>
      </c>
      <c r="S270" s="1045">
        <v>38011</v>
      </c>
      <c r="T270" s="1045">
        <v>75532</v>
      </c>
      <c r="U270" s="1045" t="s">
        <v>43</v>
      </c>
      <c r="V270" s="1045">
        <v>188730</v>
      </c>
      <c r="W270" s="1048" t="s">
        <v>459</v>
      </c>
    </row>
    <row r="271" spans="1:23" s="1045" customFormat="1" ht="9.75" customHeight="1">
      <c r="A271" s="1046" t="s">
        <v>460</v>
      </c>
      <c r="B271" s="1045" t="s">
        <v>43</v>
      </c>
      <c r="C271" s="1045" t="s">
        <v>43</v>
      </c>
      <c r="D271" s="1045" t="s">
        <v>43</v>
      </c>
      <c r="E271" s="1045" t="s">
        <v>43</v>
      </c>
      <c r="F271" s="1045" t="s">
        <v>43</v>
      </c>
      <c r="G271" s="1045">
        <v>826976</v>
      </c>
      <c r="H271" s="1045">
        <v>752627</v>
      </c>
      <c r="I271" s="1045">
        <v>50050</v>
      </c>
      <c r="J271" s="1045" t="s">
        <v>43</v>
      </c>
      <c r="K271" s="1045" t="s">
        <v>43</v>
      </c>
      <c r="L271" s="1045">
        <v>19533</v>
      </c>
      <c r="M271" s="1045">
        <v>4766</v>
      </c>
      <c r="N271" s="1045">
        <v>49859</v>
      </c>
      <c r="O271" s="1045">
        <v>41033</v>
      </c>
      <c r="P271" s="1045">
        <v>8826</v>
      </c>
      <c r="Q271" s="1045">
        <v>260019</v>
      </c>
      <c r="R271" s="1045">
        <v>215840</v>
      </c>
      <c r="S271" s="1045">
        <v>40240</v>
      </c>
      <c r="T271" s="1045">
        <v>80535</v>
      </c>
      <c r="U271" s="1045" t="s">
        <v>43</v>
      </c>
      <c r="V271" s="1045">
        <v>95065</v>
      </c>
      <c r="W271" s="1048" t="s">
        <v>461</v>
      </c>
    </row>
    <row r="272" spans="1:23" s="1045" customFormat="1" ht="9.75" customHeight="1">
      <c r="A272" s="1046" t="s">
        <v>311</v>
      </c>
      <c r="B272" s="1045" t="s">
        <v>43</v>
      </c>
      <c r="C272" s="1045" t="s">
        <v>43</v>
      </c>
      <c r="D272" s="1045" t="s">
        <v>43</v>
      </c>
      <c r="E272" s="1045" t="s">
        <v>43</v>
      </c>
      <c r="F272" s="1045" t="s">
        <v>43</v>
      </c>
      <c r="G272" s="1045">
        <v>1171781</v>
      </c>
      <c r="H272" s="1045">
        <v>1133101</v>
      </c>
      <c r="I272" s="1045">
        <v>15140</v>
      </c>
      <c r="J272" s="1045" t="s">
        <v>43</v>
      </c>
      <c r="K272" s="1045" t="s">
        <v>43</v>
      </c>
      <c r="L272" s="1045">
        <v>23540</v>
      </c>
      <c r="M272" s="1045" t="s">
        <v>43</v>
      </c>
      <c r="N272" s="1045">
        <v>89637</v>
      </c>
      <c r="O272" s="1045">
        <v>81671</v>
      </c>
      <c r="P272" s="1045">
        <v>7966</v>
      </c>
      <c r="Q272" s="1045">
        <v>229827</v>
      </c>
      <c r="R272" s="1045">
        <v>182773</v>
      </c>
      <c r="S272" s="1045">
        <v>41820</v>
      </c>
      <c r="T272" s="1045">
        <v>57890</v>
      </c>
      <c r="U272" s="1045">
        <v>6420</v>
      </c>
      <c r="V272" s="1045">
        <v>76643</v>
      </c>
      <c r="W272" s="1048" t="s">
        <v>462</v>
      </c>
    </row>
    <row r="273" spans="1:23" s="1045" customFormat="1" ht="6.75" customHeight="1">
      <c r="A273" s="1046"/>
      <c r="W273" s="1048"/>
    </row>
    <row r="274" spans="1:23" s="1045" customFormat="1" ht="9.75" customHeight="1">
      <c r="A274" s="1046" t="s">
        <v>463</v>
      </c>
      <c r="B274" s="1045" t="s">
        <v>43</v>
      </c>
      <c r="C274" s="1045" t="s">
        <v>43</v>
      </c>
      <c r="D274" s="1045" t="s">
        <v>43</v>
      </c>
      <c r="E274" s="1045" t="s">
        <v>43</v>
      </c>
      <c r="F274" s="1045" t="s">
        <v>43</v>
      </c>
      <c r="G274" s="1045">
        <v>333622</v>
      </c>
      <c r="H274" s="1045">
        <v>327192</v>
      </c>
      <c r="I274" s="1045" t="s">
        <v>43</v>
      </c>
      <c r="J274" s="1045" t="s">
        <v>43</v>
      </c>
      <c r="K274" s="1045" t="s">
        <v>43</v>
      </c>
      <c r="L274" s="1045">
        <v>6430</v>
      </c>
      <c r="M274" s="1045" t="s">
        <v>43</v>
      </c>
      <c r="N274" s="1045">
        <v>20711</v>
      </c>
      <c r="O274" s="1045">
        <v>18616</v>
      </c>
      <c r="P274" s="1045">
        <v>2095</v>
      </c>
      <c r="Q274" s="1045">
        <v>91527</v>
      </c>
      <c r="R274" s="1045">
        <v>85098</v>
      </c>
      <c r="S274" s="1045">
        <v>25836</v>
      </c>
      <c r="T274" s="1045">
        <v>12845</v>
      </c>
      <c r="U274" s="1045" t="s">
        <v>43</v>
      </c>
      <c r="V274" s="1045">
        <v>39711</v>
      </c>
      <c r="W274" s="1048" t="s">
        <v>464</v>
      </c>
    </row>
    <row r="275" spans="1:23" s="1045" customFormat="1" ht="9.75" customHeight="1">
      <c r="A275" s="1046" t="s">
        <v>465</v>
      </c>
      <c r="B275" s="1045" t="s">
        <v>43</v>
      </c>
      <c r="C275" s="1045" t="s">
        <v>43</v>
      </c>
      <c r="D275" s="1045" t="s">
        <v>43</v>
      </c>
      <c r="E275" s="1045" t="s">
        <v>43</v>
      </c>
      <c r="F275" s="1045" t="s">
        <v>43</v>
      </c>
      <c r="G275" s="1045">
        <v>354807</v>
      </c>
      <c r="H275" s="1045">
        <v>300314</v>
      </c>
      <c r="I275" s="1045">
        <v>46236</v>
      </c>
      <c r="J275" s="1045" t="s">
        <v>43</v>
      </c>
      <c r="K275" s="1045" t="s">
        <v>43</v>
      </c>
      <c r="L275" s="1045">
        <v>8257</v>
      </c>
      <c r="M275" s="1045" t="s">
        <v>43</v>
      </c>
      <c r="N275" s="1045">
        <v>22057</v>
      </c>
      <c r="O275" s="1045">
        <v>19708</v>
      </c>
      <c r="P275" s="1045">
        <v>2349</v>
      </c>
      <c r="Q275" s="1045">
        <v>89222</v>
      </c>
      <c r="R275" s="1045">
        <v>77997</v>
      </c>
      <c r="S275" s="1045">
        <v>15000</v>
      </c>
      <c r="T275" s="1045">
        <v>5700</v>
      </c>
      <c r="U275" s="1045" t="s">
        <v>43</v>
      </c>
      <c r="V275" s="1045">
        <v>57297</v>
      </c>
      <c r="W275" s="1048" t="s">
        <v>410</v>
      </c>
    </row>
    <row r="276" spans="1:23" s="1045" customFormat="1" ht="9.75" customHeight="1">
      <c r="A276" s="1046" t="s">
        <v>466</v>
      </c>
      <c r="B276" s="1045" t="s">
        <v>43</v>
      </c>
      <c r="C276" s="1045" t="s">
        <v>43</v>
      </c>
      <c r="D276" s="1045" t="s">
        <v>43</v>
      </c>
      <c r="E276" s="1045" t="s">
        <v>43</v>
      </c>
      <c r="F276" s="1045" t="s">
        <v>43</v>
      </c>
      <c r="G276" s="1045">
        <v>347704</v>
      </c>
      <c r="H276" s="1045">
        <v>340669</v>
      </c>
      <c r="I276" s="1045" t="s">
        <v>43</v>
      </c>
      <c r="J276" s="1045" t="s">
        <v>43</v>
      </c>
      <c r="K276" s="1045" t="s">
        <v>43</v>
      </c>
      <c r="L276" s="1045">
        <v>7035</v>
      </c>
      <c r="M276" s="1045" t="s">
        <v>43</v>
      </c>
      <c r="N276" s="1045">
        <v>53908</v>
      </c>
      <c r="O276" s="1045">
        <v>53245</v>
      </c>
      <c r="P276" s="1045">
        <v>663</v>
      </c>
      <c r="Q276" s="1045">
        <v>78647</v>
      </c>
      <c r="R276" s="1045">
        <v>69409</v>
      </c>
      <c r="S276" s="1045">
        <v>21978</v>
      </c>
      <c r="T276" s="1045">
        <v>19228</v>
      </c>
      <c r="U276" s="1045" t="s">
        <v>43</v>
      </c>
      <c r="V276" s="1045">
        <v>28203</v>
      </c>
      <c r="W276" s="1048" t="s">
        <v>411</v>
      </c>
    </row>
    <row r="277" spans="1:23" s="1045" customFormat="1" ht="9.75" customHeight="1">
      <c r="A277" s="1046" t="s">
        <v>467</v>
      </c>
      <c r="B277" s="1045" t="s">
        <v>43</v>
      </c>
      <c r="C277" s="1045" t="s">
        <v>43</v>
      </c>
      <c r="D277" s="1045" t="s">
        <v>43</v>
      </c>
      <c r="E277" s="1045" t="s">
        <v>43</v>
      </c>
      <c r="F277" s="1045" t="s">
        <v>43</v>
      </c>
      <c r="G277" s="1045">
        <v>404408</v>
      </c>
      <c r="H277" s="1045">
        <v>317459</v>
      </c>
      <c r="I277" s="1045">
        <v>86949</v>
      </c>
      <c r="J277" s="1045" t="s">
        <v>43</v>
      </c>
      <c r="K277" s="1045" t="s">
        <v>43</v>
      </c>
      <c r="L277" s="1045" t="s">
        <v>43</v>
      </c>
      <c r="M277" s="1045" t="s">
        <v>43</v>
      </c>
      <c r="N277" s="1045">
        <v>41054</v>
      </c>
      <c r="O277" s="1045">
        <v>38092</v>
      </c>
      <c r="P277" s="1045">
        <v>2962</v>
      </c>
      <c r="Q277" s="1045">
        <v>55952</v>
      </c>
      <c r="R277" s="1045">
        <v>46515</v>
      </c>
      <c r="S277" s="1045">
        <v>3338</v>
      </c>
      <c r="T277" s="1045">
        <v>13150</v>
      </c>
      <c r="U277" s="1045" t="s">
        <v>43</v>
      </c>
      <c r="V277" s="1045">
        <v>30027</v>
      </c>
      <c r="W277" s="1048" t="s">
        <v>412</v>
      </c>
    </row>
    <row r="278" spans="1:23" s="1045" customFormat="1" ht="9.75" customHeight="1">
      <c r="A278" s="1046" t="s">
        <v>468</v>
      </c>
      <c r="B278" s="1045" t="s">
        <v>43</v>
      </c>
      <c r="C278" s="1045" t="s">
        <v>43</v>
      </c>
      <c r="D278" s="1045" t="s">
        <v>43</v>
      </c>
      <c r="E278" s="1045" t="s">
        <v>43</v>
      </c>
      <c r="F278" s="1045" t="s">
        <v>43</v>
      </c>
      <c r="G278" s="1045">
        <v>345013</v>
      </c>
      <c r="H278" s="1045">
        <v>338647</v>
      </c>
      <c r="I278" s="1045" t="s">
        <v>43</v>
      </c>
      <c r="J278" s="1045" t="s">
        <v>43</v>
      </c>
      <c r="K278" s="1045" t="s">
        <v>43</v>
      </c>
      <c r="L278" s="1045">
        <v>6366</v>
      </c>
      <c r="M278" s="1045" t="s">
        <v>43</v>
      </c>
      <c r="N278" s="1045">
        <v>6543</v>
      </c>
      <c r="O278" s="1045">
        <v>5819</v>
      </c>
      <c r="P278" s="1045">
        <v>724</v>
      </c>
      <c r="Q278" s="1045">
        <v>60624</v>
      </c>
      <c r="R278" s="1045">
        <v>50771</v>
      </c>
      <c r="S278" s="1045">
        <v>14500</v>
      </c>
      <c r="T278" s="1045">
        <v>6200</v>
      </c>
      <c r="U278" s="1045" t="s">
        <v>43</v>
      </c>
      <c r="V278" s="1045">
        <v>30071</v>
      </c>
      <c r="W278" s="1048" t="s">
        <v>469</v>
      </c>
    </row>
    <row r="279" spans="1:23" s="1045" customFormat="1" ht="9.75" customHeight="1">
      <c r="A279" s="1046" t="s">
        <v>470</v>
      </c>
      <c r="B279" s="1045" t="s">
        <v>43</v>
      </c>
      <c r="C279" s="1045" t="s">
        <v>43</v>
      </c>
      <c r="D279" s="1045" t="s">
        <v>43</v>
      </c>
      <c r="E279" s="1045" t="s">
        <v>43</v>
      </c>
      <c r="F279" s="1045" t="s">
        <v>43</v>
      </c>
      <c r="G279" s="1045">
        <v>309878</v>
      </c>
      <c r="H279" s="1045">
        <v>298569</v>
      </c>
      <c r="I279" s="1045" t="s">
        <v>43</v>
      </c>
      <c r="J279" s="1045" t="s">
        <v>43</v>
      </c>
      <c r="K279" s="1045" t="s">
        <v>43</v>
      </c>
      <c r="L279" s="1045">
        <v>11309</v>
      </c>
      <c r="M279" s="1045" t="s">
        <v>43</v>
      </c>
      <c r="N279" s="1045">
        <v>50648</v>
      </c>
      <c r="O279" s="1045">
        <v>49670</v>
      </c>
      <c r="P279" s="1045">
        <v>978</v>
      </c>
      <c r="Q279" s="1045">
        <v>111132</v>
      </c>
      <c r="R279" s="1045">
        <v>99654</v>
      </c>
      <c r="S279" s="1045">
        <v>19130</v>
      </c>
      <c r="T279" s="1045" t="s">
        <v>43</v>
      </c>
      <c r="U279" s="1045">
        <v>12602</v>
      </c>
      <c r="V279" s="1045">
        <v>67922</v>
      </c>
      <c r="W279" s="1048" t="s">
        <v>471</v>
      </c>
    </row>
    <row r="280" spans="1:23" s="1045" customFormat="1" ht="9.75" customHeight="1">
      <c r="A280" s="1046" t="s">
        <v>472</v>
      </c>
      <c r="B280" s="1045" t="s">
        <v>43</v>
      </c>
      <c r="C280" s="1045" t="s">
        <v>43</v>
      </c>
      <c r="D280" s="1045" t="s">
        <v>43</v>
      </c>
      <c r="E280" s="1045" t="s">
        <v>43</v>
      </c>
      <c r="F280" s="1045" t="s">
        <v>43</v>
      </c>
      <c r="G280" s="1045">
        <v>325572</v>
      </c>
      <c r="H280" s="1045">
        <v>317045</v>
      </c>
      <c r="I280" s="1045" t="s">
        <v>43</v>
      </c>
      <c r="J280" s="1045" t="s">
        <v>43</v>
      </c>
      <c r="K280" s="1045" t="s">
        <v>43</v>
      </c>
      <c r="L280" s="1045">
        <v>8527</v>
      </c>
      <c r="M280" s="1045" t="s">
        <v>43</v>
      </c>
      <c r="N280" s="1045">
        <v>18435</v>
      </c>
      <c r="O280" s="1045">
        <v>17093</v>
      </c>
      <c r="P280" s="1045">
        <v>1342</v>
      </c>
      <c r="Q280" s="1045">
        <v>94348</v>
      </c>
      <c r="R280" s="1045">
        <v>84983</v>
      </c>
      <c r="S280" s="1045">
        <v>5000</v>
      </c>
      <c r="T280" s="1045">
        <v>17256</v>
      </c>
      <c r="U280" s="1045" t="s">
        <v>43</v>
      </c>
      <c r="V280" s="1045">
        <v>62727</v>
      </c>
      <c r="W280" s="1048" t="s">
        <v>473</v>
      </c>
    </row>
    <row r="281" spans="1:23" s="1045" customFormat="1" ht="9.75" customHeight="1">
      <c r="A281" s="1046" t="s">
        <v>474</v>
      </c>
      <c r="B281" s="1045" t="s">
        <v>43</v>
      </c>
      <c r="C281" s="1045" t="s">
        <v>43</v>
      </c>
      <c r="D281" s="1045" t="s">
        <v>43</v>
      </c>
      <c r="E281" s="1045" t="s">
        <v>43</v>
      </c>
      <c r="F281" s="1045" t="s">
        <v>43</v>
      </c>
      <c r="G281" s="1045">
        <v>523612</v>
      </c>
      <c r="H281" s="1045">
        <v>512892</v>
      </c>
      <c r="I281" s="1045" t="s">
        <v>43</v>
      </c>
      <c r="J281" s="1045" t="s">
        <v>43</v>
      </c>
      <c r="K281" s="1045" t="s">
        <v>43</v>
      </c>
      <c r="L281" s="1045">
        <v>10720</v>
      </c>
      <c r="M281" s="1045" t="s">
        <v>43</v>
      </c>
      <c r="N281" s="1045">
        <v>7390</v>
      </c>
      <c r="O281" s="1045">
        <v>5550</v>
      </c>
      <c r="P281" s="1045">
        <v>1840</v>
      </c>
      <c r="Q281" s="1045">
        <v>134653</v>
      </c>
      <c r="R281" s="1045">
        <v>122142</v>
      </c>
      <c r="S281" s="1045">
        <v>13430</v>
      </c>
      <c r="T281" s="1045">
        <v>39726</v>
      </c>
      <c r="U281" s="1045" t="s">
        <v>43</v>
      </c>
      <c r="V281" s="1045">
        <v>68986</v>
      </c>
      <c r="W281" s="1048" t="s">
        <v>475</v>
      </c>
    </row>
    <row r="282" spans="1:23" s="1045" customFormat="1" ht="9.75" customHeight="1">
      <c r="A282" s="1046" t="s">
        <v>476</v>
      </c>
      <c r="B282" s="1045" t="s">
        <v>43</v>
      </c>
      <c r="C282" s="1045" t="s">
        <v>43</v>
      </c>
      <c r="D282" s="1045" t="s">
        <v>43</v>
      </c>
      <c r="E282" s="1045" t="s">
        <v>43</v>
      </c>
      <c r="F282" s="1045" t="s">
        <v>43</v>
      </c>
      <c r="G282" s="1045">
        <v>422839</v>
      </c>
      <c r="H282" s="1045">
        <v>411769</v>
      </c>
      <c r="I282" s="1045" t="s">
        <v>43</v>
      </c>
      <c r="J282" s="1045" t="s">
        <v>43</v>
      </c>
      <c r="K282" s="1045" t="s">
        <v>43</v>
      </c>
      <c r="L282" s="1045">
        <v>11070</v>
      </c>
      <c r="M282" s="1045" t="s">
        <v>43</v>
      </c>
      <c r="N282" s="1045">
        <v>12870</v>
      </c>
      <c r="O282" s="1045">
        <v>10693</v>
      </c>
      <c r="P282" s="1045">
        <v>2177</v>
      </c>
      <c r="Q282" s="1045">
        <v>108353</v>
      </c>
      <c r="R282" s="1045">
        <v>95148</v>
      </c>
      <c r="S282" s="1045">
        <v>19581</v>
      </c>
      <c r="T282" s="1045">
        <v>18550</v>
      </c>
      <c r="U282" s="1045" t="s">
        <v>43</v>
      </c>
      <c r="V282" s="1045">
        <v>57017</v>
      </c>
      <c r="W282" s="1048" t="s">
        <v>477</v>
      </c>
    </row>
    <row r="283" spans="1:23" s="1045" customFormat="1" ht="9.75" customHeight="1">
      <c r="A283" s="1046" t="s">
        <v>478</v>
      </c>
      <c r="B283" s="1045" t="s">
        <v>43</v>
      </c>
      <c r="C283" s="1045" t="s">
        <v>43</v>
      </c>
      <c r="D283" s="1045" t="s">
        <v>43</v>
      </c>
      <c r="E283" s="1045" t="s">
        <v>43</v>
      </c>
      <c r="F283" s="1045" t="s">
        <v>43</v>
      </c>
      <c r="G283" s="1045">
        <v>302004</v>
      </c>
      <c r="H283" s="1045">
        <v>291880</v>
      </c>
      <c r="I283" s="1045" t="s">
        <v>43</v>
      </c>
      <c r="J283" s="1045" t="s">
        <v>43</v>
      </c>
      <c r="K283" s="1045" t="s">
        <v>43</v>
      </c>
      <c r="L283" s="1045">
        <v>10124</v>
      </c>
      <c r="M283" s="1045" t="s">
        <v>43</v>
      </c>
      <c r="N283" s="1045">
        <v>21893</v>
      </c>
      <c r="O283" s="1045">
        <v>17641</v>
      </c>
      <c r="P283" s="1045">
        <v>4252</v>
      </c>
      <c r="Q283" s="1045">
        <v>76486</v>
      </c>
      <c r="R283" s="1045">
        <v>65966</v>
      </c>
      <c r="S283" s="1045">
        <v>9600</v>
      </c>
      <c r="T283" s="1045">
        <v>30850</v>
      </c>
      <c r="U283" s="1045" t="s">
        <v>43</v>
      </c>
      <c r="V283" s="1045">
        <v>25516</v>
      </c>
      <c r="W283" s="1048" t="s">
        <v>422</v>
      </c>
    </row>
    <row r="284" spans="1:23" s="1045" customFormat="1" ht="9.75" customHeight="1">
      <c r="A284" s="1046" t="s">
        <v>479</v>
      </c>
      <c r="B284" s="1045" t="s">
        <v>43</v>
      </c>
      <c r="C284" s="1045" t="s">
        <v>43</v>
      </c>
      <c r="D284" s="1045" t="s">
        <v>43</v>
      </c>
      <c r="E284" s="1045" t="s">
        <v>43</v>
      </c>
      <c r="F284" s="1045" t="s">
        <v>43</v>
      </c>
      <c r="G284" s="1045">
        <v>286144</v>
      </c>
      <c r="H284" s="1045">
        <v>236094</v>
      </c>
      <c r="I284" s="1045">
        <v>50050</v>
      </c>
      <c r="J284" s="1045" t="s">
        <v>43</v>
      </c>
      <c r="K284" s="1045" t="s">
        <v>43</v>
      </c>
      <c r="L284" s="1045" t="s">
        <v>43</v>
      </c>
      <c r="M284" s="1045" t="s">
        <v>43</v>
      </c>
      <c r="N284" s="1045">
        <v>15953</v>
      </c>
      <c r="O284" s="1045">
        <v>12787</v>
      </c>
      <c r="P284" s="1045">
        <v>3166</v>
      </c>
      <c r="Q284" s="1045">
        <v>77969</v>
      </c>
      <c r="R284" s="1045">
        <v>60819</v>
      </c>
      <c r="S284" s="1045">
        <v>16240</v>
      </c>
      <c r="T284" s="1045">
        <v>17750</v>
      </c>
      <c r="U284" s="1045" t="s">
        <v>43</v>
      </c>
      <c r="V284" s="1045">
        <v>26829</v>
      </c>
      <c r="W284" s="1048" t="s">
        <v>423</v>
      </c>
    </row>
    <row r="285" spans="1:23" s="1045" customFormat="1" ht="9.75" customHeight="1">
      <c r="A285" s="1046" t="s">
        <v>480</v>
      </c>
      <c r="B285" s="1045" t="s">
        <v>43</v>
      </c>
      <c r="C285" s="1045" t="s">
        <v>43</v>
      </c>
      <c r="D285" s="1045" t="s">
        <v>43</v>
      </c>
      <c r="E285" s="1045" t="s">
        <v>43</v>
      </c>
      <c r="F285" s="1045" t="s">
        <v>43</v>
      </c>
      <c r="G285" s="1045">
        <v>238828</v>
      </c>
      <c r="H285" s="1045">
        <v>224653</v>
      </c>
      <c r="I285" s="1045" t="s">
        <v>43</v>
      </c>
      <c r="J285" s="1045" t="s">
        <v>43</v>
      </c>
      <c r="K285" s="1045" t="s">
        <v>43</v>
      </c>
      <c r="L285" s="1045">
        <v>9409</v>
      </c>
      <c r="M285" s="1045">
        <v>4766</v>
      </c>
      <c r="N285" s="1045">
        <v>12013</v>
      </c>
      <c r="O285" s="1045">
        <v>10605</v>
      </c>
      <c r="P285" s="1045">
        <v>1408</v>
      </c>
      <c r="Q285" s="1045">
        <v>105564</v>
      </c>
      <c r="R285" s="1045">
        <v>89055</v>
      </c>
      <c r="S285" s="1045">
        <v>14400</v>
      </c>
      <c r="T285" s="1045">
        <v>31935</v>
      </c>
      <c r="U285" s="1045" t="s">
        <v>43</v>
      </c>
      <c r="V285" s="1045">
        <v>42720</v>
      </c>
      <c r="W285" s="1048" t="s">
        <v>424</v>
      </c>
    </row>
    <row r="286" spans="1:23" s="1045" customFormat="1" ht="9.75" customHeight="1">
      <c r="A286" s="1046" t="s">
        <v>481</v>
      </c>
      <c r="B286" s="1045" t="s">
        <v>43</v>
      </c>
      <c r="C286" s="1045" t="s">
        <v>43</v>
      </c>
      <c r="D286" s="1045" t="s">
        <v>43</v>
      </c>
      <c r="E286" s="1045" t="s">
        <v>43</v>
      </c>
      <c r="F286" s="1045" t="s">
        <v>43</v>
      </c>
      <c r="G286" s="1045">
        <v>295900</v>
      </c>
      <c r="H286" s="1045">
        <v>287929</v>
      </c>
      <c r="I286" s="1045" t="s">
        <v>43</v>
      </c>
      <c r="J286" s="1045" t="s">
        <v>43</v>
      </c>
      <c r="K286" s="1045" t="s">
        <v>43</v>
      </c>
      <c r="L286" s="1045">
        <v>7971</v>
      </c>
      <c r="M286" s="1045" t="s">
        <v>43</v>
      </c>
      <c r="N286" s="1045">
        <v>51004</v>
      </c>
      <c r="O286" s="1045">
        <v>49909</v>
      </c>
      <c r="P286" s="1045">
        <v>1095</v>
      </c>
      <c r="Q286" s="1045">
        <v>69260</v>
      </c>
      <c r="R286" s="1045">
        <v>55536</v>
      </c>
      <c r="S286" s="1045">
        <v>13471</v>
      </c>
      <c r="T286" s="1045">
        <v>15890</v>
      </c>
      <c r="U286" s="1045" t="s">
        <v>43</v>
      </c>
      <c r="V286" s="1045">
        <v>26175</v>
      </c>
      <c r="W286" s="1048" t="s">
        <v>482</v>
      </c>
    </row>
    <row r="287" spans="1:23" s="1045" customFormat="1" ht="9.75" customHeight="1">
      <c r="A287" s="1046" t="s">
        <v>465</v>
      </c>
      <c r="B287" s="1045" t="s">
        <v>43</v>
      </c>
      <c r="C287" s="1045" t="s">
        <v>43</v>
      </c>
      <c r="D287" s="1045" t="s">
        <v>43</v>
      </c>
      <c r="E287" s="1045" t="s">
        <v>43</v>
      </c>
      <c r="F287" s="1045" t="s">
        <v>43</v>
      </c>
      <c r="G287" s="1045">
        <v>385989</v>
      </c>
      <c r="H287" s="1045">
        <v>377589</v>
      </c>
      <c r="I287" s="1045" t="s">
        <v>43</v>
      </c>
      <c r="J287" s="1045" t="s">
        <v>43</v>
      </c>
      <c r="K287" s="1045" t="s">
        <v>43</v>
      </c>
      <c r="L287" s="1045">
        <v>8400</v>
      </c>
      <c r="M287" s="1045" t="s">
        <v>43</v>
      </c>
      <c r="N287" s="1045">
        <v>24157</v>
      </c>
      <c r="O287" s="1045">
        <v>21853</v>
      </c>
      <c r="P287" s="1045">
        <v>2304</v>
      </c>
      <c r="Q287" s="1045">
        <v>78340</v>
      </c>
      <c r="R287" s="1045">
        <v>59239</v>
      </c>
      <c r="S287" s="1045">
        <v>13350</v>
      </c>
      <c r="T287" s="1045">
        <v>23750</v>
      </c>
      <c r="U287" s="1045" t="s">
        <v>43</v>
      </c>
      <c r="V287" s="1045">
        <v>22139</v>
      </c>
      <c r="W287" s="1048" t="s">
        <v>410</v>
      </c>
    </row>
    <row r="288" spans="1:23" s="1045" customFormat="1" ht="9.75" customHeight="1">
      <c r="A288" s="1049" t="s">
        <v>466</v>
      </c>
      <c r="B288" s="1050" t="s">
        <v>43</v>
      </c>
      <c r="C288" s="1051" t="s">
        <v>43</v>
      </c>
      <c r="D288" s="1051" t="s">
        <v>43</v>
      </c>
      <c r="E288" s="1051" t="s">
        <v>43</v>
      </c>
      <c r="F288" s="1051" t="s">
        <v>43</v>
      </c>
      <c r="G288" s="1051">
        <v>489892</v>
      </c>
      <c r="H288" s="1051">
        <v>467583</v>
      </c>
      <c r="I288" s="1051">
        <v>15140</v>
      </c>
      <c r="J288" s="1051" t="s">
        <v>43</v>
      </c>
      <c r="K288" s="1051" t="s">
        <v>43</v>
      </c>
      <c r="L288" s="1051">
        <v>7169</v>
      </c>
      <c r="M288" s="1051" t="s">
        <v>43</v>
      </c>
      <c r="N288" s="1051">
        <v>14476</v>
      </c>
      <c r="O288" s="1051">
        <v>9909</v>
      </c>
      <c r="P288" s="1051">
        <v>4567</v>
      </c>
      <c r="Q288" s="1051">
        <v>82227</v>
      </c>
      <c r="R288" s="1051">
        <v>67998</v>
      </c>
      <c r="S288" s="1051">
        <v>14999</v>
      </c>
      <c r="T288" s="1051">
        <v>18250</v>
      </c>
      <c r="U288" s="1051">
        <v>6420</v>
      </c>
      <c r="V288" s="1051">
        <v>28329</v>
      </c>
      <c r="W288" s="1052" t="s">
        <v>411</v>
      </c>
    </row>
    <row r="289" spans="1:23" ht="12" customHeight="1"/>
    <row r="290" spans="1:23" ht="12" customHeight="1"/>
    <row r="291" spans="1:23" ht="12" customHeight="1">
      <c r="K291" s="1053" t="s">
        <v>483</v>
      </c>
      <c r="V291" s="880" t="s">
        <v>1334</v>
      </c>
    </row>
    <row r="292" spans="1:23" s="1038" customFormat="1" ht="21" customHeight="1">
      <c r="A292" s="1308" t="s">
        <v>723</v>
      </c>
      <c r="B292" s="1054" t="s">
        <v>858</v>
      </c>
      <c r="C292" s="1037"/>
      <c r="D292" s="1037"/>
      <c r="E292" s="1076"/>
      <c r="F292" s="1077" t="s">
        <v>1369</v>
      </c>
      <c r="G292" s="1037"/>
      <c r="H292" s="1037"/>
      <c r="I292" s="1037"/>
      <c r="J292" s="1037"/>
      <c r="K292" s="1037"/>
      <c r="L292" s="1037"/>
      <c r="M292" s="1037"/>
      <c r="N292" s="1037"/>
      <c r="O292" s="1037"/>
      <c r="P292" s="1037"/>
      <c r="Q292" s="1076"/>
      <c r="R292" s="1077" t="s">
        <v>809</v>
      </c>
      <c r="S292" s="1037"/>
      <c r="T292" s="1037"/>
      <c r="U292" s="1037"/>
      <c r="V292" s="1037"/>
      <c r="W292" s="1311" t="s">
        <v>1335</v>
      </c>
    </row>
    <row r="293" spans="1:23" s="1038" customFormat="1" ht="21" customHeight="1">
      <c r="A293" s="1309"/>
      <c r="B293" s="1054" t="s">
        <v>165</v>
      </c>
      <c r="C293" s="1076"/>
      <c r="D293" s="1077" t="s">
        <v>847</v>
      </c>
      <c r="E293" s="1076"/>
      <c r="F293" s="1314" t="s">
        <v>1370</v>
      </c>
      <c r="G293" s="1077" t="s">
        <v>725</v>
      </c>
      <c r="H293" s="1037"/>
      <c r="I293" s="1037"/>
      <c r="J293" s="1037"/>
      <c r="K293" s="1037"/>
      <c r="L293" s="1037"/>
      <c r="M293" s="1037"/>
      <c r="N293" s="1037"/>
      <c r="O293" s="1076"/>
      <c r="P293" s="1077" t="s">
        <v>847</v>
      </c>
      <c r="Q293" s="1076"/>
      <c r="R293" s="1314" t="s">
        <v>810</v>
      </c>
      <c r="S293" s="1077" t="s">
        <v>725</v>
      </c>
      <c r="T293" s="1037"/>
      <c r="U293" s="1037"/>
      <c r="V293" s="1037"/>
      <c r="W293" s="1312"/>
    </row>
    <row r="294" spans="1:23" s="1038" customFormat="1" ht="52.5" customHeight="1">
      <c r="A294" s="1310"/>
      <c r="B294" s="1039" t="s">
        <v>794</v>
      </c>
      <c r="C294" s="1039" t="s">
        <v>841</v>
      </c>
      <c r="D294" s="1079" t="s">
        <v>166</v>
      </c>
      <c r="E294" s="1039" t="s">
        <v>853</v>
      </c>
      <c r="F294" s="1315"/>
      <c r="G294" s="1079" t="s">
        <v>726</v>
      </c>
      <c r="H294" s="1039" t="s">
        <v>519</v>
      </c>
      <c r="I294" s="1039" t="s">
        <v>1362</v>
      </c>
      <c r="J294" s="1039" t="s">
        <v>791</v>
      </c>
      <c r="K294" s="1039" t="s">
        <v>807</v>
      </c>
      <c r="L294" s="1039" t="s">
        <v>793</v>
      </c>
      <c r="M294" s="1039" t="s">
        <v>792</v>
      </c>
      <c r="N294" s="1039" t="s">
        <v>794</v>
      </c>
      <c r="O294" s="1039" t="s">
        <v>727</v>
      </c>
      <c r="P294" s="1079" t="s">
        <v>166</v>
      </c>
      <c r="Q294" s="1039" t="s">
        <v>853</v>
      </c>
      <c r="R294" s="1315"/>
      <c r="S294" s="1079" t="s">
        <v>726</v>
      </c>
      <c r="T294" s="1039" t="s">
        <v>519</v>
      </c>
      <c r="U294" s="1039" t="s">
        <v>1362</v>
      </c>
      <c r="V294" s="1040" t="s">
        <v>791</v>
      </c>
      <c r="W294" s="1313"/>
    </row>
    <row r="295" spans="1:23" s="1045" customFormat="1" ht="9.75" customHeight="1">
      <c r="A295" s="1041" t="s">
        <v>300</v>
      </c>
      <c r="B295" s="1042" t="s">
        <v>43</v>
      </c>
      <c r="C295" s="1043" t="s">
        <v>43</v>
      </c>
      <c r="D295" s="1043">
        <v>71788</v>
      </c>
      <c r="E295" s="1043">
        <v>71788</v>
      </c>
      <c r="F295" s="1043">
        <v>7015407</v>
      </c>
      <c r="G295" s="1043">
        <v>2970288</v>
      </c>
      <c r="H295" s="1043">
        <v>534437</v>
      </c>
      <c r="I295" s="1043">
        <v>1449472</v>
      </c>
      <c r="J295" s="1043" t="s">
        <v>43</v>
      </c>
      <c r="K295" s="1043">
        <v>66534</v>
      </c>
      <c r="L295" s="1043" t="s">
        <v>43</v>
      </c>
      <c r="M295" s="1043">
        <v>760505</v>
      </c>
      <c r="N295" s="1043">
        <v>159340</v>
      </c>
      <c r="O295" s="1043" t="s">
        <v>43</v>
      </c>
      <c r="P295" s="1043">
        <v>4045119</v>
      </c>
      <c r="Q295" s="1043">
        <v>4045119</v>
      </c>
      <c r="R295" s="1043">
        <v>816536</v>
      </c>
      <c r="S295" s="1043">
        <v>755770</v>
      </c>
      <c r="T295" s="1043">
        <v>195232</v>
      </c>
      <c r="U295" s="1043">
        <v>252105</v>
      </c>
      <c r="V295" s="1043">
        <v>47160</v>
      </c>
      <c r="W295" s="1044" t="s">
        <v>443</v>
      </c>
    </row>
    <row r="296" spans="1:23" s="1045" customFormat="1" ht="9.75" customHeight="1">
      <c r="A296" s="1046" t="s">
        <v>738</v>
      </c>
      <c r="B296" s="1045" t="s">
        <v>43</v>
      </c>
      <c r="C296" s="1045" t="s">
        <v>43</v>
      </c>
      <c r="D296" s="1045">
        <v>77706</v>
      </c>
      <c r="E296" s="1045">
        <v>77706</v>
      </c>
      <c r="F296" s="1045">
        <v>6849087</v>
      </c>
      <c r="G296" s="1045">
        <v>2678294</v>
      </c>
      <c r="H296" s="1045">
        <v>539676</v>
      </c>
      <c r="I296" s="1045">
        <v>742489</v>
      </c>
      <c r="J296" s="1045" t="s">
        <v>43</v>
      </c>
      <c r="K296" s="1045">
        <v>413358</v>
      </c>
      <c r="L296" s="1045" t="s">
        <v>43</v>
      </c>
      <c r="M296" s="1045">
        <v>908719</v>
      </c>
      <c r="N296" s="1045">
        <v>74052</v>
      </c>
      <c r="O296" s="1045" t="s">
        <v>43</v>
      </c>
      <c r="P296" s="1045">
        <v>4170793</v>
      </c>
      <c r="Q296" s="1045">
        <v>4170793</v>
      </c>
      <c r="R296" s="1045">
        <v>737458</v>
      </c>
      <c r="S296" s="1045">
        <v>686764</v>
      </c>
      <c r="T296" s="1045">
        <v>145934</v>
      </c>
      <c r="U296" s="1045">
        <v>162971</v>
      </c>
      <c r="V296" s="1045">
        <v>38488</v>
      </c>
      <c r="W296" s="1048" t="s">
        <v>445</v>
      </c>
    </row>
    <row r="297" spans="1:23" s="1045" customFormat="1" ht="9.75" customHeight="1">
      <c r="A297" s="1046" t="s">
        <v>739</v>
      </c>
      <c r="B297" s="1045" t="s">
        <v>43</v>
      </c>
      <c r="C297" s="1045">
        <v>32400</v>
      </c>
      <c r="D297" s="1045">
        <v>67392</v>
      </c>
      <c r="E297" s="1045">
        <v>67392</v>
      </c>
      <c r="F297" s="1045">
        <v>6523137</v>
      </c>
      <c r="G297" s="1045">
        <v>2529681</v>
      </c>
      <c r="H297" s="1045">
        <v>472398</v>
      </c>
      <c r="I297" s="1045">
        <v>673159</v>
      </c>
      <c r="J297" s="1045" t="s">
        <v>43</v>
      </c>
      <c r="K297" s="1045">
        <v>613300</v>
      </c>
      <c r="L297" s="1045" t="s">
        <v>43</v>
      </c>
      <c r="M297" s="1045">
        <v>635550</v>
      </c>
      <c r="N297" s="1045">
        <v>135238</v>
      </c>
      <c r="O297" s="1045">
        <v>36</v>
      </c>
      <c r="P297" s="1045">
        <v>3993456</v>
      </c>
      <c r="Q297" s="1045">
        <v>3993456</v>
      </c>
      <c r="R297" s="1045">
        <v>871068</v>
      </c>
      <c r="S297" s="1045">
        <v>817395</v>
      </c>
      <c r="T297" s="1045">
        <v>167558</v>
      </c>
      <c r="U297" s="1045">
        <v>163485</v>
      </c>
      <c r="V297" s="1045">
        <v>37033</v>
      </c>
      <c r="W297" s="1048" t="s">
        <v>447</v>
      </c>
    </row>
    <row r="298" spans="1:23" s="1045" customFormat="1" ht="9.75" customHeight="1">
      <c r="A298" s="1046" t="s">
        <v>740</v>
      </c>
      <c r="B298" s="1045">
        <v>39544</v>
      </c>
      <c r="C298" s="1045" t="s">
        <v>43</v>
      </c>
      <c r="D298" s="1065">
        <v>70026</v>
      </c>
      <c r="E298" s="1065">
        <v>70026</v>
      </c>
      <c r="F298" s="1059">
        <v>5963209</v>
      </c>
      <c r="G298" s="1045">
        <v>1979394</v>
      </c>
      <c r="H298" s="1045">
        <v>259162</v>
      </c>
      <c r="I298" s="1045">
        <v>483628</v>
      </c>
      <c r="J298" s="1045">
        <v>15110</v>
      </c>
      <c r="K298" s="1045">
        <v>642518</v>
      </c>
      <c r="L298" s="1045" t="s">
        <v>43</v>
      </c>
      <c r="M298" s="1045">
        <v>551481</v>
      </c>
      <c r="N298" s="1045">
        <v>27495</v>
      </c>
      <c r="O298" s="1045" t="s">
        <v>43</v>
      </c>
      <c r="P298" s="1059">
        <v>3983815</v>
      </c>
      <c r="Q298" s="1059">
        <v>3983815</v>
      </c>
      <c r="R298" s="1045">
        <v>878699</v>
      </c>
      <c r="S298" s="1045">
        <v>821864</v>
      </c>
      <c r="T298" s="1045">
        <v>160146</v>
      </c>
      <c r="U298" s="1045">
        <v>161144</v>
      </c>
      <c r="V298" s="1045">
        <v>47264</v>
      </c>
      <c r="W298" s="1048" t="s">
        <v>449</v>
      </c>
    </row>
    <row r="299" spans="1:23" s="1045" customFormat="1" ht="9.75" customHeight="1">
      <c r="A299" s="1046" t="s">
        <v>741</v>
      </c>
      <c r="B299" s="1045">
        <v>6706</v>
      </c>
      <c r="C299" s="1045" t="s">
        <v>43</v>
      </c>
      <c r="D299" s="1045">
        <v>136920</v>
      </c>
      <c r="E299" s="1045">
        <v>136920</v>
      </c>
      <c r="F299" s="1045">
        <v>6169811</v>
      </c>
      <c r="G299" s="1045">
        <v>2064223</v>
      </c>
      <c r="H299" s="1045">
        <v>368339</v>
      </c>
      <c r="I299" s="1045">
        <v>535521</v>
      </c>
      <c r="J299" s="1045" t="s">
        <v>43</v>
      </c>
      <c r="K299" s="1045">
        <v>416712</v>
      </c>
      <c r="L299" s="1045">
        <v>19655</v>
      </c>
      <c r="M299" s="1045">
        <v>620986</v>
      </c>
      <c r="N299" s="1045">
        <v>103010</v>
      </c>
      <c r="O299" s="1045" t="s">
        <v>43</v>
      </c>
      <c r="P299" s="1045">
        <v>4105588</v>
      </c>
      <c r="Q299" s="1045">
        <v>4105588</v>
      </c>
      <c r="R299" s="1045">
        <v>867026</v>
      </c>
      <c r="S299" s="1045">
        <v>816338</v>
      </c>
      <c r="T299" s="1045">
        <v>143336</v>
      </c>
      <c r="U299" s="1045">
        <v>155105</v>
      </c>
      <c r="V299" s="1045">
        <v>56824</v>
      </c>
      <c r="W299" s="1048" t="s">
        <v>451</v>
      </c>
    </row>
    <row r="300" spans="1:23" s="1045" customFormat="1" ht="6.75" customHeight="1">
      <c r="A300" s="1046"/>
      <c r="W300" s="1048"/>
    </row>
    <row r="301" spans="1:23" s="1045" customFormat="1" ht="9.75" customHeight="1">
      <c r="A301" s="1046" t="s">
        <v>305</v>
      </c>
      <c r="B301" s="1045">
        <v>34750</v>
      </c>
      <c r="C301" s="1045" t="s">
        <v>43</v>
      </c>
      <c r="D301" s="1045">
        <v>79543</v>
      </c>
      <c r="E301" s="1045">
        <v>79543</v>
      </c>
      <c r="F301" s="1045">
        <v>5774703</v>
      </c>
      <c r="G301" s="1045">
        <v>1884954</v>
      </c>
      <c r="H301" s="1045">
        <v>268563</v>
      </c>
      <c r="I301" s="1045">
        <v>462311</v>
      </c>
      <c r="J301" s="1045">
        <v>15110</v>
      </c>
      <c r="K301" s="1045">
        <v>577370</v>
      </c>
      <c r="L301" s="1045" t="s">
        <v>43</v>
      </c>
      <c r="M301" s="1045">
        <v>516805</v>
      </c>
      <c r="N301" s="1045">
        <v>44795</v>
      </c>
      <c r="O301" s="1045" t="s">
        <v>43</v>
      </c>
      <c r="P301" s="1045">
        <v>3889749</v>
      </c>
      <c r="Q301" s="1045">
        <v>3889749</v>
      </c>
      <c r="R301" s="1045">
        <v>856310</v>
      </c>
      <c r="S301" s="1045">
        <v>802671</v>
      </c>
      <c r="T301" s="1045">
        <v>137213</v>
      </c>
      <c r="U301" s="1045">
        <v>153929</v>
      </c>
      <c r="V301" s="1045">
        <v>51874</v>
      </c>
      <c r="W301" s="1048" t="s">
        <v>452</v>
      </c>
    </row>
    <row r="302" spans="1:23" s="1045" customFormat="1" ht="9.75" customHeight="1">
      <c r="A302" s="1046" t="s">
        <v>742</v>
      </c>
      <c r="B302" s="1045" t="s">
        <v>43</v>
      </c>
      <c r="C302" s="1045" t="s">
        <v>43</v>
      </c>
      <c r="D302" s="1045">
        <v>157082</v>
      </c>
      <c r="E302" s="1045">
        <v>157082</v>
      </c>
      <c r="F302" s="1045">
        <v>6838896</v>
      </c>
      <c r="G302" s="1045">
        <v>2431202</v>
      </c>
      <c r="H302" s="1045">
        <v>491444</v>
      </c>
      <c r="I302" s="1045">
        <v>676051</v>
      </c>
      <c r="J302" s="1045" t="s">
        <v>43</v>
      </c>
      <c r="K302" s="1045">
        <v>312808</v>
      </c>
      <c r="L302" s="1045">
        <v>19655</v>
      </c>
      <c r="M302" s="1045">
        <v>709508</v>
      </c>
      <c r="N302" s="1045">
        <v>221736</v>
      </c>
      <c r="O302" s="1045" t="s">
        <v>43</v>
      </c>
      <c r="P302" s="1045">
        <v>4407694</v>
      </c>
      <c r="Q302" s="1045">
        <v>4407694</v>
      </c>
      <c r="R302" s="1045">
        <v>896017</v>
      </c>
      <c r="S302" s="1045">
        <v>843865</v>
      </c>
      <c r="T302" s="1045">
        <v>145450</v>
      </c>
      <c r="U302" s="1045">
        <v>165939</v>
      </c>
      <c r="V302" s="1045">
        <v>56360</v>
      </c>
      <c r="W302" s="1048" t="s">
        <v>454</v>
      </c>
    </row>
    <row r="303" spans="1:23" s="1045" customFormat="1" ht="6.75" customHeight="1">
      <c r="A303" s="1046"/>
      <c r="W303" s="1048"/>
    </row>
    <row r="304" spans="1:23" s="1045" customFormat="1" ht="9.75" customHeight="1">
      <c r="A304" s="1046" t="s">
        <v>307</v>
      </c>
      <c r="B304" s="1045">
        <v>6706</v>
      </c>
      <c r="C304" s="1045" t="s">
        <v>43</v>
      </c>
      <c r="D304" s="1045">
        <v>26892</v>
      </c>
      <c r="E304" s="1045">
        <v>26892</v>
      </c>
      <c r="F304" s="1045">
        <v>1237850</v>
      </c>
      <c r="G304" s="1045">
        <v>292669</v>
      </c>
      <c r="H304" s="1045">
        <v>55003</v>
      </c>
      <c r="I304" s="1045">
        <v>33074</v>
      </c>
      <c r="J304" s="1045" t="s">
        <v>43</v>
      </c>
      <c r="K304" s="1045">
        <v>138910</v>
      </c>
      <c r="L304" s="1045" t="s">
        <v>43</v>
      </c>
      <c r="M304" s="1045">
        <v>48382</v>
      </c>
      <c r="N304" s="1045">
        <v>17300</v>
      </c>
      <c r="O304" s="1045" t="s">
        <v>43</v>
      </c>
      <c r="P304" s="1045">
        <v>945181</v>
      </c>
      <c r="Q304" s="1045">
        <v>945181</v>
      </c>
      <c r="R304" s="1045">
        <v>236040</v>
      </c>
      <c r="S304" s="1045">
        <v>223907</v>
      </c>
      <c r="T304" s="1045">
        <v>35530</v>
      </c>
      <c r="U304" s="1045">
        <v>35159</v>
      </c>
      <c r="V304" s="1045">
        <v>13347</v>
      </c>
      <c r="W304" s="1048" t="s">
        <v>455</v>
      </c>
    </row>
    <row r="305" spans="1:23" s="1045" customFormat="1" ht="9.75" customHeight="1">
      <c r="A305" s="1046" t="s">
        <v>456</v>
      </c>
      <c r="B305" s="1045" t="s">
        <v>43</v>
      </c>
      <c r="C305" s="1045" t="s">
        <v>43</v>
      </c>
      <c r="D305" s="1045">
        <v>30768</v>
      </c>
      <c r="E305" s="1045">
        <v>30768</v>
      </c>
      <c r="F305" s="1045">
        <v>1266303</v>
      </c>
      <c r="G305" s="1045">
        <v>435129</v>
      </c>
      <c r="H305" s="1045">
        <v>65503</v>
      </c>
      <c r="I305" s="1045">
        <v>67241</v>
      </c>
      <c r="J305" s="1045" t="s">
        <v>43</v>
      </c>
      <c r="K305" s="1045">
        <v>136616</v>
      </c>
      <c r="L305" s="1045">
        <v>19655</v>
      </c>
      <c r="M305" s="1045">
        <v>146114</v>
      </c>
      <c r="N305" s="1045" t="s">
        <v>43</v>
      </c>
      <c r="O305" s="1045" t="s">
        <v>43</v>
      </c>
      <c r="P305" s="1045">
        <v>831174</v>
      </c>
      <c r="Q305" s="1045">
        <v>831174</v>
      </c>
      <c r="R305" s="1045">
        <v>246249</v>
      </c>
      <c r="S305" s="1045">
        <v>234447</v>
      </c>
      <c r="T305" s="1045">
        <v>35037</v>
      </c>
      <c r="U305" s="1045">
        <v>56139</v>
      </c>
      <c r="V305" s="1045">
        <v>10909</v>
      </c>
      <c r="W305" s="1048" t="s">
        <v>457</v>
      </c>
    </row>
    <row r="306" spans="1:23" s="1045" customFormat="1" ht="9.75" customHeight="1">
      <c r="A306" s="1046" t="s">
        <v>458</v>
      </c>
      <c r="B306" s="1045" t="s">
        <v>43</v>
      </c>
      <c r="C306" s="1045" t="s">
        <v>43</v>
      </c>
      <c r="D306" s="1045">
        <v>35081</v>
      </c>
      <c r="E306" s="1045">
        <v>35081</v>
      </c>
      <c r="F306" s="1045">
        <v>1637797</v>
      </c>
      <c r="G306" s="1045">
        <v>507670</v>
      </c>
      <c r="H306" s="1045">
        <v>118761</v>
      </c>
      <c r="I306" s="1045">
        <v>175379</v>
      </c>
      <c r="J306" s="1045" t="s">
        <v>43</v>
      </c>
      <c r="K306" s="1045">
        <v>71720</v>
      </c>
      <c r="L306" s="1045" t="s">
        <v>43</v>
      </c>
      <c r="M306" s="1045">
        <v>141810</v>
      </c>
      <c r="N306" s="1045" t="s">
        <v>43</v>
      </c>
      <c r="O306" s="1045" t="s">
        <v>43</v>
      </c>
      <c r="P306" s="1045">
        <v>1130127</v>
      </c>
      <c r="Q306" s="1045">
        <v>1130127</v>
      </c>
      <c r="R306" s="1045">
        <v>211731</v>
      </c>
      <c r="S306" s="1045">
        <v>196091</v>
      </c>
      <c r="T306" s="1045">
        <v>38990</v>
      </c>
      <c r="U306" s="1045">
        <v>28129</v>
      </c>
      <c r="V306" s="1045">
        <v>16621</v>
      </c>
      <c r="W306" s="1048" t="s">
        <v>459</v>
      </c>
    </row>
    <row r="307" spans="1:23" s="1045" customFormat="1" ht="9.75" customHeight="1">
      <c r="A307" s="1046" t="s">
        <v>460</v>
      </c>
      <c r="B307" s="1045" t="s">
        <v>43</v>
      </c>
      <c r="C307" s="1045" t="s">
        <v>43</v>
      </c>
      <c r="D307" s="1045">
        <v>44179</v>
      </c>
      <c r="E307" s="1045">
        <v>44179</v>
      </c>
      <c r="F307" s="1045">
        <v>2027861</v>
      </c>
      <c r="G307" s="1045">
        <v>828755</v>
      </c>
      <c r="H307" s="1045">
        <v>129072</v>
      </c>
      <c r="I307" s="1045">
        <v>259827</v>
      </c>
      <c r="J307" s="1045" t="s">
        <v>43</v>
      </c>
      <c r="K307" s="1045">
        <v>69466</v>
      </c>
      <c r="L307" s="1045" t="s">
        <v>43</v>
      </c>
      <c r="M307" s="1045">
        <v>284680</v>
      </c>
      <c r="N307" s="1045">
        <v>85710</v>
      </c>
      <c r="O307" s="1045" t="s">
        <v>43</v>
      </c>
      <c r="P307" s="1045">
        <v>1199106</v>
      </c>
      <c r="Q307" s="1045">
        <v>1199106</v>
      </c>
      <c r="R307" s="1045">
        <v>173006</v>
      </c>
      <c r="S307" s="1045">
        <v>161893</v>
      </c>
      <c r="T307" s="1045">
        <v>33779</v>
      </c>
      <c r="U307" s="1045">
        <v>35678</v>
      </c>
      <c r="V307" s="1045">
        <v>15947</v>
      </c>
      <c r="W307" s="1048" t="s">
        <v>461</v>
      </c>
    </row>
    <row r="308" spans="1:23" s="1045" customFormat="1" ht="9.75" customHeight="1">
      <c r="A308" s="1046" t="s">
        <v>311</v>
      </c>
      <c r="B308" s="1045" t="s">
        <v>43</v>
      </c>
      <c r="C308" s="1045" t="s">
        <v>43</v>
      </c>
      <c r="D308" s="1045">
        <v>47054</v>
      </c>
      <c r="E308" s="1045">
        <v>47054</v>
      </c>
      <c r="F308" s="1045">
        <v>1906935</v>
      </c>
      <c r="G308" s="1045">
        <v>659648</v>
      </c>
      <c r="H308" s="1045">
        <v>178108</v>
      </c>
      <c r="I308" s="1045">
        <v>173604</v>
      </c>
      <c r="J308" s="1045" t="s">
        <v>43</v>
      </c>
      <c r="K308" s="1045">
        <v>35006</v>
      </c>
      <c r="L308" s="1045" t="s">
        <v>43</v>
      </c>
      <c r="M308" s="1045">
        <v>136904</v>
      </c>
      <c r="N308" s="1045">
        <v>136026</v>
      </c>
      <c r="O308" s="1045" t="s">
        <v>43</v>
      </c>
      <c r="P308" s="1045">
        <v>1247287</v>
      </c>
      <c r="Q308" s="1045">
        <v>1247287</v>
      </c>
      <c r="R308" s="1045">
        <v>265031</v>
      </c>
      <c r="S308" s="1045">
        <v>251434</v>
      </c>
      <c r="T308" s="1045">
        <v>37644</v>
      </c>
      <c r="U308" s="1045">
        <v>45993</v>
      </c>
      <c r="V308" s="1045">
        <v>12883</v>
      </c>
      <c r="W308" s="1048" t="s">
        <v>462</v>
      </c>
    </row>
    <row r="309" spans="1:23" s="1045" customFormat="1" ht="6.75" customHeight="1">
      <c r="A309" s="1046"/>
      <c r="W309" s="1048"/>
    </row>
    <row r="310" spans="1:23" s="1045" customFormat="1" ht="9.75" customHeight="1">
      <c r="A310" s="1046" t="s">
        <v>463</v>
      </c>
      <c r="B310" s="1045">
        <v>6706</v>
      </c>
      <c r="C310" s="1045" t="s">
        <v>43</v>
      </c>
      <c r="D310" s="1045">
        <v>6429</v>
      </c>
      <c r="E310" s="1045">
        <v>6429</v>
      </c>
      <c r="F310" s="1045">
        <v>492477</v>
      </c>
      <c r="G310" s="1045">
        <v>147421</v>
      </c>
      <c r="H310" s="1045">
        <v>15001</v>
      </c>
      <c r="I310" s="1045">
        <v>33074</v>
      </c>
      <c r="J310" s="1045" t="s">
        <v>43</v>
      </c>
      <c r="K310" s="1045">
        <v>73335</v>
      </c>
      <c r="L310" s="1045" t="s">
        <v>43</v>
      </c>
      <c r="M310" s="1045">
        <v>26011</v>
      </c>
      <c r="N310" s="1045" t="s">
        <v>43</v>
      </c>
      <c r="O310" s="1045" t="s">
        <v>43</v>
      </c>
      <c r="P310" s="1045">
        <v>345056</v>
      </c>
      <c r="Q310" s="1045">
        <v>345056</v>
      </c>
      <c r="R310" s="1045">
        <v>71208</v>
      </c>
      <c r="S310" s="1045">
        <v>67039</v>
      </c>
      <c r="T310" s="1045">
        <v>11313</v>
      </c>
      <c r="U310" s="1045">
        <v>14942</v>
      </c>
      <c r="V310" s="1045">
        <v>4937</v>
      </c>
      <c r="W310" s="1048" t="s">
        <v>464</v>
      </c>
    </row>
    <row r="311" spans="1:23" s="1045" customFormat="1" ht="9.75" customHeight="1">
      <c r="A311" s="1046" t="s">
        <v>465</v>
      </c>
      <c r="B311" s="1045" t="s">
        <v>43</v>
      </c>
      <c r="C311" s="1045" t="s">
        <v>43</v>
      </c>
      <c r="D311" s="1045">
        <v>11225</v>
      </c>
      <c r="E311" s="1045">
        <v>11225</v>
      </c>
      <c r="F311" s="1045">
        <v>402516</v>
      </c>
      <c r="G311" s="1045">
        <v>85129</v>
      </c>
      <c r="H311" s="1045">
        <v>20001</v>
      </c>
      <c r="I311" s="1045" t="s">
        <v>43</v>
      </c>
      <c r="J311" s="1045" t="s">
        <v>43</v>
      </c>
      <c r="K311" s="1045">
        <v>35045</v>
      </c>
      <c r="L311" s="1045" t="s">
        <v>43</v>
      </c>
      <c r="M311" s="1045">
        <v>12783</v>
      </c>
      <c r="N311" s="1045">
        <v>17300</v>
      </c>
      <c r="O311" s="1045" t="s">
        <v>43</v>
      </c>
      <c r="P311" s="1045">
        <v>317387</v>
      </c>
      <c r="Q311" s="1045">
        <v>317387</v>
      </c>
      <c r="R311" s="1045">
        <v>76802</v>
      </c>
      <c r="S311" s="1045">
        <v>73330</v>
      </c>
      <c r="T311" s="1045">
        <v>12900</v>
      </c>
      <c r="U311" s="1045">
        <v>6151</v>
      </c>
      <c r="V311" s="1045">
        <v>2554</v>
      </c>
      <c r="W311" s="1048" t="s">
        <v>410</v>
      </c>
    </row>
    <row r="312" spans="1:23" s="1045" customFormat="1" ht="9.75" customHeight="1">
      <c r="A312" s="1046" t="s">
        <v>466</v>
      </c>
      <c r="B312" s="1045" t="s">
        <v>43</v>
      </c>
      <c r="C312" s="1045" t="s">
        <v>43</v>
      </c>
      <c r="D312" s="1045">
        <v>9238</v>
      </c>
      <c r="E312" s="1045">
        <v>9238</v>
      </c>
      <c r="F312" s="1045">
        <v>342857</v>
      </c>
      <c r="G312" s="1045">
        <v>60119</v>
      </c>
      <c r="H312" s="1045">
        <v>20001</v>
      </c>
      <c r="I312" s="1045" t="s">
        <v>43</v>
      </c>
      <c r="J312" s="1045" t="s">
        <v>43</v>
      </c>
      <c r="K312" s="1045">
        <v>30530</v>
      </c>
      <c r="L312" s="1045" t="s">
        <v>43</v>
      </c>
      <c r="M312" s="1045">
        <v>9588</v>
      </c>
      <c r="N312" s="1045" t="s">
        <v>43</v>
      </c>
      <c r="O312" s="1045" t="s">
        <v>43</v>
      </c>
      <c r="P312" s="1045">
        <v>282738</v>
      </c>
      <c r="Q312" s="1045">
        <v>282738</v>
      </c>
      <c r="R312" s="1045">
        <v>88030</v>
      </c>
      <c r="S312" s="1045">
        <v>83538</v>
      </c>
      <c r="T312" s="1045">
        <v>11317</v>
      </c>
      <c r="U312" s="1045">
        <v>14066</v>
      </c>
      <c r="V312" s="1045">
        <v>5856</v>
      </c>
      <c r="W312" s="1048" t="s">
        <v>411</v>
      </c>
    </row>
    <row r="313" spans="1:23" s="1045" customFormat="1" ht="9.75" customHeight="1">
      <c r="A313" s="1046" t="s">
        <v>467</v>
      </c>
      <c r="B313" s="1045" t="s">
        <v>43</v>
      </c>
      <c r="C313" s="1045" t="s">
        <v>43</v>
      </c>
      <c r="D313" s="1045">
        <v>9437</v>
      </c>
      <c r="E313" s="1045">
        <v>9437</v>
      </c>
      <c r="F313" s="1045">
        <v>437369</v>
      </c>
      <c r="G313" s="1045">
        <v>142255</v>
      </c>
      <c r="H313" s="1045">
        <v>25501</v>
      </c>
      <c r="I313" s="1045">
        <v>33417</v>
      </c>
      <c r="J313" s="1045" t="s">
        <v>43</v>
      </c>
      <c r="K313" s="1045">
        <v>34158</v>
      </c>
      <c r="L313" s="1045" t="s">
        <v>43</v>
      </c>
      <c r="M313" s="1045">
        <v>49179</v>
      </c>
      <c r="N313" s="1045" t="s">
        <v>43</v>
      </c>
      <c r="O313" s="1045" t="s">
        <v>43</v>
      </c>
      <c r="P313" s="1045">
        <v>295114</v>
      </c>
      <c r="Q313" s="1045">
        <v>295114</v>
      </c>
      <c r="R313" s="1045">
        <v>86011</v>
      </c>
      <c r="S313" s="1045">
        <v>81626</v>
      </c>
      <c r="T313" s="1045">
        <v>15117</v>
      </c>
      <c r="U313" s="1045">
        <v>26642</v>
      </c>
      <c r="V313" s="1045">
        <v>2038</v>
      </c>
      <c r="W313" s="1048" t="s">
        <v>412</v>
      </c>
    </row>
    <row r="314" spans="1:23" s="1045" customFormat="1" ht="9.75" customHeight="1">
      <c r="A314" s="1046" t="s">
        <v>468</v>
      </c>
      <c r="B314" s="1045" t="s">
        <v>43</v>
      </c>
      <c r="C314" s="1045" t="s">
        <v>43</v>
      </c>
      <c r="D314" s="1045">
        <v>9853</v>
      </c>
      <c r="E314" s="1045">
        <v>9853</v>
      </c>
      <c r="F314" s="1045">
        <v>337567</v>
      </c>
      <c r="G314" s="1045">
        <v>74514</v>
      </c>
      <c r="H314" s="1045">
        <v>20001</v>
      </c>
      <c r="I314" s="1045" t="s">
        <v>43</v>
      </c>
      <c r="J314" s="1045" t="s">
        <v>43</v>
      </c>
      <c r="K314" s="1045">
        <v>32434</v>
      </c>
      <c r="L314" s="1045" t="s">
        <v>43</v>
      </c>
      <c r="M314" s="1045">
        <v>22079</v>
      </c>
      <c r="N314" s="1045" t="s">
        <v>43</v>
      </c>
      <c r="O314" s="1045" t="s">
        <v>43</v>
      </c>
      <c r="P314" s="1045">
        <v>263053</v>
      </c>
      <c r="Q314" s="1045">
        <v>263053</v>
      </c>
      <c r="R314" s="1045">
        <v>90105</v>
      </c>
      <c r="S314" s="1045">
        <v>86977</v>
      </c>
      <c r="T314" s="1045">
        <v>10996</v>
      </c>
      <c r="U314" s="1045">
        <v>18591</v>
      </c>
      <c r="V314" s="1045">
        <v>5631</v>
      </c>
      <c r="W314" s="1048" t="s">
        <v>469</v>
      </c>
    </row>
    <row r="315" spans="1:23" s="1045" customFormat="1" ht="9.75" customHeight="1">
      <c r="A315" s="1046" t="s">
        <v>470</v>
      </c>
      <c r="B315" s="1045" t="s">
        <v>43</v>
      </c>
      <c r="C315" s="1045" t="s">
        <v>43</v>
      </c>
      <c r="D315" s="1045">
        <v>11478</v>
      </c>
      <c r="E315" s="1045">
        <v>11478</v>
      </c>
      <c r="F315" s="1045">
        <v>491367</v>
      </c>
      <c r="G315" s="1045">
        <v>218360</v>
      </c>
      <c r="H315" s="1045">
        <v>20001</v>
      </c>
      <c r="I315" s="1045">
        <v>33824</v>
      </c>
      <c r="J315" s="1045" t="s">
        <v>43</v>
      </c>
      <c r="K315" s="1045">
        <v>70024</v>
      </c>
      <c r="L315" s="1045">
        <v>19655</v>
      </c>
      <c r="M315" s="1045">
        <v>74856</v>
      </c>
      <c r="N315" s="1045" t="s">
        <v>43</v>
      </c>
      <c r="O315" s="1045" t="s">
        <v>43</v>
      </c>
      <c r="P315" s="1045">
        <v>273007</v>
      </c>
      <c r="Q315" s="1045">
        <v>273007</v>
      </c>
      <c r="R315" s="1045">
        <v>70133</v>
      </c>
      <c r="S315" s="1045">
        <v>65844</v>
      </c>
      <c r="T315" s="1045">
        <v>8924</v>
      </c>
      <c r="U315" s="1045">
        <v>10906</v>
      </c>
      <c r="V315" s="1045">
        <v>3240</v>
      </c>
      <c r="W315" s="1048" t="s">
        <v>471</v>
      </c>
    </row>
    <row r="316" spans="1:23" s="1045" customFormat="1" ht="9.75" customHeight="1">
      <c r="A316" s="1046" t="s">
        <v>472</v>
      </c>
      <c r="B316" s="1045" t="s">
        <v>43</v>
      </c>
      <c r="C316" s="1045" t="s">
        <v>43</v>
      </c>
      <c r="D316" s="1045">
        <v>9365</v>
      </c>
      <c r="E316" s="1045">
        <v>9365</v>
      </c>
      <c r="F316" s="1045">
        <v>518046</v>
      </c>
      <c r="G316" s="1045">
        <v>135252</v>
      </c>
      <c r="H316" s="1045">
        <v>20001</v>
      </c>
      <c r="I316" s="1045">
        <v>35430</v>
      </c>
      <c r="J316" s="1045" t="s">
        <v>43</v>
      </c>
      <c r="K316" s="1045">
        <v>35795</v>
      </c>
      <c r="L316" s="1045" t="s">
        <v>43</v>
      </c>
      <c r="M316" s="1045">
        <v>44026</v>
      </c>
      <c r="N316" s="1045" t="s">
        <v>43</v>
      </c>
      <c r="O316" s="1045" t="s">
        <v>43</v>
      </c>
      <c r="P316" s="1045">
        <v>382794</v>
      </c>
      <c r="Q316" s="1045">
        <v>382794</v>
      </c>
      <c r="R316" s="1045">
        <v>75995</v>
      </c>
      <c r="S316" s="1045">
        <v>69066</v>
      </c>
      <c r="T316" s="1045">
        <v>11077</v>
      </c>
      <c r="U316" s="1045">
        <v>12609</v>
      </c>
      <c r="V316" s="1045">
        <v>5003</v>
      </c>
      <c r="W316" s="1048" t="s">
        <v>473</v>
      </c>
    </row>
    <row r="317" spans="1:23" s="1045" customFormat="1" ht="9.75" customHeight="1">
      <c r="A317" s="1046" t="s">
        <v>474</v>
      </c>
      <c r="B317" s="1045" t="s">
        <v>43</v>
      </c>
      <c r="C317" s="1045" t="s">
        <v>43</v>
      </c>
      <c r="D317" s="1045">
        <v>12511</v>
      </c>
      <c r="E317" s="1045">
        <v>12511</v>
      </c>
      <c r="F317" s="1045">
        <v>572473</v>
      </c>
      <c r="G317" s="1045">
        <v>191474</v>
      </c>
      <c r="H317" s="1045">
        <v>88760</v>
      </c>
      <c r="I317" s="1045">
        <v>36851</v>
      </c>
      <c r="J317" s="1045" t="s">
        <v>43</v>
      </c>
      <c r="K317" s="1045">
        <v>35925</v>
      </c>
      <c r="L317" s="1045" t="s">
        <v>43</v>
      </c>
      <c r="M317" s="1045">
        <v>29938</v>
      </c>
      <c r="N317" s="1045" t="s">
        <v>43</v>
      </c>
      <c r="O317" s="1045" t="s">
        <v>43</v>
      </c>
      <c r="P317" s="1045">
        <v>380999</v>
      </c>
      <c r="Q317" s="1045">
        <v>380999</v>
      </c>
      <c r="R317" s="1045">
        <v>67976</v>
      </c>
      <c r="S317" s="1045">
        <v>63325</v>
      </c>
      <c r="T317" s="1045">
        <v>13892</v>
      </c>
      <c r="U317" s="1045">
        <v>6369</v>
      </c>
      <c r="V317" s="1045">
        <v>4429</v>
      </c>
      <c r="W317" s="1048" t="s">
        <v>475</v>
      </c>
    </row>
    <row r="318" spans="1:23" s="1045" customFormat="1" ht="9.75" customHeight="1">
      <c r="A318" s="1046" t="s">
        <v>476</v>
      </c>
      <c r="B318" s="1045" t="s">
        <v>43</v>
      </c>
      <c r="C318" s="1045" t="s">
        <v>43</v>
      </c>
      <c r="D318" s="1045">
        <v>13205</v>
      </c>
      <c r="E318" s="1045">
        <v>13205</v>
      </c>
      <c r="F318" s="1045">
        <v>547278</v>
      </c>
      <c r="G318" s="1045">
        <v>180944</v>
      </c>
      <c r="H318" s="1045">
        <v>10000</v>
      </c>
      <c r="I318" s="1045">
        <v>103098</v>
      </c>
      <c r="J318" s="1045" t="s">
        <v>43</v>
      </c>
      <c r="K318" s="1045" t="s">
        <v>43</v>
      </c>
      <c r="L318" s="1045" t="s">
        <v>43</v>
      </c>
      <c r="M318" s="1045">
        <v>67846</v>
      </c>
      <c r="N318" s="1045" t="s">
        <v>43</v>
      </c>
      <c r="O318" s="1045" t="s">
        <v>43</v>
      </c>
      <c r="P318" s="1045">
        <v>366334</v>
      </c>
      <c r="Q318" s="1045">
        <v>366334</v>
      </c>
      <c r="R318" s="1045">
        <v>67760</v>
      </c>
      <c r="S318" s="1045">
        <v>63700</v>
      </c>
      <c r="T318" s="1045">
        <v>14021</v>
      </c>
      <c r="U318" s="1045">
        <v>9151</v>
      </c>
      <c r="V318" s="1045">
        <v>7189</v>
      </c>
      <c r="W318" s="1048" t="s">
        <v>477</v>
      </c>
    </row>
    <row r="319" spans="1:23" s="1045" customFormat="1" ht="9.75" customHeight="1">
      <c r="A319" s="1046" t="s">
        <v>478</v>
      </c>
      <c r="B319" s="1045" t="s">
        <v>43</v>
      </c>
      <c r="C319" s="1045" t="s">
        <v>43</v>
      </c>
      <c r="D319" s="1045">
        <v>10520</v>
      </c>
      <c r="E319" s="1045">
        <v>10520</v>
      </c>
      <c r="F319" s="1045">
        <v>702729</v>
      </c>
      <c r="G319" s="1045">
        <v>293034</v>
      </c>
      <c r="H319" s="1045">
        <v>34076</v>
      </c>
      <c r="I319" s="1045">
        <v>138956</v>
      </c>
      <c r="J319" s="1045" t="s">
        <v>43</v>
      </c>
      <c r="K319" s="1045">
        <v>35756</v>
      </c>
      <c r="L319" s="1045" t="s">
        <v>43</v>
      </c>
      <c r="M319" s="1045">
        <v>84246</v>
      </c>
      <c r="N319" s="1045" t="s">
        <v>43</v>
      </c>
      <c r="O319" s="1045" t="s">
        <v>43</v>
      </c>
      <c r="P319" s="1045">
        <v>409695</v>
      </c>
      <c r="Q319" s="1045">
        <v>409695</v>
      </c>
      <c r="R319" s="1045">
        <v>51957</v>
      </c>
      <c r="S319" s="1045">
        <v>48485</v>
      </c>
      <c r="T319" s="1045">
        <v>13250</v>
      </c>
      <c r="U319" s="1045">
        <v>9370</v>
      </c>
      <c r="V319" s="1045">
        <v>5584</v>
      </c>
      <c r="W319" s="1048" t="s">
        <v>422</v>
      </c>
    </row>
    <row r="320" spans="1:23" s="1045" customFormat="1" ht="9.75" customHeight="1">
      <c r="A320" s="1046" t="s">
        <v>479</v>
      </c>
      <c r="B320" s="1045" t="s">
        <v>43</v>
      </c>
      <c r="C320" s="1045" t="s">
        <v>43</v>
      </c>
      <c r="D320" s="1045">
        <v>17150</v>
      </c>
      <c r="E320" s="1045">
        <v>17150</v>
      </c>
      <c r="F320" s="1045">
        <v>670062</v>
      </c>
      <c r="G320" s="1045">
        <v>249199</v>
      </c>
      <c r="H320" s="1045">
        <v>70973</v>
      </c>
      <c r="I320" s="1045">
        <v>67553</v>
      </c>
      <c r="J320" s="1045" t="s">
        <v>43</v>
      </c>
      <c r="K320" s="1045" t="s">
        <v>43</v>
      </c>
      <c r="L320" s="1045" t="s">
        <v>43</v>
      </c>
      <c r="M320" s="1045">
        <v>95373</v>
      </c>
      <c r="N320" s="1045">
        <v>15300</v>
      </c>
      <c r="O320" s="1045" t="s">
        <v>43</v>
      </c>
      <c r="P320" s="1045">
        <v>420863</v>
      </c>
      <c r="Q320" s="1045">
        <v>420863</v>
      </c>
      <c r="R320" s="1045">
        <v>47845</v>
      </c>
      <c r="S320" s="1045">
        <v>45029</v>
      </c>
      <c r="T320" s="1045">
        <v>6893</v>
      </c>
      <c r="U320" s="1045">
        <v>15796</v>
      </c>
      <c r="V320" s="1045">
        <v>2070</v>
      </c>
      <c r="W320" s="1048" t="s">
        <v>423</v>
      </c>
    </row>
    <row r="321" spans="1:23" s="1045" customFormat="1" ht="9.75" customHeight="1">
      <c r="A321" s="1046" t="s">
        <v>480</v>
      </c>
      <c r="B321" s="1045" t="s">
        <v>43</v>
      </c>
      <c r="C321" s="1045" t="s">
        <v>43</v>
      </c>
      <c r="D321" s="1045">
        <v>16509</v>
      </c>
      <c r="E321" s="1045">
        <v>16509</v>
      </c>
      <c r="F321" s="1045">
        <v>655070</v>
      </c>
      <c r="G321" s="1045">
        <v>286522</v>
      </c>
      <c r="H321" s="1045">
        <v>24023</v>
      </c>
      <c r="I321" s="1045">
        <v>53318</v>
      </c>
      <c r="J321" s="1045" t="s">
        <v>43</v>
      </c>
      <c r="K321" s="1045">
        <v>33710</v>
      </c>
      <c r="L321" s="1045" t="s">
        <v>43</v>
      </c>
      <c r="M321" s="1045">
        <v>105061</v>
      </c>
      <c r="N321" s="1045">
        <v>70410</v>
      </c>
      <c r="O321" s="1045" t="s">
        <v>43</v>
      </c>
      <c r="P321" s="1045">
        <v>368548</v>
      </c>
      <c r="Q321" s="1045">
        <v>368548</v>
      </c>
      <c r="R321" s="1045">
        <v>73204</v>
      </c>
      <c r="S321" s="1045">
        <v>68379</v>
      </c>
      <c r="T321" s="1045">
        <v>13636</v>
      </c>
      <c r="U321" s="1045">
        <v>10512</v>
      </c>
      <c r="V321" s="1045">
        <v>8293</v>
      </c>
      <c r="W321" s="1048" t="s">
        <v>424</v>
      </c>
    </row>
    <row r="322" spans="1:23" s="1045" customFormat="1" ht="9.75" customHeight="1">
      <c r="A322" s="1046" t="s">
        <v>481</v>
      </c>
      <c r="B322" s="1045" t="s">
        <v>43</v>
      </c>
      <c r="C322" s="1045" t="s">
        <v>43</v>
      </c>
      <c r="D322" s="1045">
        <v>13724</v>
      </c>
      <c r="E322" s="1045">
        <v>13724</v>
      </c>
      <c r="F322" s="1045">
        <v>638072</v>
      </c>
      <c r="G322" s="1045">
        <v>237489</v>
      </c>
      <c r="H322" s="1045">
        <v>81680</v>
      </c>
      <c r="I322" s="1045" t="s">
        <v>43</v>
      </c>
      <c r="J322" s="1045" t="s">
        <v>43</v>
      </c>
      <c r="K322" s="1045">
        <v>35006</v>
      </c>
      <c r="L322" s="1045" t="s">
        <v>43</v>
      </c>
      <c r="M322" s="1045">
        <v>67503</v>
      </c>
      <c r="N322" s="1045">
        <v>53300</v>
      </c>
      <c r="O322" s="1045" t="s">
        <v>43</v>
      </c>
      <c r="P322" s="1045">
        <v>400583</v>
      </c>
      <c r="Q322" s="1045">
        <v>400583</v>
      </c>
      <c r="R322" s="1045">
        <v>83827</v>
      </c>
      <c r="S322" s="1045">
        <v>79321</v>
      </c>
      <c r="T322" s="1045">
        <v>14568</v>
      </c>
      <c r="U322" s="1045">
        <v>15666</v>
      </c>
      <c r="V322" s="1045">
        <v>1966</v>
      </c>
      <c r="W322" s="1048" t="s">
        <v>482</v>
      </c>
    </row>
    <row r="323" spans="1:23" s="1045" customFormat="1" ht="9.75" customHeight="1">
      <c r="A323" s="1046" t="s">
        <v>465</v>
      </c>
      <c r="B323" s="1045" t="s">
        <v>43</v>
      </c>
      <c r="C323" s="1045" t="s">
        <v>43</v>
      </c>
      <c r="D323" s="1045">
        <v>19101</v>
      </c>
      <c r="E323" s="1045">
        <v>19101</v>
      </c>
      <c r="F323" s="1045">
        <v>627771</v>
      </c>
      <c r="G323" s="1045">
        <v>221967</v>
      </c>
      <c r="H323" s="1045">
        <v>36029</v>
      </c>
      <c r="I323" s="1045">
        <v>103212</v>
      </c>
      <c r="J323" s="1045" t="s">
        <v>43</v>
      </c>
      <c r="K323" s="1045" t="s">
        <v>43</v>
      </c>
      <c r="L323" s="1045" t="s">
        <v>43</v>
      </c>
      <c r="M323" s="1045" t="s">
        <v>43</v>
      </c>
      <c r="N323" s="1045">
        <v>82726</v>
      </c>
      <c r="O323" s="1045" t="s">
        <v>43</v>
      </c>
      <c r="P323" s="1045">
        <v>405804</v>
      </c>
      <c r="Q323" s="1045">
        <v>405804</v>
      </c>
      <c r="R323" s="1045">
        <v>81863</v>
      </c>
      <c r="S323" s="1045">
        <v>77007</v>
      </c>
      <c r="T323" s="1045">
        <v>10882</v>
      </c>
      <c r="U323" s="1045">
        <v>14490</v>
      </c>
      <c r="V323" s="1045">
        <v>3082</v>
      </c>
      <c r="W323" s="1048" t="s">
        <v>410</v>
      </c>
    </row>
    <row r="324" spans="1:23" s="1045" customFormat="1" ht="9.75" customHeight="1">
      <c r="A324" s="1049" t="s">
        <v>466</v>
      </c>
      <c r="B324" s="1050" t="s">
        <v>43</v>
      </c>
      <c r="C324" s="1051" t="s">
        <v>43</v>
      </c>
      <c r="D324" s="1051">
        <v>14229</v>
      </c>
      <c r="E324" s="1051">
        <v>14229</v>
      </c>
      <c r="F324" s="1051">
        <v>641092</v>
      </c>
      <c r="G324" s="1051">
        <v>200192</v>
      </c>
      <c r="H324" s="1051">
        <v>60399</v>
      </c>
      <c r="I324" s="1051">
        <v>70392</v>
      </c>
      <c r="J324" s="1051" t="s">
        <v>43</v>
      </c>
      <c r="K324" s="1051" t="s">
        <v>43</v>
      </c>
      <c r="L324" s="1051" t="s">
        <v>43</v>
      </c>
      <c r="M324" s="1051">
        <v>69401</v>
      </c>
      <c r="N324" s="1051" t="s">
        <v>43</v>
      </c>
      <c r="O324" s="1051" t="s">
        <v>43</v>
      </c>
      <c r="P324" s="1051">
        <v>440900</v>
      </c>
      <c r="Q324" s="1051">
        <v>440900</v>
      </c>
      <c r="R324" s="1051">
        <v>99341</v>
      </c>
      <c r="S324" s="1051">
        <v>95106</v>
      </c>
      <c r="T324" s="1051">
        <v>12194</v>
      </c>
      <c r="U324" s="1051">
        <v>15837</v>
      </c>
      <c r="V324" s="1051">
        <v>7835</v>
      </c>
      <c r="W324" s="1052" t="s">
        <v>411</v>
      </c>
    </row>
    <row r="325" spans="1:23" ht="12" customHeight="1"/>
    <row r="326" spans="1:23" ht="12" customHeight="1"/>
    <row r="327" spans="1:23" ht="12" customHeight="1">
      <c r="K327" s="1053" t="s">
        <v>483</v>
      </c>
    </row>
    <row r="328" spans="1:23" s="1038" customFormat="1" ht="21" customHeight="1">
      <c r="A328" s="1308" t="s">
        <v>723</v>
      </c>
      <c r="B328" s="1054" t="s">
        <v>811</v>
      </c>
      <c r="C328" s="1037"/>
      <c r="D328" s="1037"/>
      <c r="E328" s="1037"/>
      <c r="F328" s="1037"/>
      <c r="G328" s="1037"/>
      <c r="H328" s="1037"/>
      <c r="I328" s="1037"/>
      <c r="J328" s="1037"/>
      <c r="K328" s="1037"/>
      <c r="L328" s="1037"/>
      <c r="M328" s="1037"/>
      <c r="N328" s="1037"/>
      <c r="O328" s="1037"/>
      <c r="P328" s="1037"/>
      <c r="Q328" s="1037"/>
      <c r="R328" s="1037"/>
      <c r="S328" s="1037"/>
      <c r="T328" s="1037"/>
      <c r="U328" s="1037"/>
      <c r="V328" s="1037"/>
      <c r="W328" s="1311" t="s">
        <v>1335</v>
      </c>
    </row>
    <row r="329" spans="1:23" s="1038" customFormat="1" ht="21" customHeight="1">
      <c r="A329" s="1309"/>
      <c r="B329" s="1054" t="s">
        <v>165</v>
      </c>
      <c r="C329" s="1037"/>
      <c r="D329" s="1037"/>
      <c r="E329" s="1037"/>
      <c r="F329" s="1037"/>
      <c r="G329" s="1037"/>
      <c r="H329" s="1037"/>
      <c r="I329" s="1037"/>
      <c r="J329" s="1037"/>
      <c r="K329" s="1037"/>
      <c r="L329" s="1037"/>
      <c r="M329" s="1037"/>
      <c r="N329" s="1037"/>
      <c r="O329" s="1037"/>
      <c r="P329" s="1037"/>
      <c r="Q329" s="1037"/>
      <c r="R329" s="1037"/>
      <c r="S329" s="1037"/>
      <c r="T329" s="1037"/>
      <c r="U329" s="1037"/>
      <c r="V329" s="1037"/>
      <c r="W329" s="1312"/>
    </row>
    <row r="330" spans="1:23" s="1038" customFormat="1" ht="52.5" customHeight="1">
      <c r="A330" s="1310"/>
      <c r="B330" s="1039" t="s">
        <v>859</v>
      </c>
      <c r="C330" s="1039" t="s">
        <v>807</v>
      </c>
      <c r="D330" s="1039" t="s">
        <v>840</v>
      </c>
      <c r="E330" s="1039" t="s">
        <v>793</v>
      </c>
      <c r="F330" s="1039" t="s">
        <v>792</v>
      </c>
      <c r="G330" s="1039" t="s">
        <v>794</v>
      </c>
      <c r="H330" s="1039" t="s">
        <v>795</v>
      </c>
      <c r="I330" s="1039" t="s">
        <v>727</v>
      </c>
      <c r="J330" s="1039" t="s">
        <v>860</v>
      </c>
      <c r="K330" s="1039" t="s">
        <v>728</v>
      </c>
      <c r="L330" s="1039" t="s">
        <v>729</v>
      </c>
      <c r="M330" s="1039" t="s">
        <v>731</v>
      </c>
      <c r="N330" s="1039" t="s">
        <v>732</v>
      </c>
      <c r="O330" s="1039" t="s">
        <v>734</v>
      </c>
      <c r="P330" s="1039" t="s">
        <v>735</v>
      </c>
      <c r="Q330" s="1039" t="s">
        <v>736</v>
      </c>
      <c r="R330" s="1039" t="s">
        <v>737</v>
      </c>
      <c r="S330" s="1039" t="s">
        <v>861</v>
      </c>
      <c r="T330" s="1055" t="s">
        <v>745</v>
      </c>
      <c r="U330" s="1066" t="s">
        <v>1371</v>
      </c>
      <c r="V330" s="1040" t="s">
        <v>862</v>
      </c>
      <c r="W330" s="1313"/>
    </row>
    <row r="331" spans="1:23" s="1045" customFormat="1" ht="9.75" customHeight="1">
      <c r="A331" s="1041" t="s">
        <v>300</v>
      </c>
      <c r="B331" s="1042">
        <v>20</v>
      </c>
      <c r="C331" s="1043">
        <v>22115</v>
      </c>
      <c r="D331" s="1043">
        <v>3396</v>
      </c>
      <c r="E331" s="1043">
        <v>28790</v>
      </c>
      <c r="F331" s="1043">
        <v>189859</v>
      </c>
      <c r="G331" s="1043">
        <v>7533</v>
      </c>
      <c r="H331" s="1043">
        <v>57</v>
      </c>
      <c r="I331" s="1043">
        <v>2481</v>
      </c>
      <c r="J331" s="1043" t="s">
        <v>43</v>
      </c>
      <c r="K331" s="1043">
        <v>6883</v>
      </c>
      <c r="L331" s="1043">
        <v>50</v>
      </c>
      <c r="M331" s="1043" t="s">
        <v>43</v>
      </c>
      <c r="N331" s="1043">
        <v>2</v>
      </c>
      <c r="O331" s="1043" t="s">
        <v>43</v>
      </c>
      <c r="P331" s="1043" t="s">
        <v>43</v>
      </c>
      <c r="Q331" s="1043" t="s">
        <v>43</v>
      </c>
      <c r="R331" s="1043" t="s">
        <v>43</v>
      </c>
      <c r="S331" s="1043">
        <v>6</v>
      </c>
      <c r="T331" s="1043">
        <v>81</v>
      </c>
      <c r="U331" s="1043" t="s">
        <v>43</v>
      </c>
      <c r="V331" s="1043" t="s">
        <v>43</v>
      </c>
      <c r="W331" s="1044" t="s">
        <v>443</v>
      </c>
    </row>
    <row r="332" spans="1:23" s="1045" customFormat="1" ht="9.75" customHeight="1">
      <c r="A332" s="1046" t="s">
        <v>738</v>
      </c>
      <c r="B332" s="1045">
        <v>13943</v>
      </c>
      <c r="C332" s="1045">
        <v>23</v>
      </c>
      <c r="D332" s="1045">
        <v>6271</v>
      </c>
      <c r="E332" s="1045">
        <v>45881</v>
      </c>
      <c r="F332" s="1045">
        <v>258080</v>
      </c>
      <c r="G332" s="1045">
        <v>7564</v>
      </c>
      <c r="H332" s="1045">
        <v>39</v>
      </c>
      <c r="I332" s="1045">
        <v>4039</v>
      </c>
      <c r="J332" s="1045" t="s">
        <v>43</v>
      </c>
      <c r="K332" s="1045">
        <v>3110</v>
      </c>
      <c r="L332" s="1045">
        <v>2</v>
      </c>
      <c r="M332" s="1045" t="s">
        <v>43</v>
      </c>
      <c r="N332" s="1045" t="s">
        <v>43</v>
      </c>
      <c r="O332" s="1045" t="s">
        <v>43</v>
      </c>
      <c r="P332" s="1045" t="s">
        <v>43</v>
      </c>
      <c r="Q332" s="1045" t="s">
        <v>43</v>
      </c>
      <c r="R332" s="1045" t="s">
        <v>43</v>
      </c>
      <c r="S332" s="1045" t="s">
        <v>43</v>
      </c>
      <c r="T332" s="1045">
        <v>390</v>
      </c>
      <c r="U332" s="1045" t="s">
        <v>43</v>
      </c>
      <c r="V332" s="1045" t="s">
        <v>43</v>
      </c>
      <c r="W332" s="1048" t="s">
        <v>445</v>
      </c>
    </row>
    <row r="333" spans="1:23" s="1045" customFormat="1" ht="9.75" customHeight="1">
      <c r="A333" s="1046" t="s">
        <v>739</v>
      </c>
      <c r="B333" s="1045">
        <v>34897</v>
      </c>
      <c r="C333" s="1045">
        <v>14</v>
      </c>
      <c r="D333" s="1045">
        <v>10843</v>
      </c>
      <c r="E333" s="1045">
        <v>59608</v>
      </c>
      <c r="F333" s="1045">
        <v>330901</v>
      </c>
      <c r="G333" s="1045">
        <v>6157</v>
      </c>
      <c r="H333" s="1045">
        <v>51</v>
      </c>
      <c r="I333" s="1045">
        <v>2382</v>
      </c>
      <c r="J333" s="1045" t="s">
        <v>43</v>
      </c>
      <c r="K333" s="1045">
        <v>4056</v>
      </c>
      <c r="L333" s="1045">
        <v>10</v>
      </c>
      <c r="M333" s="1045" t="s">
        <v>43</v>
      </c>
      <c r="N333" s="1045" t="s">
        <v>43</v>
      </c>
      <c r="O333" s="1045" t="s">
        <v>43</v>
      </c>
      <c r="P333" s="1045">
        <v>1</v>
      </c>
      <c r="Q333" s="1045" t="s">
        <v>43</v>
      </c>
      <c r="R333" s="1045">
        <v>1</v>
      </c>
      <c r="S333" s="1045" t="s">
        <v>43</v>
      </c>
      <c r="T333" s="1045">
        <v>208</v>
      </c>
      <c r="U333" s="1045" t="s">
        <v>43</v>
      </c>
      <c r="V333" s="1045" t="s">
        <v>43</v>
      </c>
      <c r="W333" s="1048" t="s">
        <v>447</v>
      </c>
    </row>
    <row r="334" spans="1:23" s="1045" customFormat="1" ht="9.75" customHeight="1">
      <c r="A334" s="1046" t="s">
        <v>740</v>
      </c>
      <c r="B334" s="1045">
        <v>18710</v>
      </c>
      <c r="C334" s="1045">
        <v>238</v>
      </c>
      <c r="D334" s="1045">
        <v>4794</v>
      </c>
      <c r="E334" s="1045">
        <v>89839</v>
      </c>
      <c r="F334" s="1045">
        <v>324536</v>
      </c>
      <c r="G334" s="1045">
        <v>6985</v>
      </c>
      <c r="H334" s="1045">
        <v>76</v>
      </c>
      <c r="I334" s="1045">
        <v>2802</v>
      </c>
      <c r="J334" s="1045" t="s">
        <v>43</v>
      </c>
      <c r="K334" s="1045">
        <v>5077</v>
      </c>
      <c r="L334" s="1045">
        <v>3</v>
      </c>
      <c r="M334" s="1045" t="s">
        <v>43</v>
      </c>
      <c r="N334" s="1045" t="s">
        <v>43</v>
      </c>
      <c r="O334" s="1045" t="s">
        <v>43</v>
      </c>
      <c r="P334" s="1045" t="s">
        <v>43</v>
      </c>
      <c r="Q334" s="1045">
        <v>16</v>
      </c>
      <c r="R334" s="1045" t="s">
        <v>43</v>
      </c>
      <c r="S334" s="1045" t="s">
        <v>43</v>
      </c>
      <c r="T334" s="1045">
        <v>204</v>
      </c>
      <c r="U334" s="1045" t="s">
        <v>43</v>
      </c>
      <c r="V334" s="1045" t="s">
        <v>43</v>
      </c>
      <c r="W334" s="1048" t="s">
        <v>449</v>
      </c>
    </row>
    <row r="335" spans="1:23" s="1045" customFormat="1" ht="9.75" customHeight="1">
      <c r="A335" s="1046" t="s">
        <v>741</v>
      </c>
      <c r="B335" s="1045">
        <v>96</v>
      </c>
      <c r="C335" s="1045">
        <v>3809</v>
      </c>
      <c r="D335" s="1045">
        <v>9197</v>
      </c>
      <c r="E335" s="1045">
        <v>51531</v>
      </c>
      <c r="F335" s="1045">
        <v>373365</v>
      </c>
      <c r="G335" s="1045">
        <v>8146</v>
      </c>
      <c r="H335" s="1045">
        <v>4099</v>
      </c>
      <c r="I335" s="1045">
        <v>7363</v>
      </c>
      <c r="J335" s="1045">
        <v>9</v>
      </c>
      <c r="K335" s="1045">
        <v>2985</v>
      </c>
      <c r="L335" s="1045">
        <v>7</v>
      </c>
      <c r="M335" s="1045">
        <v>48</v>
      </c>
      <c r="N335" s="1045" t="s">
        <v>43</v>
      </c>
      <c r="O335" s="1045">
        <v>8</v>
      </c>
      <c r="P335" s="1045" t="s">
        <v>43</v>
      </c>
      <c r="Q335" s="1045">
        <v>16</v>
      </c>
      <c r="R335" s="1045" t="s">
        <v>43</v>
      </c>
      <c r="S335" s="1045" t="s">
        <v>43</v>
      </c>
      <c r="T335" s="1045">
        <v>360</v>
      </c>
      <c r="U335" s="1045">
        <v>28</v>
      </c>
      <c r="V335" s="1045">
        <v>6</v>
      </c>
      <c r="W335" s="1048" t="s">
        <v>451</v>
      </c>
    </row>
    <row r="336" spans="1:23" s="1045" customFormat="1" ht="6.75" customHeight="1">
      <c r="A336" s="1046"/>
      <c r="W336" s="1048"/>
    </row>
    <row r="337" spans="1:23" s="1045" customFormat="1" ht="9.75" customHeight="1">
      <c r="A337" s="1046" t="s">
        <v>305</v>
      </c>
      <c r="B337" s="1045">
        <v>18713</v>
      </c>
      <c r="C337" s="1045">
        <v>3685</v>
      </c>
      <c r="D337" s="1045">
        <v>2955</v>
      </c>
      <c r="E337" s="1045">
        <v>95463</v>
      </c>
      <c r="F337" s="1045">
        <v>325399</v>
      </c>
      <c r="G337" s="1045">
        <v>5629</v>
      </c>
      <c r="H337" s="1045">
        <v>856</v>
      </c>
      <c r="I337" s="1045">
        <v>3098</v>
      </c>
      <c r="J337" s="1045" t="s">
        <v>43</v>
      </c>
      <c r="K337" s="1045">
        <v>3540</v>
      </c>
      <c r="L337" s="1045">
        <v>6</v>
      </c>
      <c r="M337" s="1045" t="s">
        <v>43</v>
      </c>
      <c r="N337" s="1045" t="s">
        <v>43</v>
      </c>
      <c r="O337" s="1045" t="s">
        <v>43</v>
      </c>
      <c r="P337" s="1045" t="s">
        <v>43</v>
      </c>
      <c r="Q337" s="1045" t="s">
        <v>43</v>
      </c>
      <c r="R337" s="1045" t="s">
        <v>43</v>
      </c>
      <c r="S337" s="1045" t="s">
        <v>43</v>
      </c>
      <c r="T337" s="1045">
        <v>311</v>
      </c>
      <c r="U337" s="1045" t="s">
        <v>43</v>
      </c>
      <c r="V337" s="1045" t="s">
        <v>43</v>
      </c>
      <c r="W337" s="1048" t="s">
        <v>452</v>
      </c>
    </row>
    <row r="338" spans="1:23" s="1045" customFormat="1" ht="9.75" customHeight="1">
      <c r="A338" s="1046" t="s">
        <v>742</v>
      </c>
      <c r="B338" s="1045">
        <v>96</v>
      </c>
      <c r="C338" s="1045">
        <v>1503</v>
      </c>
      <c r="D338" s="1045">
        <v>10972</v>
      </c>
      <c r="E338" s="1045">
        <v>40058</v>
      </c>
      <c r="F338" s="1045">
        <v>397459</v>
      </c>
      <c r="G338" s="1045">
        <v>9667</v>
      </c>
      <c r="H338" s="1045">
        <v>4707</v>
      </c>
      <c r="I338" s="1045">
        <v>8549</v>
      </c>
      <c r="J338" s="1045">
        <v>12</v>
      </c>
      <c r="K338" s="1045">
        <v>2672</v>
      </c>
      <c r="L338" s="1045">
        <v>6</v>
      </c>
      <c r="M338" s="1045">
        <v>48</v>
      </c>
      <c r="N338" s="1045" t="s">
        <v>43</v>
      </c>
      <c r="O338" s="1045">
        <v>8</v>
      </c>
      <c r="P338" s="1045">
        <v>30</v>
      </c>
      <c r="Q338" s="1045">
        <v>16</v>
      </c>
      <c r="R338" s="1045" t="s">
        <v>43</v>
      </c>
      <c r="S338" s="1045" t="s">
        <v>43</v>
      </c>
      <c r="T338" s="1045">
        <v>265</v>
      </c>
      <c r="U338" s="1045">
        <v>42</v>
      </c>
      <c r="V338" s="1045">
        <v>6</v>
      </c>
      <c r="W338" s="1048" t="s">
        <v>454</v>
      </c>
    </row>
    <row r="339" spans="1:23" s="1045" customFormat="1" ht="6.75" customHeight="1">
      <c r="A339" s="1046"/>
      <c r="W339" s="1048"/>
    </row>
    <row r="340" spans="1:23" s="1045" customFormat="1" ht="9.75" customHeight="1">
      <c r="A340" s="1046" t="s">
        <v>307</v>
      </c>
      <c r="B340" s="1045">
        <v>3</v>
      </c>
      <c r="C340" s="1045">
        <v>3513</v>
      </c>
      <c r="D340" s="1045">
        <v>175</v>
      </c>
      <c r="E340" s="1045">
        <v>24465</v>
      </c>
      <c r="F340" s="1045">
        <v>107714</v>
      </c>
      <c r="G340" s="1045">
        <v>1162</v>
      </c>
      <c r="H340" s="1045">
        <v>785</v>
      </c>
      <c r="I340" s="1045">
        <v>1191</v>
      </c>
      <c r="J340" s="1045" t="s">
        <v>43</v>
      </c>
      <c r="K340" s="1045">
        <v>716</v>
      </c>
      <c r="L340" s="1045">
        <v>3</v>
      </c>
      <c r="M340" s="1045" t="s">
        <v>43</v>
      </c>
      <c r="N340" s="1045" t="s">
        <v>43</v>
      </c>
      <c r="O340" s="1045" t="s">
        <v>43</v>
      </c>
      <c r="P340" s="1045" t="s">
        <v>43</v>
      </c>
      <c r="Q340" s="1045" t="s">
        <v>43</v>
      </c>
      <c r="R340" s="1045" t="s">
        <v>43</v>
      </c>
      <c r="S340" s="1045" t="s">
        <v>43</v>
      </c>
      <c r="T340" s="1045">
        <v>144</v>
      </c>
      <c r="U340" s="1045" t="s">
        <v>43</v>
      </c>
      <c r="V340" s="1045" t="s">
        <v>43</v>
      </c>
      <c r="W340" s="1048" t="s">
        <v>455</v>
      </c>
    </row>
    <row r="341" spans="1:23" s="1045" customFormat="1" ht="9.75" customHeight="1">
      <c r="A341" s="1046" t="s">
        <v>456</v>
      </c>
      <c r="B341" s="1045">
        <v>11</v>
      </c>
      <c r="C341" s="1045">
        <v>151</v>
      </c>
      <c r="D341" s="1045">
        <v>3519</v>
      </c>
      <c r="E341" s="1045">
        <v>7891</v>
      </c>
      <c r="F341" s="1045">
        <v>113022</v>
      </c>
      <c r="G341" s="1045">
        <v>1971</v>
      </c>
      <c r="H341" s="1045">
        <v>2782</v>
      </c>
      <c r="I341" s="1045">
        <v>1904</v>
      </c>
      <c r="J341" s="1045">
        <v>5</v>
      </c>
      <c r="K341" s="1045">
        <v>970</v>
      </c>
      <c r="L341" s="1045">
        <v>4</v>
      </c>
      <c r="M341" s="1045">
        <v>48</v>
      </c>
      <c r="N341" s="1045" t="s">
        <v>43</v>
      </c>
      <c r="O341" s="1045" t="s">
        <v>43</v>
      </c>
      <c r="P341" s="1045" t="s">
        <v>43</v>
      </c>
      <c r="Q341" s="1045">
        <v>16</v>
      </c>
      <c r="R341" s="1045" t="s">
        <v>43</v>
      </c>
      <c r="S341" s="1045" t="s">
        <v>43</v>
      </c>
      <c r="T341" s="1045">
        <v>62</v>
      </c>
      <c r="U341" s="1045" t="s">
        <v>43</v>
      </c>
      <c r="V341" s="1045">
        <v>6</v>
      </c>
      <c r="W341" s="1048" t="s">
        <v>457</v>
      </c>
    </row>
    <row r="342" spans="1:23" s="1045" customFormat="1" ht="9.75" customHeight="1">
      <c r="A342" s="1046" t="s">
        <v>458</v>
      </c>
      <c r="B342" s="1045">
        <v>46</v>
      </c>
      <c r="C342" s="1045">
        <v>56</v>
      </c>
      <c r="D342" s="1045">
        <v>484</v>
      </c>
      <c r="E342" s="1045">
        <v>8430</v>
      </c>
      <c r="F342" s="1045">
        <v>98086</v>
      </c>
      <c r="G342" s="1045">
        <v>2151</v>
      </c>
      <c r="H342" s="1045">
        <v>24</v>
      </c>
      <c r="I342" s="1045">
        <v>2328</v>
      </c>
      <c r="J342" s="1045">
        <v>4</v>
      </c>
      <c r="K342" s="1045">
        <v>643</v>
      </c>
      <c r="L342" s="1045" t="s">
        <v>43</v>
      </c>
      <c r="M342" s="1045" t="s">
        <v>43</v>
      </c>
      <c r="N342" s="1045" t="s">
        <v>43</v>
      </c>
      <c r="O342" s="1045" t="s">
        <v>43</v>
      </c>
      <c r="P342" s="1045" t="s">
        <v>43</v>
      </c>
      <c r="Q342" s="1045" t="s">
        <v>43</v>
      </c>
      <c r="R342" s="1045" t="s">
        <v>43</v>
      </c>
      <c r="S342" s="1045" t="s">
        <v>43</v>
      </c>
      <c r="T342" s="1045">
        <v>85</v>
      </c>
      <c r="U342" s="1045">
        <v>14</v>
      </c>
      <c r="V342" s="1045" t="s">
        <v>43</v>
      </c>
      <c r="W342" s="1048" t="s">
        <v>459</v>
      </c>
    </row>
    <row r="343" spans="1:23" s="1045" customFormat="1" ht="9.75" customHeight="1">
      <c r="A343" s="1046" t="s">
        <v>460</v>
      </c>
      <c r="B343" s="1045">
        <v>36</v>
      </c>
      <c r="C343" s="1045">
        <v>89</v>
      </c>
      <c r="D343" s="1045">
        <v>5019</v>
      </c>
      <c r="E343" s="1045">
        <v>10745</v>
      </c>
      <c r="F343" s="1045">
        <v>54543</v>
      </c>
      <c r="G343" s="1045">
        <v>2862</v>
      </c>
      <c r="H343" s="1045">
        <v>508</v>
      </c>
      <c r="I343" s="1045">
        <v>1940</v>
      </c>
      <c r="J343" s="1045" t="s">
        <v>43</v>
      </c>
      <c r="K343" s="1045">
        <v>656</v>
      </c>
      <c r="L343" s="1045" t="s">
        <v>43</v>
      </c>
      <c r="M343" s="1045" t="s">
        <v>43</v>
      </c>
      <c r="N343" s="1045" t="s">
        <v>43</v>
      </c>
      <c r="O343" s="1045">
        <v>8</v>
      </c>
      <c r="P343" s="1045" t="s">
        <v>43</v>
      </c>
      <c r="Q343" s="1045" t="s">
        <v>43</v>
      </c>
      <c r="R343" s="1045" t="s">
        <v>43</v>
      </c>
      <c r="S343" s="1045" t="s">
        <v>43</v>
      </c>
      <c r="T343" s="1045">
        <v>69</v>
      </c>
      <c r="U343" s="1045">
        <v>14</v>
      </c>
      <c r="V343" s="1045" t="s">
        <v>43</v>
      </c>
      <c r="W343" s="1048" t="s">
        <v>461</v>
      </c>
    </row>
    <row r="344" spans="1:23" s="1045" customFormat="1" ht="9.75" customHeight="1">
      <c r="A344" s="1046" t="s">
        <v>311</v>
      </c>
      <c r="B344" s="1045">
        <v>3</v>
      </c>
      <c r="C344" s="1045">
        <v>1207</v>
      </c>
      <c r="D344" s="1045">
        <v>1950</v>
      </c>
      <c r="E344" s="1045">
        <v>12992</v>
      </c>
      <c r="F344" s="1045">
        <v>131808</v>
      </c>
      <c r="G344" s="1045">
        <v>2683</v>
      </c>
      <c r="H344" s="1045">
        <v>1393</v>
      </c>
      <c r="I344" s="1045">
        <v>2377</v>
      </c>
      <c r="J344" s="1045">
        <v>3</v>
      </c>
      <c r="K344" s="1045">
        <v>403</v>
      </c>
      <c r="L344" s="1045">
        <v>2</v>
      </c>
      <c r="M344" s="1045" t="s">
        <v>43</v>
      </c>
      <c r="N344" s="1045" t="s">
        <v>43</v>
      </c>
      <c r="O344" s="1045" t="s">
        <v>43</v>
      </c>
      <c r="P344" s="1045">
        <v>30</v>
      </c>
      <c r="Q344" s="1045" t="s">
        <v>43</v>
      </c>
      <c r="R344" s="1045" t="s">
        <v>43</v>
      </c>
      <c r="S344" s="1045" t="s">
        <v>43</v>
      </c>
      <c r="T344" s="1045">
        <v>49</v>
      </c>
      <c r="U344" s="1045">
        <v>14</v>
      </c>
      <c r="V344" s="1045" t="s">
        <v>43</v>
      </c>
      <c r="W344" s="1048" t="s">
        <v>462</v>
      </c>
    </row>
    <row r="345" spans="1:23" s="1045" customFormat="1" ht="6.75" customHeight="1">
      <c r="A345" s="1046"/>
      <c r="W345" s="1048"/>
    </row>
    <row r="346" spans="1:23" s="1045" customFormat="1" ht="9.75" customHeight="1">
      <c r="A346" s="1046" t="s">
        <v>463</v>
      </c>
      <c r="B346" s="1045" t="s">
        <v>43</v>
      </c>
      <c r="C346" s="1045">
        <v>64</v>
      </c>
      <c r="D346" s="1045">
        <v>34</v>
      </c>
      <c r="E346" s="1045">
        <v>6679</v>
      </c>
      <c r="F346" s="1045">
        <v>27591</v>
      </c>
      <c r="G346" s="1045">
        <v>531</v>
      </c>
      <c r="H346" s="1045" t="s">
        <v>43</v>
      </c>
      <c r="I346" s="1045">
        <v>484</v>
      </c>
      <c r="J346" s="1045" t="s">
        <v>43</v>
      </c>
      <c r="K346" s="1045">
        <v>444</v>
      </c>
      <c r="L346" s="1045">
        <v>3</v>
      </c>
      <c r="M346" s="1045" t="s">
        <v>43</v>
      </c>
      <c r="N346" s="1045" t="s">
        <v>43</v>
      </c>
      <c r="O346" s="1045" t="s">
        <v>43</v>
      </c>
      <c r="P346" s="1045" t="s">
        <v>43</v>
      </c>
      <c r="Q346" s="1045" t="s">
        <v>43</v>
      </c>
      <c r="R346" s="1045" t="s">
        <v>43</v>
      </c>
      <c r="S346" s="1045" t="s">
        <v>43</v>
      </c>
      <c r="T346" s="1045">
        <v>17</v>
      </c>
      <c r="U346" s="1045" t="s">
        <v>43</v>
      </c>
      <c r="V346" s="1045" t="s">
        <v>43</v>
      </c>
      <c r="W346" s="1048" t="s">
        <v>464</v>
      </c>
    </row>
    <row r="347" spans="1:23" s="1045" customFormat="1" ht="9.75" customHeight="1">
      <c r="A347" s="1046" t="s">
        <v>465</v>
      </c>
      <c r="B347" s="1045">
        <v>1</v>
      </c>
      <c r="C347" s="1045">
        <v>3351</v>
      </c>
      <c r="D347" s="1045">
        <v>83</v>
      </c>
      <c r="E347" s="1045">
        <v>10314</v>
      </c>
      <c r="F347" s="1045">
        <v>36455</v>
      </c>
      <c r="G347" s="1045">
        <v>434</v>
      </c>
      <c r="H347" s="1045">
        <v>384</v>
      </c>
      <c r="I347" s="1045">
        <v>541</v>
      </c>
      <c r="J347" s="1045" t="s">
        <v>43</v>
      </c>
      <c r="K347" s="1045">
        <v>113</v>
      </c>
      <c r="L347" s="1045" t="s">
        <v>43</v>
      </c>
      <c r="M347" s="1045" t="s">
        <v>43</v>
      </c>
      <c r="N347" s="1045" t="s">
        <v>43</v>
      </c>
      <c r="O347" s="1045" t="s">
        <v>43</v>
      </c>
      <c r="P347" s="1045" t="s">
        <v>43</v>
      </c>
      <c r="Q347" s="1045" t="s">
        <v>43</v>
      </c>
      <c r="R347" s="1045" t="s">
        <v>43</v>
      </c>
      <c r="S347" s="1045" t="s">
        <v>43</v>
      </c>
      <c r="T347" s="1045">
        <v>49</v>
      </c>
      <c r="U347" s="1045" t="s">
        <v>43</v>
      </c>
      <c r="V347" s="1045" t="s">
        <v>43</v>
      </c>
      <c r="W347" s="1048" t="s">
        <v>410</v>
      </c>
    </row>
    <row r="348" spans="1:23" s="1045" customFormat="1" ht="9.75" customHeight="1">
      <c r="A348" s="1046" t="s">
        <v>466</v>
      </c>
      <c r="B348" s="1045">
        <v>2</v>
      </c>
      <c r="C348" s="1045">
        <v>98</v>
      </c>
      <c r="D348" s="1045">
        <v>58</v>
      </c>
      <c r="E348" s="1045">
        <v>7472</v>
      </c>
      <c r="F348" s="1045">
        <v>43668</v>
      </c>
      <c r="G348" s="1045">
        <v>197</v>
      </c>
      <c r="H348" s="1045">
        <v>401</v>
      </c>
      <c r="I348" s="1045">
        <v>166</v>
      </c>
      <c r="J348" s="1045" t="s">
        <v>43</v>
      </c>
      <c r="K348" s="1045">
        <v>159</v>
      </c>
      <c r="L348" s="1045" t="s">
        <v>43</v>
      </c>
      <c r="M348" s="1045" t="s">
        <v>43</v>
      </c>
      <c r="N348" s="1045" t="s">
        <v>43</v>
      </c>
      <c r="O348" s="1045" t="s">
        <v>43</v>
      </c>
      <c r="P348" s="1045" t="s">
        <v>43</v>
      </c>
      <c r="Q348" s="1045" t="s">
        <v>43</v>
      </c>
      <c r="R348" s="1045" t="s">
        <v>43</v>
      </c>
      <c r="S348" s="1045" t="s">
        <v>43</v>
      </c>
      <c r="T348" s="1045">
        <v>78</v>
      </c>
      <c r="U348" s="1045" t="s">
        <v>43</v>
      </c>
      <c r="V348" s="1045" t="s">
        <v>43</v>
      </c>
      <c r="W348" s="1048" t="s">
        <v>411</v>
      </c>
    </row>
    <row r="349" spans="1:23" s="1045" customFormat="1" ht="9.75" customHeight="1">
      <c r="A349" s="1046" t="s">
        <v>467</v>
      </c>
      <c r="B349" s="1045">
        <v>1</v>
      </c>
      <c r="C349" s="1045">
        <v>11</v>
      </c>
      <c r="D349" s="1045">
        <v>3218</v>
      </c>
      <c r="E349" s="1045">
        <v>3678</v>
      </c>
      <c r="F349" s="1045">
        <v>28860</v>
      </c>
      <c r="G349" s="1045">
        <v>770</v>
      </c>
      <c r="H349" s="1045" t="s">
        <v>43</v>
      </c>
      <c r="I349" s="1045">
        <v>681</v>
      </c>
      <c r="J349" s="1045" t="s">
        <v>43</v>
      </c>
      <c r="K349" s="1045">
        <v>594</v>
      </c>
      <c r="L349" s="1045" t="s">
        <v>43</v>
      </c>
      <c r="M349" s="1045" t="s">
        <v>43</v>
      </c>
      <c r="N349" s="1045" t="s">
        <v>43</v>
      </c>
      <c r="O349" s="1045" t="s">
        <v>43</v>
      </c>
      <c r="P349" s="1045" t="s">
        <v>43</v>
      </c>
      <c r="Q349" s="1045" t="s">
        <v>43</v>
      </c>
      <c r="R349" s="1045" t="s">
        <v>43</v>
      </c>
      <c r="S349" s="1045" t="s">
        <v>43</v>
      </c>
      <c r="T349" s="1045">
        <v>16</v>
      </c>
      <c r="U349" s="1045" t="s">
        <v>43</v>
      </c>
      <c r="V349" s="1045" t="s">
        <v>43</v>
      </c>
      <c r="W349" s="1048" t="s">
        <v>412</v>
      </c>
    </row>
    <row r="350" spans="1:23" s="1045" customFormat="1" ht="9.75" customHeight="1">
      <c r="A350" s="1046" t="s">
        <v>468</v>
      </c>
      <c r="B350" s="1045" t="s">
        <v>43</v>
      </c>
      <c r="C350" s="1045">
        <v>118</v>
      </c>
      <c r="D350" s="1045">
        <v>218</v>
      </c>
      <c r="E350" s="1045">
        <v>2435</v>
      </c>
      <c r="F350" s="1045">
        <v>44843</v>
      </c>
      <c r="G350" s="1045">
        <v>758</v>
      </c>
      <c r="H350" s="1045">
        <v>2416</v>
      </c>
      <c r="I350" s="1045">
        <v>784</v>
      </c>
      <c r="J350" s="1045" t="s">
        <v>43</v>
      </c>
      <c r="K350" s="1045">
        <v>165</v>
      </c>
      <c r="L350" s="1045">
        <v>3</v>
      </c>
      <c r="M350" s="1045" t="s">
        <v>43</v>
      </c>
      <c r="N350" s="1045" t="s">
        <v>43</v>
      </c>
      <c r="O350" s="1045" t="s">
        <v>43</v>
      </c>
      <c r="P350" s="1045" t="s">
        <v>43</v>
      </c>
      <c r="Q350" s="1045">
        <v>16</v>
      </c>
      <c r="R350" s="1045" t="s">
        <v>43</v>
      </c>
      <c r="S350" s="1045" t="s">
        <v>43</v>
      </c>
      <c r="T350" s="1045">
        <v>3</v>
      </c>
      <c r="U350" s="1045" t="s">
        <v>43</v>
      </c>
      <c r="V350" s="1045" t="s">
        <v>43</v>
      </c>
      <c r="W350" s="1048" t="s">
        <v>469</v>
      </c>
    </row>
    <row r="351" spans="1:23" s="1045" customFormat="1" ht="9.75" customHeight="1">
      <c r="A351" s="1046" t="s">
        <v>470</v>
      </c>
      <c r="B351" s="1045">
        <v>10</v>
      </c>
      <c r="C351" s="1045">
        <v>22</v>
      </c>
      <c r="D351" s="1045">
        <v>83</v>
      </c>
      <c r="E351" s="1045">
        <v>1778</v>
      </c>
      <c r="F351" s="1045">
        <v>39319</v>
      </c>
      <c r="G351" s="1045">
        <v>443</v>
      </c>
      <c r="H351" s="1045">
        <v>366</v>
      </c>
      <c r="I351" s="1045">
        <v>439</v>
      </c>
      <c r="J351" s="1045">
        <v>5</v>
      </c>
      <c r="K351" s="1045">
        <v>211</v>
      </c>
      <c r="L351" s="1045">
        <v>1</v>
      </c>
      <c r="M351" s="1045">
        <v>48</v>
      </c>
      <c r="N351" s="1045" t="s">
        <v>43</v>
      </c>
      <c r="O351" s="1045" t="s">
        <v>43</v>
      </c>
      <c r="P351" s="1045" t="s">
        <v>43</v>
      </c>
      <c r="Q351" s="1045" t="s">
        <v>43</v>
      </c>
      <c r="R351" s="1045" t="s">
        <v>43</v>
      </c>
      <c r="S351" s="1045" t="s">
        <v>43</v>
      </c>
      <c r="T351" s="1045">
        <v>43</v>
      </c>
      <c r="U351" s="1045" t="s">
        <v>43</v>
      </c>
      <c r="V351" s="1045">
        <v>6</v>
      </c>
      <c r="W351" s="1048" t="s">
        <v>471</v>
      </c>
    </row>
    <row r="352" spans="1:23" s="1045" customFormat="1" ht="9.75" customHeight="1">
      <c r="A352" s="1046" t="s">
        <v>472</v>
      </c>
      <c r="B352" s="1045">
        <v>10</v>
      </c>
      <c r="C352" s="1045">
        <v>6</v>
      </c>
      <c r="D352" s="1045">
        <v>160</v>
      </c>
      <c r="E352" s="1045">
        <v>4775</v>
      </c>
      <c r="F352" s="1045">
        <v>33753</v>
      </c>
      <c r="G352" s="1045">
        <v>561</v>
      </c>
      <c r="H352" s="1045">
        <v>14</v>
      </c>
      <c r="I352" s="1045">
        <v>722</v>
      </c>
      <c r="J352" s="1045">
        <v>2</v>
      </c>
      <c r="K352" s="1045">
        <v>340</v>
      </c>
      <c r="L352" s="1045" t="s">
        <v>43</v>
      </c>
      <c r="M352" s="1045" t="s">
        <v>43</v>
      </c>
      <c r="N352" s="1045" t="s">
        <v>43</v>
      </c>
      <c r="O352" s="1045" t="s">
        <v>43</v>
      </c>
      <c r="P352" s="1045" t="s">
        <v>43</v>
      </c>
      <c r="Q352" s="1045" t="s">
        <v>43</v>
      </c>
      <c r="R352" s="1045" t="s">
        <v>43</v>
      </c>
      <c r="S352" s="1045" t="s">
        <v>43</v>
      </c>
      <c r="T352" s="1045">
        <v>34</v>
      </c>
      <c r="U352" s="1045" t="s">
        <v>43</v>
      </c>
      <c r="V352" s="1045" t="s">
        <v>43</v>
      </c>
      <c r="W352" s="1048" t="s">
        <v>473</v>
      </c>
    </row>
    <row r="353" spans="1:23" s="1045" customFormat="1" ht="9.75" customHeight="1">
      <c r="A353" s="1046" t="s">
        <v>474</v>
      </c>
      <c r="B353" s="1045">
        <v>6</v>
      </c>
      <c r="C353" s="1045">
        <v>34</v>
      </c>
      <c r="D353" s="1045">
        <v>116</v>
      </c>
      <c r="E353" s="1045">
        <v>1998</v>
      </c>
      <c r="F353" s="1045">
        <v>34299</v>
      </c>
      <c r="G353" s="1045">
        <v>985</v>
      </c>
      <c r="H353" s="1045">
        <v>10</v>
      </c>
      <c r="I353" s="1045">
        <v>1046</v>
      </c>
      <c r="J353" s="1045" t="s">
        <v>43</v>
      </c>
      <c r="K353" s="1045">
        <v>126</v>
      </c>
      <c r="L353" s="1045" t="s">
        <v>43</v>
      </c>
      <c r="M353" s="1045" t="s">
        <v>43</v>
      </c>
      <c r="N353" s="1045" t="s">
        <v>43</v>
      </c>
      <c r="O353" s="1045" t="s">
        <v>43</v>
      </c>
      <c r="P353" s="1045" t="s">
        <v>43</v>
      </c>
      <c r="Q353" s="1045" t="s">
        <v>43</v>
      </c>
      <c r="R353" s="1045" t="s">
        <v>43</v>
      </c>
      <c r="S353" s="1045" t="s">
        <v>43</v>
      </c>
      <c r="T353" s="1045">
        <v>15</v>
      </c>
      <c r="U353" s="1045" t="s">
        <v>43</v>
      </c>
      <c r="V353" s="1045" t="s">
        <v>43</v>
      </c>
      <c r="W353" s="1048" t="s">
        <v>475</v>
      </c>
    </row>
    <row r="354" spans="1:23" s="1045" customFormat="1" ht="9.75" customHeight="1">
      <c r="A354" s="1046" t="s">
        <v>476</v>
      </c>
      <c r="B354" s="1045">
        <v>30</v>
      </c>
      <c r="C354" s="1045">
        <v>16</v>
      </c>
      <c r="D354" s="1045">
        <v>208</v>
      </c>
      <c r="E354" s="1045">
        <v>1657</v>
      </c>
      <c r="F354" s="1045">
        <v>30034</v>
      </c>
      <c r="G354" s="1045">
        <v>605</v>
      </c>
      <c r="H354" s="1045" t="s">
        <v>43</v>
      </c>
      <c r="I354" s="1045">
        <v>560</v>
      </c>
      <c r="J354" s="1045">
        <v>2</v>
      </c>
      <c r="K354" s="1045">
        <v>177</v>
      </c>
      <c r="L354" s="1045" t="s">
        <v>43</v>
      </c>
      <c r="M354" s="1045" t="s">
        <v>43</v>
      </c>
      <c r="N354" s="1045" t="s">
        <v>43</v>
      </c>
      <c r="O354" s="1045" t="s">
        <v>43</v>
      </c>
      <c r="P354" s="1045" t="s">
        <v>43</v>
      </c>
      <c r="Q354" s="1045" t="s">
        <v>43</v>
      </c>
      <c r="R354" s="1045" t="s">
        <v>43</v>
      </c>
      <c r="S354" s="1045" t="s">
        <v>43</v>
      </c>
      <c r="T354" s="1045">
        <v>36</v>
      </c>
      <c r="U354" s="1045">
        <v>14</v>
      </c>
      <c r="V354" s="1045" t="s">
        <v>43</v>
      </c>
      <c r="W354" s="1048" t="s">
        <v>477</v>
      </c>
    </row>
    <row r="355" spans="1:23" s="1045" customFormat="1" ht="9.75" customHeight="1">
      <c r="A355" s="1046" t="s">
        <v>478</v>
      </c>
      <c r="B355" s="1045">
        <v>5</v>
      </c>
      <c r="C355" s="1045">
        <v>39</v>
      </c>
      <c r="D355" s="1045">
        <v>254</v>
      </c>
      <c r="E355" s="1045">
        <v>1949</v>
      </c>
      <c r="F355" s="1045">
        <v>15393</v>
      </c>
      <c r="G355" s="1045">
        <v>1723</v>
      </c>
      <c r="H355" s="1045" t="s">
        <v>43</v>
      </c>
      <c r="I355" s="1045">
        <v>492</v>
      </c>
      <c r="J355" s="1045" t="s">
        <v>43</v>
      </c>
      <c r="K355" s="1045">
        <v>395</v>
      </c>
      <c r="L355" s="1045" t="s">
        <v>43</v>
      </c>
      <c r="M355" s="1045" t="s">
        <v>43</v>
      </c>
      <c r="N355" s="1045" t="s">
        <v>43</v>
      </c>
      <c r="O355" s="1045">
        <v>4</v>
      </c>
      <c r="P355" s="1045" t="s">
        <v>43</v>
      </c>
      <c r="Q355" s="1045" t="s">
        <v>43</v>
      </c>
      <c r="R355" s="1045" t="s">
        <v>43</v>
      </c>
      <c r="S355" s="1045" t="s">
        <v>43</v>
      </c>
      <c r="T355" s="1045">
        <v>13</v>
      </c>
      <c r="U355" s="1045">
        <v>14</v>
      </c>
      <c r="V355" s="1045" t="s">
        <v>43</v>
      </c>
      <c r="W355" s="1048" t="s">
        <v>422</v>
      </c>
    </row>
    <row r="356" spans="1:23" s="1045" customFormat="1" ht="9.75" customHeight="1">
      <c r="A356" s="1046" t="s">
        <v>479</v>
      </c>
      <c r="B356" s="1045">
        <v>6</v>
      </c>
      <c r="C356" s="1045">
        <v>32</v>
      </c>
      <c r="D356" s="1045">
        <v>297</v>
      </c>
      <c r="E356" s="1045">
        <v>5360</v>
      </c>
      <c r="F356" s="1045">
        <v>13121</v>
      </c>
      <c r="G356" s="1045">
        <v>261</v>
      </c>
      <c r="H356" s="1045">
        <v>495</v>
      </c>
      <c r="I356" s="1045">
        <v>505</v>
      </c>
      <c r="J356" s="1045" t="s">
        <v>43</v>
      </c>
      <c r="K356" s="1045">
        <v>138</v>
      </c>
      <c r="L356" s="1045" t="s">
        <v>43</v>
      </c>
      <c r="M356" s="1045" t="s">
        <v>43</v>
      </c>
      <c r="N356" s="1045" t="s">
        <v>43</v>
      </c>
      <c r="O356" s="1045" t="s">
        <v>43</v>
      </c>
      <c r="P356" s="1045" t="s">
        <v>43</v>
      </c>
      <c r="Q356" s="1045" t="s">
        <v>43</v>
      </c>
      <c r="R356" s="1045" t="s">
        <v>43</v>
      </c>
      <c r="S356" s="1045" t="s">
        <v>43</v>
      </c>
      <c r="T356" s="1045">
        <v>55</v>
      </c>
      <c r="U356" s="1045" t="s">
        <v>43</v>
      </c>
      <c r="V356" s="1045" t="s">
        <v>43</v>
      </c>
      <c r="W356" s="1048" t="s">
        <v>423</v>
      </c>
    </row>
    <row r="357" spans="1:23" s="1045" customFormat="1" ht="9.75" customHeight="1">
      <c r="A357" s="1046" t="s">
        <v>480</v>
      </c>
      <c r="B357" s="1045">
        <v>25</v>
      </c>
      <c r="C357" s="1045">
        <v>18</v>
      </c>
      <c r="D357" s="1045">
        <v>4468</v>
      </c>
      <c r="E357" s="1045">
        <v>3436</v>
      </c>
      <c r="F357" s="1045">
        <v>26029</v>
      </c>
      <c r="G357" s="1045">
        <v>878</v>
      </c>
      <c r="H357" s="1045">
        <v>13</v>
      </c>
      <c r="I357" s="1045">
        <v>943</v>
      </c>
      <c r="J357" s="1045" t="s">
        <v>43</v>
      </c>
      <c r="K357" s="1045">
        <v>123</v>
      </c>
      <c r="L357" s="1045" t="s">
        <v>43</v>
      </c>
      <c r="M357" s="1045" t="s">
        <v>43</v>
      </c>
      <c r="N357" s="1045" t="s">
        <v>43</v>
      </c>
      <c r="O357" s="1045">
        <v>4</v>
      </c>
      <c r="P357" s="1045" t="s">
        <v>43</v>
      </c>
      <c r="Q357" s="1045" t="s">
        <v>43</v>
      </c>
      <c r="R357" s="1045" t="s">
        <v>43</v>
      </c>
      <c r="S357" s="1045" t="s">
        <v>43</v>
      </c>
      <c r="T357" s="1045">
        <v>1</v>
      </c>
      <c r="U357" s="1045" t="s">
        <v>43</v>
      </c>
      <c r="V357" s="1045" t="s">
        <v>43</v>
      </c>
      <c r="W357" s="1048" t="s">
        <v>424</v>
      </c>
    </row>
    <row r="358" spans="1:23" s="1045" customFormat="1" ht="9.75" customHeight="1">
      <c r="A358" s="1046" t="s">
        <v>481</v>
      </c>
      <c r="B358" s="1045" t="s">
        <v>43</v>
      </c>
      <c r="C358" s="1045">
        <v>1150</v>
      </c>
      <c r="D358" s="1045">
        <v>71</v>
      </c>
      <c r="E358" s="1045">
        <v>2630</v>
      </c>
      <c r="F358" s="1045">
        <v>40097</v>
      </c>
      <c r="G358" s="1045">
        <v>734</v>
      </c>
      <c r="H358" s="1045">
        <v>1125</v>
      </c>
      <c r="I358" s="1045">
        <v>1179</v>
      </c>
      <c r="J358" s="1045" t="s">
        <v>43</v>
      </c>
      <c r="K358" s="1045">
        <v>116</v>
      </c>
      <c r="L358" s="1045" t="s">
        <v>43</v>
      </c>
      <c r="M358" s="1045" t="s">
        <v>43</v>
      </c>
      <c r="N358" s="1045" t="s">
        <v>43</v>
      </c>
      <c r="O358" s="1045" t="s">
        <v>43</v>
      </c>
      <c r="P358" s="1045" t="s">
        <v>43</v>
      </c>
      <c r="Q358" s="1045" t="s">
        <v>43</v>
      </c>
      <c r="R358" s="1045" t="s">
        <v>43</v>
      </c>
      <c r="S358" s="1045" t="s">
        <v>43</v>
      </c>
      <c r="T358" s="1045">
        <v>19</v>
      </c>
      <c r="U358" s="1045" t="s">
        <v>43</v>
      </c>
      <c r="V358" s="1045" t="s">
        <v>43</v>
      </c>
      <c r="W358" s="1048" t="s">
        <v>482</v>
      </c>
    </row>
    <row r="359" spans="1:23" s="1045" customFormat="1" ht="9.75" customHeight="1">
      <c r="A359" s="1046" t="s">
        <v>465</v>
      </c>
      <c r="B359" s="1045" t="s">
        <v>43</v>
      </c>
      <c r="C359" s="1045">
        <v>25</v>
      </c>
      <c r="D359" s="1045">
        <v>1369</v>
      </c>
      <c r="E359" s="1045">
        <v>4411</v>
      </c>
      <c r="F359" s="1045">
        <v>41356</v>
      </c>
      <c r="G359" s="1045">
        <v>576</v>
      </c>
      <c r="H359" s="1045" t="s">
        <v>43</v>
      </c>
      <c r="I359" s="1045">
        <v>584</v>
      </c>
      <c r="J359" s="1045">
        <v>1</v>
      </c>
      <c r="K359" s="1045">
        <v>206</v>
      </c>
      <c r="L359" s="1045">
        <v>2</v>
      </c>
      <c r="M359" s="1045" t="s">
        <v>43</v>
      </c>
      <c r="N359" s="1045" t="s">
        <v>43</v>
      </c>
      <c r="O359" s="1045" t="s">
        <v>43</v>
      </c>
      <c r="P359" s="1045" t="s">
        <v>43</v>
      </c>
      <c r="Q359" s="1045" t="s">
        <v>43</v>
      </c>
      <c r="R359" s="1045" t="s">
        <v>43</v>
      </c>
      <c r="S359" s="1045" t="s">
        <v>43</v>
      </c>
      <c r="T359" s="1045">
        <v>23</v>
      </c>
      <c r="U359" s="1045" t="s">
        <v>43</v>
      </c>
      <c r="V359" s="1045" t="s">
        <v>43</v>
      </c>
      <c r="W359" s="1048" t="s">
        <v>410</v>
      </c>
    </row>
    <row r="360" spans="1:23" s="1045" customFormat="1" ht="9.75" customHeight="1">
      <c r="A360" s="1049" t="s">
        <v>466</v>
      </c>
      <c r="B360" s="1050">
        <v>3</v>
      </c>
      <c r="C360" s="1051">
        <v>32</v>
      </c>
      <c r="D360" s="1051">
        <v>510</v>
      </c>
      <c r="E360" s="1051">
        <v>5951</v>
      </c>
      <c r="F360" s="1051">
        <v>50355</v>
      </c>
      <c r="G360" s="1051">
        <v>1373</v>
      </c>
      <c r="H360" s="1051">
        <v>268</v>
      </c>
      <c r="I360" s="1051">
        <v>614</v>
      </c>
      <c r="J360" s="1051">
        <v>2</v>
      </c>
      <c r="K360" s="1051">
        <v>81</v>
      </c>
      <c r="L360" s="1051" t="s">
        <v>43</v>
      </c>
      <c r="M360" s="1051" t="s">
        <v>43</v>
      </c>
      <c r="N360" s="1051" t="s">
        <v>43</v>
      </c>
      <c r="O360" s="1051" t="s">
        <v>43</v>
      </c>
      <c r="P360" s="1051">
        <v>30</v>
      </c>
      <c r="Q360" s="1051" t="s">
        <v>43</v>
      </c>
      <c r="R360" s="1051" t="s">
        <v>43</v>
      </c>
      <c r="S360" s="1051" t="s">
        <v>43</v>
      </c>
      <c r="T360" s="1051">
        <v>7</v>
      </c>
      <c r="U360" s="1051">
        <v>14</v>
      </c>
      <c r="V360" s="1051" t="s">
        <v>43</v>
      </c>
      <c r="W360" s="1052" t="s">
        <v>411</v>
      </c>
    </row>
    <row r="361" spans="1:23" ht="12" customHeight="1"/>
    <row r="362" spans="1:23" ht="12" customHeight="1"/>
    <row r="363" spans="1:23" ht="12" customHeight="1">
      <c r="K363" s="1053" t="s">
        <v>483</v>
      </c>
      <c r="V363" s="880" t="s">
        <v>1334</v>
      </c>
    </row>
    <row r="364" spans="1:23" s="1038" customFormat="1" ht="21" customHeight="1">
      <c r="A364" s="1308" t="s">
        <v>723</v>
      </c>
      <c r="B364" s="1054" t="s">
        <v>811</v>
      </c>
      <c r="C364" s="1037"/>
      <c r="D364" s="1037"/>
      <c r="E364" s="1037"/>
      <c r="F364" s="1037"/>
      <c r="G364" s="1037"/>
      <c r="H364" s="1037"/>
      <c r="I364" s="1037"/>
      <c r="J364" s="1037"/>
      <c r="K364" s="1037"/>
      <c r="L364" s="1037"/>
      <c r="M364" s="1037"/>
      <c r="N364" s="1037"/>
      <c r="O364" s="1037"/>
      <c r="P364" s="1037"/>
      <c r="Q364" s="1037"/>
      <c r="R364" s="1037"/>
      <c r="S364" s="1037"/>
      <c r="T364" s="1037"/>
      <c r="U364" s="1037"/>
      <c r="V364" s="1037"/>
      <c r="W364" s="1311" t="s">
        <v>1335</v>
      </c>
    </row>
    <row r="365" spans="1:23" s="1038" customFormat="1" ht="21" customHeight="1">
      <c r="A365" s="1309"/>
      <c r="B365" s="1067" t="s">
        <v>1372</v>
      </c>
      <c r="C365" s="1077" t="s">
        <v>743</v>
      </c>
      <c r="D365" s="1037"/>
      <c r="E365" s="1037"/>
      <c r="F365" s="1037"/>
      <c r="G365" s="1037"/>
      <c r="H365" s="1037"/>
      <c r="I365" s="1037"/>
      <c r="J365" s="1037"/>
      <c r="K365" s="1037"/>
      <c r="L365" s="1037"/>
      <c r="M365" s="1037"/>
      <c r="N365" s="1037"/>
      <c r="O365" s="1037"/>
      <c r="P365" s="1037"/>
      <c r="Q365" s="1037"/>
      <c r="R365" s="1037"/>
      <c r="S365" s="1076"/>
      <c r="T365" s="1077" t="s">
        <v>762</v>
      </c>
      <c r="U365" s="1037"/>
      <c r="V365" s="1037"/>
      <c r="W365" s="1312"/>
    </row>
    <row r="366" spans="1:23" s="1038" customFormat="1" ht="52.5" customHeight="1">
      <c r="A366" s="1310"/>
      <c r="B366" s="1039" t="s">
        <v>1373</v>
      </c>
      <c r="C366" s="1079" t="s">
        <v>1361</v>
      </c>
      <c r="D366" s="1039" t="s">
        <v>863</v>
      </c>
      <c r="E366" s="1039" t="s">
        <v>864</v>
      </c>
      <c r="F366" s="1039" t="s">
        <v>747</v>
      </c>
      <c r="G366" s="1039" t="s">
        <v>748</v>
      </c>
      <c r="H366" s="1039" t="s">
        <v>593</v>
      </c>
      <c r="I366" s="1068" t="s">
        <v>865</v>
      </c>
      <c r="J366" s="1055" t="s">
        <v>749</v>
      </c>
      <c r="K366" s="1039" t="s">
        <v>750</v>
      </c>
      <c r="L366" s="1039" t="s">
        <v>751</v>
      </c>
      <c r="M366" s="1039" t="s">
        <v>814</v>
      </c>
      <c r="N366" s="1039" t="s">
        <v>753</v>
      </c>
      <c r="O366" s="1039" t="s">
        <v>866</v>
      </c>
      <c r="P366" s="1039" t="s">
        <v>756</v>
      </c>
      <c r="Q366" s="1039" t="s">
        <v>867</v>
      </c>
      <c r="R366" s="1039" t="s">
        <v>767</v>
      </c>
      <c r="S366" s="1039" t="s">
        <v>868</v>
      </c>
      <c r="T366" s="1079" t="s">
        <v>768</v>
      </c>
      <c r="U366" s="1039" t="s">
        <v>815</v>
      </c>
      <c r="V366" s="1040" t="s">
        <v>769</v>
      </c>
      <c r="W366" s="1313"/>
    </row>
    <row r="367" spans="1:23" s="1045" customFormat="1" ht="9.75" customHeight="1">
      <c r="A367" s="1041" t="s">
        <v>300</v>
      </c>
      <c r="B367" s="1042" t="s">
        <v>43</v>
      </c>
      <c r="C367" s="1043">
        <v>31538</v>
      </c>
      <c r="D367" s="1043" t="s">
        <v>43</v>
      </c>
      <c r="E367" s="1043" t="s">
        <v>43</v>
      </c>
      <c r="F367" s="1043" t="s">
        <v>43</v>
      </c>
      <c r="G367" s="1043">
        <v>990</v>
      </c>
      <c r="H367" s="1043">
        <v>23828</v>
      </c>
      <c r="I367" s="1043">
        <v>199</v>
      </c>
      <c r="J367" s="1043" t="s">
        <v>43</v>
      </c>
      <c r="K367" s="1043">
        <v>1341</v>
      </c>
      <c r="L367" s="1043">
        <v>103</v>
      </c>
      <c r="M367" s="1043">
        <v>358</v>
      </c>
      <c r="N367" s="1043">
        <v>16</v>
      </c>
      <c r="O367" s="1043">
        <v>211</v>
      </c>
      <c r="P367" s="1043">
        <v>4490</v>
      </c>
      <c r="Q367" s="1043">
        <v>2</v>
      </c>
      <c r="R367" s="1043" t="s">
        <v>43</v>
      </c>
      <c r="S367" s="1043" t="s">
        <v>43</v>
      </c>
      <c r="T367" s="1043">
        <v>6833</v>
      </c>
      <c r="U367" s="1043">
        <v>2990</v>
      </c>
      <c r="V367" s="1043">
        <v>3591</v>
      </c>
      <c r="W367" s="1044" t="s">
        <v>443</v>
      </c>
    </row>
    <row r="368" spans="1:23" s="1045" customFormat="1" ht="9.75" customHeight="1">
      <c r="A368" s="1046" t="s">
        <v>738</v>
      </c>
      <c r="B368" s="1045">
        <v>29</v>
      </c>
      <c r="C368" s="1045">
        <v>27696</v>
      </c>
      <c r="D368" s="1045">
        <v>28</v>
      </c>
      <c r="E368" s="1045" t="s">
        <v>43</v>
      </c>
      <c r="F368" s="1045">
        <v>33</v>
      </c>
      <c r="G368" s="1045">
        <v>644</v>
      </c>
      <c r="H368" s="1045">
        <v>23713</v>
      </c>
      <c r="I368" s="1045" t="s">
        <v>43</v>
      </c>
      <c r="J368" s="1045" t="s">
        <v>43</v>
      </c>
      <c r="K368" s="1045">
        <v>1375</v>
      </c>
      <c r="L368" s="1045">
        <v>52</v>
      </c>
      <c r="M368" s="1045">
        <v>827</v>
      </c>
      <c r="N368" s="1045">
        <v>17</v>
      </c>
      <c r="O368" s="1045">
        <v>32</v>
      </c>
      <c r="P368" s="1045">
        <v>975</v>
      </c>
      <c r="Q368" s="1045" t="s">
        <v>43</v>
      </c>
      <c r="R368" s="1045" t="s">
        <v>43</v>
      </c>
      <c r="S368" s="1045" t="s">
        <v>43</v>
      </c>
      <c r="T368" s="1045">
        <v>9130</v>
      </c>
      <c r="U368" s="1045">
        <v>4623</v>
      </c>
      <c r="V368" s="1045">
        <v>4507</v>
      </c>
      <c r="W368" s="1048" t="s">
        <v>445</v>
      </c>
    </row>
    <row r="369" spans="1:23" s="1045" customFormat="1" ht="9.75" customHeight="1">
      <c r="A369" s="1046" t="s">
        <v>739</v>
      </c>
      <c r="B369" s="1045">
        <v>190</v>
      </c>
      <c r="C369" s="1045">
        <v>29907</v>
      </c>
      <c r="D369" s="1045" t="s">
        <v>43</v>
      </c>
      <c r="E369" s="1045" t="s">
        <v>43</v>
      </c>
      <c r="F369" s="1045">
        <v>8</v>
      </c>
      <c r="G369" s="1045">
        <v>760</v>
      </c>
      <c r="H369" s="1045">
        <v>23559</v>
      </c>
      <c r="I369" s="1045" t="s">
        <v>43</v>
      </c>
      <c r="J369" s="1045">
        <v>18</v>
      </c>
      <c r="K369" s="1045">
        <v>1070</v>
      </c>
      <c r="L369" s="1045">
        <v>89</v>
      </c>
      <c r="M369" s="1045">
        <v>1063</v>
      </c>
      <c r="N369" s="1045">
        <v>16</v>
      </c>
      <c r="O369" s="1045">
        <v>112</v>
      </c>
      <c r="P369" s="1045">
        <v>3208</v>
      </c>
      <c r="Q369" s="1045">
        <v>4</v>
      </c>
      <c r="R369" s="1045" t="s">
        <v>43</v>
      </c>
      <c r="S369" s="1045" t="s">
        <v>43</v>
      </c>
      <c r="T369" s="1045">
        <v>10929</v>
      </c>
      <c r="U369" s="1045">
        <v>6271</v>
      </c>
      <c r="V369" s="1045">
        <v>4658</v>
      </c>
      <c r="W369" s="1048" t="s">
        <v>447</v>
      </c>
    </row>
    <row r="370" spans="1:23" s="1045" customFormat="1" ht="9.75" customHeight="1">
      <c r="A370" s="1046" t="s">
        <v>740</v>
      </c>
      <c r="B370" s="1045">
        <v>30</v>
      </c>
      <c r="C370" s="1045">
        <v>28702</v>
      </c>
      <c r="D370" s="1045" t="s">
        <v>43</v>
      </c>
      <c r="E370" s="1045" t="s">
        <v>43</v>
      </c>
      <c r="F370" s="1045">
        <v>36</v>
      </c>
      <c r="G370" s="1045">
        <v>575</v>
      </c>
      <c r="H370" s="1045">
        <v>22214</v>
      </c>
      <c r="I370" s="1045" t="s">
        <v>43</v>
      </c>
      <c r="J370" s="1045" t="s">
        <v>43</v>
      </c>
      <c r="K370" s="1045">
        <v>1082</v>
      </c>
      <c r="L370" s="1045">
        <v>90</v>
      </c>
      <c r="M370" s="1045">
        <v>1640</v>
      </c>
      <c r="N370" s="1045">
        <v>16</v>
      </c>
      <c r="O370" s="1045">
        <v>96</v>
      </c>
      <c r="P370" s="1045">
        <v>2953</v>
      </c>
      <c r="Q370" s="1045" t="s">
        <v>43</v>
      </c>
      <c r="R370" s="1045" t="s">
        <v>43</v>
      </c>
      <c r="S370" s="1045" t="s">
        <v>43</v>
      </c>
      <c r="T370" s="1045">
        <v>8566</v>
      </c>
      <c r="U370" s="1045">
        <v>1645</v>
      </c>
      <c r="V370" s="1045">
        <v>6912</v>
      </c>
      <c r="W370" s="1048" t="s">
        <v>449</v>
      </c>
    </row>
    <row r="371" spans="1:23" s="1045" customFormat="1" ht="9.75" customHeight="1">
      <c r="A371" s="1046" t="s">
        <v>741</v>
      </c>
      <c r="B371" s="1045" t="s">
        <v>43</v>
      </c>
      <c r="C371" s="1045">
        <v>27368</v>
      </c>
      <c r="D371" s="1045" t="s">
        <v>43</v>
      </c>
      <c r="E371" s="1045">
        <v>13</v>
      </c>
      <c r="F371" s="1045">
        <v>16</v>
      </c>
      <c r="G371" s="1045">
        <v>460</v>
      </c>
      <c r="H371" s="1045">
        <v>20896</v>
      </c>
      <c r="I371" s="1045" t="s">
        <v>43</v>
      </c>
      <c r="J371" s="1045" t="s">
        <v>43</v>
      </c>
      <c r="K371" s="1045">
        <v>783</v>
      </c>
      <c r="L371" s="1045">
        <v>86</v>
      </c>
      <c r="M371" s="1045">
        <v>1596</v>
      </c>
      <c r="N371" s="1045">
        <v>23</v>
      </c>
      <c r="O371" s="1045">
        <v>16</v>
      </c>
      <c r="P371" s="1045">
        <v>3453</v>
      </c>
      <c r="Q371" s="1045" t="s">
        <v>43</v>
      </c>
      <c r="R371" s="1045">
        <v>14</v>
      </c>
      <c r="S371" s="1045">
        <v>12</v>
      </c>
      <c r="T371" s="1045">
        <v>11666</v>
      </c>
      <c r="U371" s="1045" t="s">
        <v>43</v>
      </c>
      <c r="V371" s="1045">
        <v>11582</v>
      </c>
      <c r="W371" s="1048" t="s">
        <v>451</v>
      </c>
    </row>
    <row r="372" spans="1:23" s="1045" customFormat="1" ht="6.75" customHeight="1">
      <c r="A372" s="1046"/>
      <c r="W372" s="1048"/>
    </row>
    <row r="373" spans="1:23" s="1045" customFormat="1" ht="9.75" customHeight="1">
      <c r="A373" s="1046" t="s">
        <v>305</v>
      </c>
      <c r="B373" s="1045" t="s">
        <v>43</v>
      </c>
      <c r="C373" s="1045">
        <v>28943</v>
      </c>
      <c r="D373" s="1045" t="s">
        <v>43</v>
      </c>
      <c r="E373" s="1045" t="s">
        <v>43</v>
      </c>
      <c r="F373" s="1045">
        <v>36</v>
      </c>
      <c r="G373" s="1045">
        <v>552</v>
      </c>
      <c r="H373" s="1045">
        <v>22373</v>
      </c>
      <c r="I373" s="1045" t="s">
        <v>43</v>
      </c>
      <c r="J373" s="1045" t="s">
        <v>43</v>
      </c>
      <c r="K373" s="1045">
        <v>1068</v>
      </c>
      <c r="L373" s="1045">
        <v>72</v>
      </c>
      <c r="M373" s="1045">
        <v>1576</v>
      </c>
      <c r="N373" s="1045">
        <v>17</v>
      </c>
      <c r="O373" s="1045">
        <v>80</v>
      </c>
      <c r="P373" s="1045">
        <v>3169</v>
      </c>
      <c r="Q373" s="1045" t="s">
        <v>43</v>
      </c>
      <c r="R373" s="1045" t="s">
        <v>43</v>
      </c>
      <c r="S373" s="1045" t="s">
        <v>43</v>
      </c>
      <c r="T373" s="1045">
        <v>8191</v>
      </c>
      <c r="U373" s="1045" t="s">
        <v>43</v>
      </c>
      <c r="V373" s="1045">
        <v>8178</v>
      </c>
      <c r="W373" s="1048" t="s">
        <v>452</v>
      </c>
    </row>
    <row r="374" spans="1:23" s="1045" customFormat="1" ht="9.75" customHeight="1">
      <c r="A374" s="1046" t="s">
        <v>742</v>
      </c>
      <c r="B374" s="1045" t="s">
        <v>43</v>
      </c>
      <c r="C374" s="1045">
        <v>27523</v>
      </c>
      <c r="D374" s="1045" t="s">
        <v>43</v>
      </c>
      <c r="E374" s="1045">
        <v>13</v>
      </c>
      <c r="F374" s="1045">
        <v>16</v>
      </c>
      <c r="G374" s="1045">
        <v>483</v>
      </c>
      <c r="H374" s="1045">
        <v>20768</v>
      </c>
      <c r="I374" s="1045" t="s">
        <v>43</v>
      </c>
      <c r="J374" s="1045" t="s">
        <v>43</v>
      </c>
      <c r="K374" s="1045">
        <v>930</v>
      </c>
      <c r="L374" s="1045">
        <v>103</v>
      </c>
      <c r="M374" s="1045">
        <v>1648</v>
      </c>
      <c r="N374" s="1045">
        <v>22</v>
      </c>
      <c r="O374" s="1045">
        <v>16</v>
      </c>
      <c r="P374" s="1045">
        <v>3469</v>
      </c>
      <c r="Q374" s="1045" t="s">
        <v>43</v>
      </c>
      <c r="R374" s="1045">
        <v>29</v>
      </c>
      <c r="S374" s="1045">
        <v>26</v>
      </c>
      <c r="T374" s="1045">
        <v>13413</v>
      </c>
      <c r="U374" s="1045" t="s">
        <v>43</v>
      </c>
      <c r="V374" s="1045">
        <v>13269</v>
      </c>
      <c r="W374" s="1048" t="s">
        <v>454</v>
      </c>
    </row>
    <row r="375" spans="1:23" s="1045" customFormat="1" ht="6.75" customHeight="1">
      <c r="A375" s="1046"/>
      <c r="W375" s="1048"/>
    </row>
    <row r="376" spans="1:23" s="1045" customFormat="1" ht="9.75" customHeight="1">
      <c r="A376" s="1046" t="s">
        <v>307</v>
      </c>
      <c r="B376" s="1045" t="s">
        <v>43</v>
      </c>
      <c r="C376" s="1045">
        <v>7350</v>
      </c>
      <c r="D376" s="1045" t="s">
        <v>43</v>
      </c>
      <c r="E376" s="1045" t="s">
        <v>43</v>
      </c>
      <c r="F376" s="1045" t="s">
        <v>43</v>
      </c>
      <c r="G376" s="1045">
        <v>161</v>
      </c>
      <c r="H376" s="1045">
        <v>5834</v>
      </c>
      <c r="I376" s="1045" t="s">
        <v>43</v>
      </c>
      <c r="J376" s="1045" t="s">
        <v>43</v>
      </c>
      <c r="K376" s="1045">
        <v>202</v>
      </c>
      <c r="L376" s="1045" t="s">
        <v>43</v>
      </c>
      <c r="M376" s="1045">
        <v>356</v>
      </c>
      <c r="N376" s="1045">
        <v>5</v>
      </c>
      <c r="O376" s="1045" t="s">
        <v>43</v>
      </c>
      <c r="P376" s="1045">
        <v>792</v>
      </c>
      <c r="Q376" s="1045" t="s">
        <v>43</v>
      </c>
      <c r="R376" s="1045" t="s">
        <v>43</v>
      </c>
      <c r="S376" s="1045" t="s">
        <v>43</v>
      </c>
      <c r="T376" s="1045">
        <v>2299</v>
      </c>
      <c r="U376" s="1045" t="s">
        <v>43</v>
      </c>
      <c r="V376" s="1045">
        <v>2295</v>
      </c>
      <c r="W376" s="1048" t="s">
        <v>455</v>
      </c>
    </row>
    <row r="377" spans="1:23" s="1045" customFormat="1" ht="9.75" customHeight="1">
      <c r="A377" s="1046" t="s">
        <v>456</v>
      </c>
      <c r="B377" s="1045" t="s">
        <v>43</v>
      </c>
      <c r="C377" s="1045">
        <v>6466</v>
      </c>
      <c r="D377" s="1045" t="s">
        <v>43</v>
      </c>
      <c r="E377" s="1045" t="s">
        <v>43</v>
      </c>
      <c r="F377" s="1045">
        <v>16</v>
      </c>
      <c r="G377" s="1045">
        <v>92</v>
      </c>
      <c r="H377" s="1045">
        <v>5037</v>
      </c>
      <c r="I377" s="1045" t="s">
        <v>43</v>
      </c>
      <c r="J377" s="1045" t="s">
        <v>43</v>
      </c>
      <c r="K377" s="1045">
        <v>232</v>
      </c>
      <c r="L377" s="1045">
        <v>18</v>
      </c>
      <c r="M377" s="1045">
        <v>349</v>
      </c>
      <c r="N377" s="1045">
        <v>10</v>
      </c>
      <c r="O377" s="1045" t="s">
        <v>43</v>
      </c>
      <c r="P377" s="1045">
        <v>712</v>
      </c>
      <c r="Q377" s="1045" t="s">
        <v>43</v>
      </c>
      <c r="R377" s="1045" t="s">
        <v>43</v>
      </c>
      <c r="S377" s="1045" t="s">
        <v>43</v>
      </c>
      <c r="T377" s="1045">
        <v>3491</v>
      </c>
      <c r="U377" s="1045" t="s">
        <v>43</v>
      </c>
      <c r="V377" s="1045">
        <v>3487</v>
      </c>
      <c r="W377" s="1048" t="s">
        <v>457</v>
      </c>
    </row>
    <row r="378" spans="1:23" s="1045" customFormat="1" ht="9.75" customHeight="1">
      <c r="A378" s="1046" t="s">
        <v>458</v>
      </c>
      <c r="B378" s="1045" t="s">
        <v>43</v>
      </c>
      <c r="C378" s="1045">
        <v>6834</v>
      </c>
      <c r="D378" s="1045" t="s">
        <v>43</v>
      </c>
      <c r="E378" s="1045">
        <v>13</v>
      </c>
      <c r="F378" s="1045" t="s">
        <v>43</v>
      </c>
      <c r="G378" s="1045">
        <v>92</v>
      </c>
      <c r="H378" s="1045">
        <v>4808</v>
      </c>
      <c r="I378" s="1045" t="s">
        <v>43</v>
      </c>
      <c r="J378" s="1045" t="s">
        <v>43</v>
      </c>
      <c r="K378" s="1045">
        <v>140</v>
      </c>
      <c r="L378" s="1045">
        <v>17</v>
      </c>
      <c r="M378" s="1045">
        <v>443</v>
      </c>
      <c r="N378" s="1045">
        <v>8</v>
      </c>
      <c r="O378" s="1045" t="s">
        <v>43</v>
      </c>
      <c r="P378" s="1045">
        <v>1287</v>
      </c>
      <c r="Q378" s="1045" t="s">
        <v>43</v>
      </c>
      <c r="R378" s="1045">
        <v>14</v>
      </c>
      <c r="S378" s="1045">
        <v>12</v>
      </c>
      <c r="T378" s="1045">
        <v>3609</v>
      </c>
      <c r="U378" s="1045" t="s">
        <v>43</v>
      </c>
      <c r="V378" s="1045">
        <v>3585</v>
      </c>
      <c r="W378" s="1048" t="s">
        <v>459</v>
      </c>
    </row>
    <row r="379" spans="1:23" s="1045" customFormat="1" ht="9.75" customHeight="1">
      <c r="A379" s="1046" t="s">
        <v>460</v>
      </c>
      <c r="B379" s="1045" t="s">
        <v>43</v>
      </c>
      <c r="C379" s="1045">
        <v>6718</v>
      </c>
      <c r="D379" s="1045" t="s">
        <v>43</v>
      </c>
      <c r="E379" s="1045" t="s">
        <v>43</v>
      </c>
      <c r="F379" s="1045" t="s">
        <v>43</v>
      </c>
      <c r="G379" s="1045">
        <v>115</v>
      </c>
      <c r="H379" s="1045">
        <v>5217</v>
      </c>
      <c r="I379" s="1045" t="s">
        <v>43</v>
      </c>
      <c r="J379" s="1045" t="s">
        <v>43</v>
      </c>
      <c r="K379" s="1045">
        <v>209</v>
      </c>
      <c r="L379" s="1045">
        <v>51</v>
      </c>
      <c r="M379" s="1045">
        <v>448</v>
      </c>
      <c r="N379" s="1045" t="s">
        <v>43</v>
      </c>
      <c r="O379" s="1045">
        <v>16</v>
      </c>
      <c r="P379" s="1045">
        <v>662</v>
      </c>
      <c r="Q379" s="1045" t="s">
        <v>43</v>
      </c>
      <c r="R379" s="1045" t="s">
        <v>43</v>
      </c>
      <c r="S379" s="1045" t="s">
        <v>43</v>
      </c>
      <c r="T379" s="1045">
        <v>2267</v>
      </c>
      <c r="U379" s="1045" t="s">
        <v>43</v>
      </c>
      <c r="V379" s="1045">
        <v>2215</v>
      </c>
      <c r="W379" s="1048" t="s">
        <v>461</v>
      </c>
    </row>
    <row r="380" spans="1:23" s="1045" customFormat="1" ht="9.75" customHeight="1">
      <c r="A380" s="1046" t="s">
        <v>311</v>
      </c>
      <c r="B380" s="1045" t="s">
        <v>43</v>
      </c>
      <c r="C380" s="1045">
        <v>7505</v>
      </c>
      <c r="D380" s="1045" t="s">
        <v>43</v>
      </c>
      <c r="E380" s="1045" t="s">
        <v>43</v>
      </c>
      <c r="F380" s="1045" t="s">
        <v>43</v>
      </c>
      <c r="G380" s="1045">
        <v>184</v>
      </c>
      <c r="H380" s="1045">
        <v>5706</v>
      </c>
      <c r="I380" s="1045" t="s">
        <v>43</v>
      </c>
      <c r="J380" s="1045" t="s">
        <v>43</v>
      </c>
      <c r="K380" s="1045">
        <v>349</v>
      </c>
      <c r="L380" s="1045">
        <v>17</v>
      </c>
      <c r="M380" s="1045">
        <v>408</v>
      </c>
      <c r="N380" s="1045">
        <v>4</v>
      </c>
      <c r="O380" s="1045" t="s">
        <v>43</v>
      </c>
      <c r="P380" s="1045">
        <v>808</v>
      </c>
      <c r="Q380" s="1045" t="s">
        <v>43</v>
      </c>
      <c r="R380" s="1045">
        <v>15</v>
      </c>
      <c r="S380" s="1045">
        <v>14</v>
      </c>
      <c r="T380" s="1045">
        <v>4046</v>
      </c>
      <c r="U380" s="1045" t="s">
        <v>43</v>
      </c>
      <c r="V380" s="1045">
        <v>3982</v>
      </c>
      <c r="W380" s="1048" t="s">
        <v>462</v>
      </c>
    </row>
    <row r="381" spans="1:23" s="1045" customFormat="1" ht="6.75" customHeight="1">
      <c r="A381" s="1046"/>
      <c r="W381" s="1048"/>
    </row>
    <row r="382" spans="1:23" s="1045" customFormat="1" ht="9.75" customHeight="1">
      <c r="A382" s="1046" t="s">
        <v>463</v>
      </c>
      <c r="B382" s="1045" t="s">
        <v>43</v>
      </c>
      <c r="C382" s="1045">
        <v>2567</v>
      </c>
      <c r="D382" s="1045" t="s">
        <v>43</v>
      </c>
      <c r="E382" s="1045" t="s">
        <v>43</v>
      </c>
      <c r="F382" s="1045" t="s">
        <v>43</v>
      </c>
      <c r="G382" s="1045">
        <v>46</v>
      </c>
      <c r="H382" s="1045">
        <v>2174</v>
      </c>
      <c r="I382" s="1045" t="s">
        <v>43</v>
      </c>
      <c r="J382" s="1045" t="s">
        <v>43</v>
      </c>
      <c r="K382" s="1045">
        <v>23</v>
      </c>
      <c r="L382" s="1045" t="s">
        <v>43</v>
      </c>
      <c r="M382" s="1045">
        <v>82</v>
      </c>
      <c r="N382" s="1045" t="s">
        <v>43</v>
      </c>
      <c r="O382" s="1045" t="s">
        <v>43</v>
      </c>
      <c r="P382" s="1045">
        <v>242</v>
      </c>
      <c r="Q382" s="1045" t="s">
        <v>43</v>
      </c>
      <c r="R382" s="1045" t="s">
        <v>43</v>
      </c>
      <c r="S382" s="1045" t="s">
        <v>43</v>
      </c>
      <c r="T382" s="1045">
        <v>674</v>
      </c>
      <c r="U382" s="1045" t="s">
        <v>43</v>
      </c>
      <c r="V382" s="1045">
        <v>674</v>
      </c>
      <c r="W382" s="1048" t="s">
        <v>464</v>
      </c>
    </row>
    <row r="383" spans="1:23" s="1045" customFormat="1" ht="9.75" customHeight="1">
      <c r="A383" s="1046" t="s">
        <v>465</v>
      </c>
      <c r="B383" s="1045" t="s">
        <v>43</v>
      </c>
      <c r="C383" s="1045">
        <v>2168</v>
      </c>
      <c r="D383" s="1045" t="s">
        <v>43</v>
      </c>
      <c r="E383" s="1045" t="s">
        <v>43</v>
      </c>
      <c r="F383" s="1045" t="s">
        <v>43</v>
      </c>
      <c r="G383" s="1045">
        <v>69</v>
      </c>
      <c r="H383" s="1045">
        <v>1549</v>
      </c>
      <c r="I383" s="1045" t="s">
        <v>43</v>
      </c>
      <c r="J383" s="1045" t="s">
        <v>43</v>
      </c>
      <c r="K383" s="1045">
        <v>55</v>
      </c>
      <c r="L383" s="1045" t="s">
        <v>43</v>
      </c>
      <c r="M383" s="1045">
        <v>145</v>
      </c>
      <c r="N383" s="1045" t="s">
        <v>43</v>
      </c>
      <c r="O383" s="1045" t="s">
        <v>43</v>
      </c>
      <c r="P383" s="1045">
        <v>350</v>
      </c>
      <c r="Q383" s="1045" t="s">
        <v>43</v>
      </c>
      <c r="R383" s="1045" t="s">
        <v>43</v>
      </c>
      <c r="S383" s="1045" t="s">
        <v>43</v>
      </c>
      <c r="T383" s="1045">
        <v>688</v>
      </c>
      <c r="U383" s="1045" t="s">
        <v>43</v>
      </c>
      <c r="V383" s="1045">
        <v>686</v>
      </c>
      <c r="W383" s="1048" t="s">
        <v>410</v>
      </c>
    </row>
    <row r="384" spans="1:23" s="1045" customFormat="1" ht="9.75" customHeight="1">
      <c r="A384" s="1046" t="s">
        <v>466</v>
      </c>
      <c r="B384" s="1045" t="s">
        <v>43</v>
      </c>
      <c r="C384" s="1045">
        <v>2615</v>
      </c>
      <c r="D384" s="1045" t="s">
        <v>43</v>
      </c>
      <c r="E384" s="1045" t="s">
        <v>43</v>
      </c>
      <c r="F384" s="1045" t="s">
        <v>43</v>
      </c>
      <c r="G384" s="1045">
        <v>46</v>
      </c>
      <c r="H384" s="1045">
        <v>2111</v>
      </c>
      <c r="I384" s="1045" t="s">
        <v>43</v>
      </c>
      <c r="J384" s="1045" t="s">
        <v>43</v>
      </c>
      <c r="K384" s="1045">
        <v>124</v>
      </c>
      <c r="L384" s="1045" t="s">
        <v>43</v>
      </c>
      <c r="M384" s="1045">
        <v>129</v>
      </c>
      <c r="N384" s="1045">
        <v>5</v>
      </c>
      <c r="O384" s="1045" t="s">
        <v>43</v>
      </c>
      <c r="P384" s="1045">
        <v>200</v>
      </c>
      <c r="Q384" s="1045" t="s">
        <v>43</v>
      </c>
      <c r="R384" s="1045" t="s">
        <v>43</v>
      </c>
      <c r="S384" s="1045" t="s">
        <v>43</v>
      </c>
      <c r="T384" s="1045">
        <v>937</v>
      </c>
      <c r="U384" s="1045" t="s">
        <v>43</v>
      </c>
      <c r="V384" s="1045">
        <v>935</v>
      </c>
      <c r="W384" s="1048" t="s">
        <v>411</v>
      </c>
    </row>
    <row r="385" spans="1:23" s="1045" customFormat="1" ht="9.75" customHeight="1">
      <c r="A385" s="1046" t="s">
        <v>467</v>
      </c>
      <c r="B385" s="1045" t="s">
        <v>43</v>
      </c>
      <c r="C385" s="1045">
        <v>2060</v>
      </c>
      <c r="D385" s="1045" t="s">
        <v>43</v>
      </c>
      <c r="E385" s="1045" t="s">
        <v>43</v>
      </c>
      <c r="F385" s="1045" t="s">
        <v>43</v>
      </c>
      <c r="G385" s="1045">
        <v>23</v>
      </c>
      <c r="H385" s="1045">
        <v>1492</v>
      </c>
      <c r="I385" s="1045" t="s">
        <v>43</v>
      </c>
      <c r="J385" s="1045" t="s">
        <v>43</v>
      </c>
      <c r="K385" s="1045">
        <v>170</v>
      </c>
      <c r="L385" s="1045">
        <v>18</v>
      </c>
      <c r="M385" s="1045">
        <v>208</v>
      </c>
      <c r="N385" s="1045" t="s">
        <v>43</v>
      </c>
      <c r="O385" s="1045" t="s">
        <v>43</v>
      </c>
      <c r="P385" s="1045">
        <v>149</v>
      </c>
      <c r="Q385" s="1045" t="s">
        <v>43</v>
      </c>
      <c r="R385" s="1045" t="s">
        <v>43</v>
      </c>
      <c r="S385" s="1045" t="s">
        <v>43</v>
      </c>
      <c r="T385" s="1045">
        <v>1603</v>
      </c>
      <c r="U385" s="1045" t="s">
        <v>43</v>
      </c>
      <c r="V385" s="1045">
        <v>1603</v>
      </c>
      <c r="W385" s="1048" t="s">
        <v>412</v>
      </c>
    </row>
    <row r="386" spans="1:23" s="1045" customFormat="1" ht="9.75" customHeight="1">
      <c r="A386" s="1046" t="s">
        <v>468</v>
      </c>
      <c r="B386" s="1045" t="s">
        <v>43</v>
      </c>
      <c r="C386" s="1045">
        <v>1854</v>
      </c>
      <c r="D386" s="1045" t="s">
        <v>43</v>
      </c>
      <c r="E386" s="1045" t="s">
        <v>43</v>
      </c>
      <c r="F386" s="1045" t="s">
        <v>43</v>
      </c>
      <c r="G386" s="1045">
        <v>23</v>
      </c>
      <c r="H386" s="1045">
        <v>1507</v>
      </c>
      <c r="I386" s="1045" t="s">
        <v>43</v>
      </c>
      <c r="J386" s="1045" t="s">
        <v>43</v>
      </c>
      <c r="K386" s="1045" t="s">
        <v>43</v>
      </c>
      <c r="L386" s="1045" t="s">
        <v>43</v>
      </c>
      <c r="M386" s="1045">
        <v>110</v>
      </c>
      <c r="N386" s="1045">
        <v>4</v>
      </c>
      <c r="O386" s="1045" t="s">
        <v>43</v>
      </c>
      <c r="P386" s="1045">
        <v>210</v>
      </c>
      <c r="Q386" s="1045" t="s">
        <v>43</v>
      </c>
      <c r="R386" s="1045" t="s">
        <v>43</v>
      </c>
      <c r="S386" s="1045" t="s">
        <v>43</v>
      </c>
      <c r="T386" s="1045">
        <v>787</v>
      </c>
      <c r="U386" s="1045" t="s">
        <v>43</v>
      </c>
      <c r="V386" s="1045">
        <v>787</v>
      </c>
      <c r="W386" s="1048" t="s">
        <v>469</v>
      </c>
    </row>
    <row r="387" spans="1:23" s="1045" customFormat="1" ht="9.75" customHeight="1">
      <c r="A387" s="1046" t="s">
        <v>470</v>
      </c>
      <c r="B387" s="1045" t="s">
        <v>43</v>
      </c>
      <c r="C387" s="1045">
        <v>2552</v>
      </c>
      <c r="D387" s="1045" t="s">
        <v>43</v>
      </c>
      <c r="E387" s="1045" t="s">
        <v>43</v>
      </c>
      <c r="F387" s="1045">
        <v>16</v>
      </c>
      <c r="G387" s="1045">
        <v>46</v>
      </c>
      <c r="H387" s="1045">
        <v>2038</v>
      </c>
      <c r="I387" s="1045" t="s">
        <v>43</v>
      </c>
      <c r="J387" s="1045" t="s">
        <v>43</v>
      </c>
      <c r="K387" s="1045">
        <v>62</v>
      </c>
      <c r="L387" s="1045" t="s">
        <v>43</v>
      </c>
      <c r="M387" s="1045">
        <v>31</v>
      </c>
      <c r="N387" s="1045">
        <v>6</v>
      </c>
      <c r="O387" s="1045" t="s">
        <v>43</v>
      </c>
      <c r="P387" s="1045">
        <v>353</v>
      </c>
      <c r="Q387" s="1045" t="s">
        <v>43</v>
      </c>
      <c r="R387" s="1045" t="s">
        <v>43</v>
      </c>
      <c r="S387" s="1045" t="s">
        <v>43</v>
      </c>
      <c r="T387" s="1045">
        <v>1101</v>
      </c>
      <c r="U387" s="1045" t="s">
        <v>43</v>
      </c>
      <c r="V387" s="1045">
        <v>1097</v>
      </c>
      <c r="W387" s="1048" t="s">
        <v>471</v>
      </c>
    </row>
    <row r="388" spans="1:23" s="1045" customFormat="1" ht="9.75" customHeight="1">
      <c r="A388" s="1046" t="s">
        <v>472</v>
      </c>
      <c r="B388" s="1045" t="s">
        <v>43</v>
      </c>
      <c r="C388" s="1045">
        <v>2294</v>
      </c>
      <c r="D388" s="1045" t="s">
        <v>43</v>
      </c>
      <c r="E388" s="1045">
        <v>13</v>
      </c>
      <c r="F388" s="1045" t="s">
        <v>43</v>
      </c>
      <c r="G388" s="1045">
        <v>23</v>
      </c>
      <c r="H388" s="1045">
        <v>1592</v>
      </c>
      <c r="I388" s="1045" t="s">
        <v>43</v>
      </c>
      <c r="J388" s="1045" t="s">
        <v>43</v>
      </c>
      <c r="K388" s="1045">
        <v>78</v>
      </c>
      <c r="L388" s="1045" t="s">
        <v>43</v>
      </c>
      <c r="M388" s="1045">
        <v>215</v>
      </c>
      <c r="N388" s="1045">
        <v>4</v>
      </c>
      <c r="O388" s="1045" t="s">
        <v>43</v>
      </c>
      <c r="P388" s="1045">
        <v>369</v>
      </c>
      <c r="Q388" s="1045" t="s">
        <v>43</v>
      </c>
      <c r="R388" s="1045" t="s">
        <v>43</v>
      </c>
      <c r="S388" s="1045" t="s">
        <v>43</v>
      </c>
      <c r="T388" s="1045">
        <v>1100</v>
      </c>
      <c r="U388" s="1045" t="s">
        <v>43</v>
      </c>
      <c r="V388" s="1045">
        <v>1099</v>
      </c>
      <c r="W388" s="1048" t="s">
        <v>473</v>
      </c>
    </row>
    <row r="389" spans="1:23" s="1045" customFormat="1" ht="9.75" customHeight="1">
      <c r="A389" s="1046" t="s">
        <v>474</v>
      </c>
      <c r="B389" s="1045" t="s">
        <v>43</v>
      </c>
      <c r="C389" s="1045">
        <v>2240</v>
      </c>
      <c r="D389" s="1045" t="s">
        <v>43</v>
      </c>
      <c r="E389" s="1045" t="s">
        <v>43</v>
      </c>
      <c r="F389" s="1045" t="s">
        <v>43</v>
      </c>
      <c r="G389" s="1045">
        <v>46</v>
      </c>
      <c r="H389" s="1045">
        <v>1522</v>
      </c>
      <c r="I389" s="1045" t="s">
        <v>43</v>
      </c>
      <c r="J389" s="1045" t="s">
        <v>43</v>
      </c>
      <c r="K389" s="1045">
        <v>23</v>
      </c>
      <c r="L389" s="1045">
        <v>17</v>
      </c>
      <c r="M389" s="1045">
        <v>125</v>
      </c>
      <c r="N389" s="1045" t="s">
        <v>43</v>
      </c>
      <c r="O389" s="1045" t="s">
        <v>43</v>
      </c>
      <c r="P389" s="1045">
        <v>495</v>
      </c>
      <c r="Q389" s="1045" t="s">
        <v>43</v>
      </c>
      <c r="R389" s="1045" t="s">
        <v>43</v>
      </c>
      <c r="S389" s="1045">
        <v>12</v>
      </c>
      <c r="T389" s="1045">
        <v>1349</v>
      </c>
      <c r="U389" s="1045" t="s">
        <v>43</v>
      </c>
      <c r="V389" s="1045">
        <v>1327</v>
      </c>
      <c r="W389" s="1048" t="s">
        <v>475</v>
      </c>
    </row>
    <row r="390" spans="1:23" s="1045" customFormat="1" ht="9.75" customHeight="1">
      <c r="A390" s="1046" t="s">
        <v>476</v>
      </c>
      <c r="B390" s="1045" t="s">
        <v>43</v>
      </c>
      <c r="C390" s="1045">
        <v>2300</v>
      </c>
      <c r="D390" s="1045" t="s">
        <v>43</v>
      </c>
      <c r="E390" s="1045" t="s">
        <v>43</v>
      </c>
      <c r="F390" s="1045" t="s">
        <v>43</v>
      </c>
      <c r="G390" s="1045">
        <v>23</v>
      </c>
      <c r="H390" s="1045">
        <v>1694</v>
      </c>
      <c r="I390" s="1045" t="s">
        <v>43</v>
      </c>
      <c r="J390" s="1045" t="s">
        <v>43</v>
      </c>
      <c r="K390" s="1045">
        <v>39</v>
      </c>
      <c r="L390" s="1045" t="s">
        <v>43</v>
      </c>
      <c r="M390" s="1045">
        <v>103</v>
      </c>
      <c r="N390" s="1045">
        <v>4</v>
      </c>
      <c r="O390" s="1045" t="s">
        <v>43</v>
      </c>
      <c r="P390" s="1045">
        <v>423</v>
      </c>
      <c r="Q390" s="1045" t="s">
        <v>43</v>
      </c>
      <c r="R390" s="1045">
        <v>14</v>
      </c>
      <c r="S390" s="1045" t="s">
        <v>43</v>
      </c>
      <c r="T390" s="1045">
        <v>1160</v>
      </c>
      <c r="U390" s="1045" t="s">
        <v>43</v>
      </c>
      <c r="V390" s="1045">
        <v>1159</v>
      </c>
      <c r="W390" s="1048" t="s">
        <v>477</v>
      </c>
    </row>
    <row r="391" spans="1:23" s="1045" customFormat="1" ht="9.75" customHeight="1">
      <c r="A391" s="1046" t="s">
        <v>478</v>
      </c>
      <c r="B391" s="1045" t="s">
        <v>43</v>
      </c>
      <c r="C391" s="1045">
        <v>2368</v>
      </c>
      <c r="D391" s="1045" t="s">
        <v>43</v>
      </c>
      <c r="E391" s="1045" t="s">
        <v>43</v>
      </c>
      <c r="F391" s="1045" t="s">
        <v>43</v>
      </c>
      <c r="G391" s="1045">
        <v>23</v>
      </c>
      <c r="H391" s="1045">
        <v>1829</v>
      </c>
      <c r="I391" s="1045" t="s">
        <v>43</v>
      </c>
      <c r="J391" s="1045" t="s">
        <v>43</v>
      </c>
      <c r="K391" s="1045">
        <v>62</v>
      </c>
      <c r="L391" s="1045">
        <v>51</v>
      </c>
      <c r="M391" s="1045">
        <v>162</v>
      </c>
      <c r="N391" s="1045" t="s">
        <v>43</v>
      </c>
      <c r="O391" s="1045">
        <v>16</v>
      </c>
      <c r="P391" s="1045">
        <v>225</v>
      </c>
      <c r="Q391" s="1045" t="s">
        <v>43</v>
      </c>
      <c r="R391" s="1045" t="s">
        <v>43</v>
      </c>
      <c r="S391" s="1045" t="s">
        <v>43</v>
      </c>
      <c r="T391" s="1045">
        <v>460</v>
      </c>
      <c r="U391" s="1045" t="s">
        <v>43</v>
      </c>
      <c r="V391" s="1045">
        <v>445</v>
      </c>
      <c r="W391" s="1048" t="s">
        <v>422</v>
      </c>
    </row>
    <row r="392" spans="1:23" s="1045" customFormat="1" ht="9.75" customHeight="1">
      <c r="A392" s="1046" t="s">
        <v>479</v>
      </c>
      <c r="B392" s="1045" t="s">
        <v>43</v>
      </c>
      <c r="C392" s="1045">
        <v>1889</v>
      </c>
      <c r="D392" s="1045" t="s">
        <v>43</v>
      </c>
      <c r="E392" s="1045" t="s">
        <v>43</v>
      </c>
      <c r="F392" s="1045" t="s">
        <v>43</v>
      </c>
      <c r="G392" s="1045">
        <v>23</v>
      </c>
      <c r="H392" s="1045">
        <v>1413</v>
      </c>
      <c r="I392" s="1045" t="s">
        <v>43</v>
      </c>
      <c r="J392" s="1045" t="s">
        <v>43</v>
      </c>
      <c r="K392" s="1045">
        <v>62</v>
      </c>
      <c r="L392" s="1045" t="s">
        <v>43</v>
      </c>
      <c r="M392" s="1045">
        <v>128</v>
      </c>
      <c r="N392" s="1045" t="s">
        <v>43</v>
      </c>
      <c r="O392" s="1045" t="s">
        <v>43</v>
      </c>
      <c r="P392" s="1045">
        <v>263</v>
      </c>
      <c r="Q392" s="1045" t="s">
        <v>43</v>
      </c>
      <c r="R392" s="1045" t="s">
        <v>43</v>
      </c>
      <c r="S392" s="1045" t="s">
        <v>43</v>
      </c>
      <c r="T392" s="1045">
        <v>239</v>
      </c>
      <c r="U392" s="1045" t="s">
        <v>43</v>
      </c>
      <c r="V392" s="1045">
        <v>224</v>
      </c>
      <c r="W392" s="1048" t="s">
        <v>423</v>
      </c>
    </row>
    <row r="393" spans="1:23" s="1045" customFormat="1" ht="9.75" customHeight="1">
      <c r="A393" s="1046" t="s">
        <v>480</v>
      </c>
      <c r="B393" s="1045" t="s">
        <v>43</v>
      </c>
      <c r="C393" s="1045">
        <v>2461</v>
      </c>
      <c r="D393" s="1045" t="s">
        <v>43</v>
      </c>
      <c r="E393" s="1045" t="s">
        <v>43</v>
      </c>
      <c r="F393" s="1045" t="s">
        <v>43</v>
      </c>
      <c r="G393" s="1045">
        <v>69</v>
      </c>
      <c r="H393" s="1045">
        <v>1975</v>
      </c>
      <c r="I393" s="1045" t="s">
        <v>43</v>
      </c>
      <c r="J393" s="1045" t="s">
        <v>43</v>
      </c>
      <c r="K393" s="1045">
        <v>85</v>
      </c>
      <c r="L393" s="1045" t="s">
        <v>43</v>
      </c>
      <c r="M393" s="1045">
        <v>158</v>
      </c>
      <c r="N393" s="1045" t="s">
        <v>43</v>
      </c>
      <c r="O393" s="1045" t="s">
        <v>43</v>
      </c>
      <c r="P393" s="1045">
        <v>174</v>
      </c>
      <c r="Q393" s="1045" t="s">
        <v>43</v>
      </c>
      <c r="R393" s="1045" t="s">
        <v>43</v>
      </c>
      <c r="S393" s="1045" t="s">
        <v>43</v>
      </c>
      <c r="T393" s="1045">
        <v>1568</v>
      </c>
      <c r="U393" s="1045" t="s">
        <v>43</v>
      </c>
      <c r="V393" s="1045">
        <v>1546</v>
      </c>
      <c r="W393" s="1048" t="s">
        <v>424</v>
      </c>
    </row>
    <row r="394" spans="1:23" s="1045" customFormat="1" ht="9.75" customHeight="1">
      <c r="A394" s="1046" t="s">
        <v>481</v>
      </c>
      <c r="B394" s="1045" t="s">
        <v>43</v>
      </c>
      <c r="C394" s="1045">
        <v>2251</v>
      </c>
      <c r="D394" s="1045" t="s">
        <v>43</v>
      </c>
      <c r="E394" s="1045" t="s">
        <v>43</v>
      </c>
      <c r="F394" s="1045" t="s">
        <v>43</v>
      </c>
      <c r="G394" s="1045">
        <v>69</v>
      </c>
      <c r="H394" s="1045">
        <v>1582</v>
      </c>
      <c r="I394" s="1045" t="s">
        <v>43</v>
      </c>
      <c r="J394" s="1045" t="s">
        <v>43</v>
      </c>
      <c r="K394" s="1045">
        <v>156</v>
      </c>
      <c r="L394" s="1045" t="s">
        <v>43</v>
      </c>
      <c r="M394" s="1045">
        <v>159</v>
      </c>
      <c r="N394" s="1045" t="s">
        <v>43</v>
      </c>
      <c r="O394" s="1045" t="s">
        <v>43</v>
      </c>
      <c r="P394" s="1045">
        <v>285</v>
      </c>
      <c r="Q394" s="1045" t="s">
        <v>43</v>
      </c>
      <c r="R394" s="1045" t="s">
        <v>43</v>
      </c>
      <c r="S394" s="1045" t="s">
        <v>43</v>
      </c>
      <c r="T394" s="1045">
        <v>1452</v>
      </c>
      <c r="U394" s="1045" t="s">
        <v>43</v>
      </c>
      <c r="V394" s="1045">
        <v>1421</v>
      </c>
      <c r="W394" s="1048" t="s">
        <v>482</v>
      </c>
    </row>
    <row r="395" spans="1:23" s="1045" customFormat="1" ht="9.75" customHeight="1">
      <c r="A395" s="1046" t="s">
        <v>465</v>
      </c>
      <c r="B395" s="1045" t="s">
        <v>43</v>
      </c>
      <c r="C395" s="1045">
        <v>2822</v>
      </c>
      <c r="D395" s="1045" t="s">
        <v>43</v>
      </c>
      <c r="E395" s="1045" t="s">
        <v>43</v>
      </c>
      <c r="F395" s="1045" t="s">
        <v>43</v>
      </c>
      <c r="G395" s="1045">
        <v>46</v>
      </c>
      <c r="H395" s="1045">
        <v>2267</v>
      </c>
      <c r="I395" s="1045" t="s">
        <v>43</v>
      </c>
      <c r="J395" s="1045" t="s">
        <v>43</v>
      </c>
      <c r="K395" s="1045">
        <v>92</v>
      </c>
      <c r="L395" s="1045">
        <v>17</v>
      </c>
      <c r="M395" s="1045">
        <v>154</v>
      </c>
      <c r="N395" s="1045" t="s">
        <v>43</v>
      </c>
      <c r="O395" s="1045" t="s">
        <v>43</v>
      </c>
      <c r="P395" s="1045">
        <v>231</v>
      </c>
      <c r="Q395" s="1045" t="s">
        <v>43</v>
      </c>
      <c r="R395" s="1045">
        <v>15</v>
      </c>
      <c r="S395" s="1045" t="s">
        <v>43</v>
      </c>
      <c r="T395" s="1045">
        <v>1283</v>
      </c>
      <c r="U395" s="1045" t="s">
        <v>43</v>
      </c>
      <c r="V395" s="1045">
        <v>1276</v>
      </c>
      <c r="W395" s="1048" t="s">
        <v>410</v>
      </c>
    </row>
    <row r="396" spans="1:23" s="1045" customFormat="1" ht="9.75" customHeight="1">
      <c r="A396" s="1049" t="s">
        <v>466</v>
      </c>
      <c r="B396" s="1050" t="s">
        <v>43</v>
      </c>
      <c r="C396" s="1051">
        <v>2432</v>
      </c>
      <c r="D396" s="1051" t="s">
        <v>43</v>
      </c>
      <c r="E396" s="1051" t="s">
        <v>43</v>
      </c>
      <c r="F396" s="1051" t="s">
        <v>43</v>
      </c>
      <c r="G396" s="1051">
        <v>69</v>
      </c>
      <c r="H396" s="1051">
        <v>1857</v>
      </c>
      <c r="I396" s="1051" t="s">
        <v>43</v>
      </c>
      <c r="J396" s="1051" t="s">
        <v>43</v>
      </c>
      <c r="K396" s="1051">
        <v>101</v>
      </c>
      <c r="L396" s="1051" t="s">
        <v>43</v>
      </c>
      <c r="M396" s="1051">
        <v>95</v>
      </c>
      <c r="N396" s="1051">
        <v>4</v>
      </c>
      <c r="O396" s="1051" t="s">
        <v>43</v>
      </c>
      <c r="P396" s="1051">
        <v>292</v>
      </c>
      <c r="Q396" s="1051" t="s">
        <v>43</v>
      </c>
      <c r="R396" s="1051" t="s">
        <v>43</v>
      </c>
      <c r="S396" s="1051">
        <v>14</v>
      </c>
      <c r="T396" s="1051">
        <v>1311</v>
      </c>
      <c r="U396" s="1051" t="s">
        <v>43</v>
      </c>
      <c r="V396" s="1051">
        <v>1285</v>
      </c>
      <c r="W396" s="1052" t="s">
        <v>411</v>
      </c>
    </row>
    <row r="397" spans="1:23" ht="12" customHeight="1"/>
    <row r="398" spans="1:23" ht="12" customHeight="1"/>
    <row r="399" spans="1:23" ht="12" customHeight="1">
      <c r="K399" s="1053" t="s">
        <v>483</v>
      </c>
    </row>
    <row r="400" spans="1:23" s="1038" customFormat="1" ht="21" customHeight="1">
      <c r="A400" s="1308" t="s">
        <v>723</v>
      </c>
      <c r="B400" s="1054" t="s">
        <v>811</v>
      </c>
      <c r="C400" s="1037"/>
      <c r="D400" s="1037"/>
      <c r="E400" s="1037"/>
      <c r="F400" s="1037"/>
      <c r="G400" s="1037"/>
      <c r="H400" s="1037"/>
      <c r="I400" s="1037"/>
      <c r="J400" s="1037"/>
      <c r="K400" s="1037"/>
      <c r="L400" s="1037"/>
      <c r="M400" s="1037"/>
      <c r="N400" s="1037"/>
      <c r="O400" s="1037"/>
      <c r="P400" s="1037"/>
      <c r="Q400" s="1037"/>
      <c r="R400" s="1076"/>
      <c r="S400" s="1058" t="s">
        <v>812</v>
      </c>
      <c r="T400" s="1037"/>
      <c r="U400" s="1037"/>
      <c r="V400" s="1037"/>
      <c r="W400" s="1311" t="s">
        <v>1335</v>
      </c>
    </row>
    <row r="401" spans="1:23" s="1038" customFormat="1" ht="21" customHeight="1">
      <c r="A401" s="1309"/>
      <c r="B401" s="1054" t="s">
        <v>869</v>
      </c>
      <c r="C401" s="1076"/>
      <c r="D401" s="1077" t="s">
        <v>763</v>
      </c>
      <c r="E401" s="1037"/>
      <c r="F401" s="1037"/>
      <c r="G401" s="1037"/>
      <c r="H401" s="1037"/>
      <c r="I401" s="1076"/>
      <c r="J401" s="1077" t="s">
        <v>764</v>
      </c>
      <c r="K401" s="1037"/>
      <c r="L401" s="1037"/>
      <c r="M401" s="1076"/>
      <c r="N401" s="1077" t="s">
        <v>765</v>
      </c>
      <c r="O401" s="1037"/>
      <c r="P401" s="1076"/>
      <c r="Q401" s="1077" t="s">
        <v>847</v>
      </c>
      <c r="R401" s="1076"/>
      <c r="S401" s="1314" t="s">
        <v>813</v>
      </c>
      <c r="T401" s="1077" t="s">
        <v>725</v>
      </c>
      <c r="U401" s="1037"/>
      <c r="V401" s="1037"/>
      <c r="W401" s="1312"/>
    </row>
    <row r="402" spans="1:23" s="1038" customFormat="1" ht="52.5" customHeight="1">
      <c r="A402" s="1310"/>
      <c r="B402" s="1039" t="s">
        <v>770</v>
      </c>
      <c r="C402" s="1039" t="s">
        <v>836</v>
      </c>
      <c r="D402" s="1079" t="s">
        <v>772</v>
      </c>
      <c r="E402" s="1039" t="s">
        <v>870</v>
      </c>
      <c r="F402" s="1039" t="s">
        <v>773</v>
      </c>
      <c r="G402" s="1039" t="s">
        <v>843</v>
      </c>
      <c r="H402" s="1039" t="s">
        <v>838</v>
      </c>
      <c r="I402" s="1039" t="s">
        <v>829</v>
      </c>
      <c r="J402" s="1079" t="s">
        <v>774</v>
      </c>
      <c r="K402" s="1039" t="s">
        <v>776</v>
      </c>
      <c r="L402" s="1039" t="s">
        <v>779</v>
      </c>
      <c r="M402" s="1039" t="s">
        <v>846</v>
      </c>
      <c r="N402" s="1079" t="s">
        <v>783</v>
      </c>
      <c r="O402" s="1039" t="s">
        <v>784</v>
      </c>
      <c r="P402" s="1039" t="s">
        <v>786</v>
      </c>
      <c r="Q402" s="1079" t="s">
        <v>166</v>
      </c>
      <c r="R402" s="1039" t="s">
        <v>853</v>
      </c>
      <c r="S402" s="1315"/>
      <c r="T402" s="1079" t="s">
        <v>726</v>
      </c>
      <c r="U402" s="1039" t="s">
        <v>519</v>
      </c>
      <c r="V402" s="1039" t="s">
        <v>1362</v>
      </c>
      <c r="W402" s="1313"/>
    </row>
    <row r="403" spans="1:23" s="1045" customFormat="1" ht="9.75" customHeight="1">
      <c r="A403" s="1041" t="s">
        <v>300</v>
      </c>
      <c r="B403" s="1042">
        <v>252</v>
      </c>
      <c r="C403" s="1043" t="s">
        <v>43</v>
      </c>
      <c r="D403" s="1043">
        <v>899</v>
      </c>
      <c r="E403" s="1043" t="s">
        <v>43</v>
      </c>
      <c r="F403" s="1043">
        <v>233</v>
      </c>
      <c r="G403" s="1043">
        <v>57</v>
      </c>
      <c r="H403" s="1043">
        <v>235</v>
      </c>
      <c r="I403" s="1043">
        <v>374</v>
      </c>
      <c r="J403" s="1043">
        <v>483</v>
      </c>
      <c r="K403" s="1043" t="s">
        <v>43</v>
      </c>
      <c r="L403" s="1043" t="s">
        <v>43</v>
      </c>
      <c r="M403" s="1043">
        <v>483</v>
      </c>
      <c r="N403" s="1043">
        <v>1011</v>
      </c>
      <c r="O403" s="1043">
        <v>1009</v>
      </c>
      <c r="P403" s="1043">
        <v>2</v>
      </c>
      <c r="Q403" s="1043">
        <v>20002</v>
      </c>
      <c r="R403" s="1043">
        <v>20002</v>
      </c>
      <c r="S403" s="1043" t="s">
        <v>43</v>
      </c>
      <c r="T403" s="1043" t="s">
        <v>43</v>
      </c>
      <c r="U403" s="1043" t="s">
        <v>43</v>
      </c>
      <c r="V403" s="1043" t="s">
        <v>43</v>
      </c>
      <c r="W403" s="1044" t="s">
        <v>443</v>
      </c>
    </row>
    <row r="404" spans="1:23" s="1045" customFormat="1" ht="9.75" customHeight="1">
      <c r="A404" s="1046" t="s">
        <v>738</v>
      </c>
      <c r="B404" s="1045" t="s">
        <v>43</v>
      </c>
      <c r="C404" s="1045" t="s">
        <v>43</v>
      </c>
      <c r="D404" s="1045">
        <v>1066</v>
      </c>
      <c r="E404" s="1045" t="s">
        <v>43</v>
      </c>
      <c r="F404" s="1045">
        <v>247</v>
      </c>
      <c r="G404" s="1045" t="s">
        <v>43</v>
      </c>
      <c r="H404" s="1045">
        <v>355</v>
      </c>
      <c r="I404" s="1045">
        <v>464</v>
      </c>
      <c r="J404" s="1045">
        <v>623</v>
      </c>
      <c r="K404" s="1045" t="s">
        <v>43</v>
      </c>
      <c r="L404" s="1045" t="s">
        <v>43</v>
      </c>
      <c r="M404" s="1045">
        <v>623</v>
      </c>
      <c r="N404" s="1045">
        <v>1474</v>
      </c>
      <c r="O404" s="1045">
        <v>1267</v>
      </c>
      <c r="P404" s="1045">
        <v>207</v>
      </c>
      <c r="Q404" s="1045">
        <v>10705</v>
      </c>
      <c r="R404" s="1045">
        <v>10705</v>
      </c>
      <c r="S404" s="1045">
        <v>59242</v>
      </c>
      <c r="T404" s="1045">
        <v>59242</v>
      </c>
      <c r="U404" s="1045" t="s">
        <v>43</v>
      </c>
      <c r="V404" s="1045">
        <v>45565</v>
      </c>
      <c r="W404" s="1048" t="s">
        <v>445</v>
      </c>
    </row>
    <row r="405" spans="1:23" s="1045" customFormat="1" ht="9.75" customHeight="1">
      <c r="A405" s="1046" t="s">
        <v>739</v>
      </c>
      <c r="B405" s="1045" t="s">
        <v>43</v>
      </c>
      <c r="C405" s="1045" t="s">
        <v>43</v>
      </c>
      <c r="D405" s="1045">
        <v>1283</v>
      </c>
      <c r="E405" s="1045" t="s">
        <v>43</v>
      </c>
      <c r="F405" s="1045">
        <v>520</v>
      </c>
      <c r="G405" s="1045" t="s">
        <v>43</v>
      </c>
      <c r="H405" s="1045">
        <v>315</v>
      </c>
      <c r="I405" s="1045">
        <v>448</v>
      </c>
      <c r="J405" s="1045">
        <v>426</v>
      </c>
      <c r="K405" s="1045" t="s">
        <v>43</v>
      </c>
      <c r="L405" s="1045">
        <v>5</v>
      </c>
      <c r="M405" s="1045">
        <v>421</v>
      </c>
      <c r="N405" s="1045">
        <v>1571</v>
      </c>
      <c r="O405" s="1045">
        <v>1312</v>
      </c>
      <c r="P405" s="1045">
        <v>259</v>
      </c>
      <c r="Q405" s="1045">
        <v>9557</v>
      </c>
      <c r="R405" s="1045">
        <v>9557</v>
      </c>
      <c r="S405" s="1045">
        <v>14965</v>
      </c>
      <c r="T405" s="1045">
        <v>14965</v>
      </c>
      <c r="U405" s="1045">
        <v>3480</v>
      </c>
      <c r="V405" s="1045">
        <v>11482</v>
      </c>
      <c r="W405" s="1048" t="s">
        <v>447</v>
      </c>
    </row>
    <row r="406" spans="1:23" s="1045" customFormat="1" ht="9.75" customHeight="1">
      <c r="A406" s="1046" t="s">
        <v>740</v>
      </c>
      <c r="B406" s="1045">
        <v>8</v>
      </c>
      <c r="C406" s="1045">
        <v>1</v>
      </c>
      <c r="D406" s="1045">
        <v>1313</v>
      </c>
      <c r="E406" s="1045" t="s">
        <v>43</v>
      </c>
      <c r="F406" s="1045">
        <v>247</v>
      </c>
      <c r="G406" s="1045" t="s">
        <v>43</v>
      </c>
      <c r="H406" s="1045">
        <v>777</v>
      </c>
      <c r="I406" s="1045">
        <v>289</v>
      </c>
      <c r="J406" s="1045">
        <v>3791</v>
      </c>
      <c r="K406" s="1045" t="s">
        <v>43</v>
      </c>
      <c r="L406" s="1045" t="s">
        <v>43</v>
      </c>
      <c r="M406" s="1045">
        <v>3791</v>
      </c>
      <c r="N406" s="1045">
        <v>1616</v>
      </c>
      <c r="O406" s="1045">
        <v>1201</v>
      </c>
      <c r="P406" s="1045">
        <v>415</v>
      </c>
      <c r="Q406" s="1045">
        <v>12847</v>
      </c>
      <c r="R406" s="1045">
        <v>12847</v>
      </c>
      <c r="S406" s="1045">
        <v>32359</v>
      </c>
      <c r="T406" s="1045">
        <v>32359</v>
      </c>
      <c r="U406" s="1045" t="s">
        <v>43</v>
      </c>
      <c r="V406" s="1045">
        <v>29259</v>
      </c>
      <c r="W406" s="1048" t="s">
        <v>449</v>
      </c>
    </row>
    <row r="407" spans="1:23" s="1045" customFormat="1" ht="9.75" customHeight="1">
      <c r="A407" s="1046" t="s">
        <v>741</v>
      </c>
      <c r="B407" s="1045">
        <v>84</v>
      </c>
      <c r="C407" s="1045" t="s">
        <v>43</v>
      </c>
      <c r="D407" s="1045">
        <v>1293</v>
      </c>
      <c r="E407" s="1045" t="s">
        <v>43</v>
      </c>
      <c r="F407" s="1045">
        <v>273</v>
      </c>
      <c r="G407" s="1045" t="s">
        <v>43</v>
      </c>
      <c r="H407" s="1045">
        <v>748</v>
      </c>
      <c r="I407" s="1045">
        <v>272</v>
      </c>
      <c r="J407" s="1045">
        <v>3644</v>
      </c>
      <c r="K407" s="1045">
        <v>16</v>
      </c>
      <c r="L407" s="1045">
        <v>48</v>
      </c>
      <c r="M407" s="1045">
        <v>3580</v>
      </c>
      <c r="N407" s="1045">
        <v>1669</v>
      </c>
      <c r="O407" s="1045">
        <v>1307</v>
      </c>
      <c r="P407" s="1045">
        <v>362</v>
      </c>
      <c r="Q407" s="1045">
        <v>5048</v>
      </c>
      <c r="R407" s="1045">
        <v>5048</v>
      </c>
      <c r="S407" s="1045">
        <v>64876</v>
      </c>
      <c r="T407" s="1045">
        <v>64876</v>
      </c>
      <c r="U407" s="1045">
        <v>17195</v>
      </c>
      <c r="V407" s="1045">
        <v>6998</v>
      </c>
      <c r="W407" s="1048" t="s">
        <v>451</v>
      </c>
    </row>
    <row r="408" spans="1:23" s="1045" customFormat="1" ht="6.75" customHeight="1">
      <c r="A408" s="1046"/>
      <c r="W408" s="1048"/>
    </row>
    <row r="409" spans="1:23" s="1045" customFormat="1" ht="9.75" customHeight="1">
      <c r="A409" s="1046" t="s">
        <v>305</v>
      </c>
      <c r="B409" s="1045">
        <v>12</v>
      </c>
      <c r="C409" s="1045">
        <v>1</v>
      </c>
      <c r="D409" s="1045">
        <v>1383</v>
      </c>
      <c r="E409" s="1045" t="s">
        <v>43</v>
      </c>
      <c r="F409" s="1045">
        <v>208</v>
      </c>
      <c r="G409" s="1045" t="s">
        <v>43</v>
      </c>
      <c r="H409" s="1045">
        <v>799</v>
      </c>
      <c r="I409" s="1045">
        <v>376</v>
      </c>
      <c r="J409" s="1045">
        <v>400</v>
      </c>
      <c r="K409" s="1045" t="s">
        <v>43</v>
      </c>
      <c r="L409" s="1045" t="s">
        <v>43</v>
      </c>
      <c r="M409" s="1045">
        <v>400</v>
      </c>
      <c r="N409" s="1045">
        <v>1431</v>
      </c>
      <c r="O409" s="1045">
        <v>1100</v>
      </c>
      <c r="P409" s="1045">
        <v>331</v>
      </c>
      <c r="Q409" s="1045">
        <v>13291</v>
      </c>
      <c r="R409" s="1045">
        <v>13291</v>
      </c>
      <c r="S409" s="1045">
        <v>40518</v>
      </c>
      <c r="T409" s="1045">
        <v>40518</v>
      </c>
      <c r="U409" s="1045">
        <v>3160</v>
      </c>
      <c r="V409" s="1045">
        <v>33260</v>
      </c>
      <c r="W409" s="1048" t="s">
        <v>452</v>
      </c>
    </row>
    <row r="410" spans="1:23" s="1045" customFormat="1" ht="9.75" customHeight="1">
      <c r="A410" s="1046" t="s">
        <v>742</v>
      </c>
      <c r="B410" s="1045">
        <v>144</v>
      </c>
      <c r="C410" s="1045" t="s">
        <v>43</v>
      </c>
      <c r="D410" s="1045">
        <v>1151</v>
      </c>
      <c r="E410" s="1045">
        <v>3</v>
      </c>
      <c r="F410" s="1045">
        <v>312</v>
      </c>
      <c r="G410" s="1045" t="s">
        <v>43</v>
      </c>
      <c r="H410" s="1045">
        <v>708</v>
      </c>
      <c r="I410" s="1045">
        <v>128</v>
      </c>
      <c r="J410" s="1045">
        <v>3740</v>
      </c>
      <c r="K410" s="1045">
        <v>48</v>
      </c>
      <c r="L410" s="1045">
        <v>64</v>
      </c>
      <c r="M410" s="1045">
        <v>3628</v>
      </c>
      <c r="N410" s="1045">
        <v>1777</v>
      </c>
      <c r="O410" s="1045">
        <v>1346</v>
      </c>
      <c r="P410" s="1045">
        <v>431</v>
      </c>
      <c r="Q410" s="1045">
        <v>4548</v>
      </c>
      <c r="R410" s="1045">
        <v>4548</v>
      </c>
      <c r="S410" s="1045">
        <v>56717</v>
      </c>
      <c r="T410" s="1045">
        <v>56717</v>
      </c>
      <c r="U410" s="1045">
        <v>14035</v>
      </c>
      <c r="V410" s="1045">
        <v>2997</v>
      </c>
      <c r="W410" s="1048" t="s">
        <v>454</v>
      </c>
    </row>
    <row r="411" spans="1:23" s="1045" customFormat="1" ht="6.75" customHeight="1">
      <c r="A411" s="1046"/>
      <c r="W411" s="1048"/>
    </row>
    <row r="412" spans="1:23" s="1045" customFormat="1" ht="9.75" customHeight="1">
      <c r="A412" s="1046" t="s">
        <v>307</v>
      </c>
      <c r="B412" s="1045">
        <v>4</v>
      </c>
      <c r="C412" s="1045" t="s">
        <v>43</v>
      </c>
      <c r="D412" s="1045">
        <v>347</v>
      </c>
      <c r="E412" s="1045" t="s">
        <v>43</v>
      </c>
      <c r="F412" s="1045">
        <v>26</v>
      </c>
      <c r="G412" s="1045" t="s">
        <v>43</v>
      </c>
      <c r="H412" s="1045">
        <v>169</v>
      </c>
      <c r="I412" s="1045">
        <v>152</v>
      </c>
      <c r="J412" s="1045">
        <v>48</v>
      </c>
      <c r="K412" s="1045" t="s">
        <v>43</v>
      </c>
      <c r="L412" s="1045" t="s">
        <v>43</v>
      </c>
      <c r="M412" s="1045">
        <v>48</v>
      </c>
      <c r="N412" s="1045">
        <v>379</v>
      </c>
      <c r="O412" s="1045">
        <v>337</v>
      </c>
      <c r="P412" s="1045">
        <v>42</v>
      </c>
      <c r="Q412" s="1045">
        <v>1710</v>
      </c>
      <c r="R412" s="1045">
        <v>1710</v>
      </c>
      <c r="S412" s="1045">
        <v>8159</v>
      </c>
      <c r="T412" s="1045">
        <v>8159</v>
      </c>
      <c r="U412" s="1045">
        <v>3160</v>
      </c>
      <c r="V412" s="1045">
        <v>4001</v>
      </c>
      <c r="W412" s="1048" t="s">
        <v>455</v>
      </c>
    </row>
    <row r="413" spans="1:23" s="1045" customFormat="1" ht="9.75" customHeight="1">
      <c r="A413" s="1046" t="s">
        <v>456</v>
      </c>
      <c r="B413" s="1045">
        <v>4</v>
      </c>
      <c r="C413" s="1045" t="s">
        <v>43</v>
      </c>
      <c r="D413" s="1045">
        <v>325</v>
      </c>
      <c r="E413" s="1045" t="s">
        <v>43</v>
      </c>
      <c r="F413" s="1045">
        <v>91</v>
      </c>
      <c r="G413" s="1045" t="s">
        <v>43</v>
      </c>
      <c r="H413" s="1045">
        <v>186</v>
      </c>
      <c r="I413" s="1045">
        <v>48</v>
      </c>
      <c r="J413" s="1045">
        <v>65</v>
      </c>
      <c r="K413" s="1045" t="s">
        <v>43</v>
      </c>
      <c r="L413" s="1045" t="s">
        <v>43</v>
      </c>
      <c r="M413" s="1045">
        <v>65</v>
      </c>
      <c r="N413" s="1045">
        <v>334</v>
      </c>
      <c r="O413" s="1045">
        <v>242</v>
      </c>
      <c r="P413" s="1045">
        <v>92</v>
      </c>
      <c r="Q413" s="1045">
        <v>1121</v>
      </c>
      <c r="R413" s="1045">
        <v>1121</v>
      </c>
      <c r="S413" s="1045">
        <v>24958</v>
      </c>
      <c r="T413" s="1045">
        <v>24958</v>
      </c>
      <c r="U413" s="1045">
        <v>8035</v>
      </c>
      <c r="V413" s="1045" t="s">
        <v>43</v>
      </c>
      <c r="W413" s="1048" t="s">
        <v>457</v>
      </c>
    </row>
    <row r="414" spans="1:23" s="1045" customFormat="1" ht="9.75" customHeight="1">
      <c r="A414" s="1046" t="s">
        <v>458</v>
      </c>
      <c r="B414" s="1045">
        <v>24</v>
      </c>
      <c r="C414" s="1045" t="s">
        <v>43</v>
      </c>
      <c r="D414" s="1045">
        <v>381</v>
      </c>
      <c r="E414" s="1045" t="s">
        <v>43</v>
      </c>
      <c r="F414" s="1045">
        <v>91</v>
      </c>
      <c r="G414" s="1045" t="s">
        <v>43</v>
      </c>
      <c r="H414" s="1045">
        <v>218</v>
      </c>
      <c r="I414" s="1045">
        <v>72</v>
      </c>
      <c r="J414" s="1045">
        <v>3291</v>
      </c>
      <c r="K414" s="1045">
        <v>16</v>
      </c>
      <c r="L414" s="1045">
        <v>32</v>
      </c>
      <c r="M414" s="1045">
        <v>3243</v>
      </c>
      <c r="N414" s="1045">
        <v>552</v>
      </c>
      <c r="O414" s="1045">
        <v>430</v>
      </c>
      <c r="P414" s="1045">
        <v>122</v>
      </c>
      <c r="Q414" s="1045">
        <v>973</v>
      </c>
      <c r="R414" s="1045">
        <v>973</v>
      </c>
      <c r="S414" s="1045">
        <v>21711</v>
      </c>
      <c r="T414" s="1045">
        <v>21711</v>
      </c>
      <c r="U414" s="1045">
        <v>6000</v>
      </c>
      <c r="V414" s="1045" t="s">
        <v>43</v>
      </c>
      <c r="W414" s="1048" t="s">
        <v>459</v>
      </c>
    </row>
    <row r="415" spans="1:23" s="1045" customFormat="1" ht="9.75" customHeight="1">
      <c r="A415" s="1046" t="s">
        <v>460</v>
      </c>
      <c r="B415" s="1045">
        <v>52</v>
      </c>
      <c r="C415" s="1045" t="s">
        <v>43</v>
      </c>
      <c r="D415" s="1045">
        <v>240</v>
      </c>
      <c r="E415" s="1045" t="s">
        <v>43</v>
      </c>
      <c r="F415" s="1045">
        <v>65</v>
      </c>
      <c r="G415" s="1045" t="s">
        <v>43</v>
      </c>
      <c r="H415" s="1045">
        <v>175</v>
      </c>
      <c r="I415" s="1045" t="s">
        <v>43</v>
      </c>
      <c r="J415" s="1045">
        <v>240</v>
      </c>
      <c r="K415" s="1045" t="s">
        <v>43</v>
      </c>
      <c r="L415" s="1045">
        <v>16</v>
      </c>
      <c r="M415" s="1045">
        <v>224</v>
      </c>
      <c r="N415" s="1045">
        <v>404</v>
      </c>
      <c r="O415" s="1045">
        <v>298</v>
      </c>
      <c r="P415" s="1045">
        <v>106</v>
      </c>
      <c r="Q415" s="1045">
        <v>1244</v>
      </c>
      <c r="R415" s="1045">
        <v>1244</v>
      </c>
      <c r="S415" s="1045">
        <v>10048</v>
      </c>
      <c r="T415" s="1045">
        <v>10048</v>
      </c>
      <c r="U415" s="1045" t="s">
        <v>43</v>
      </c>
      <c r="V415" s="1045">
        <v>2997</v>
      </c>
      <c r="W415" s="1048" t="s">
        <v>461</v>
      </c>
    </row>
    <row r="416" spans="1:23" s="1045" customFormat="1" ht="9.75" customHeight="1">
      <c r="A416" s="1046" t="s">
        <v>311</v>
      </c>
      <c r="B416" s="1045">
        <v>64</v>
      </c>
      <c r="C416" s="1045" t="s">
        <v>43</v>
      </c>
      <c r="D416" s="1045">
        <v>205</v>
      </c>
      <c r="E416" s="1045">
        <v>3</v>
      </c>
      <c r="F416" s="1045">
        <v>65</v>
      </c>
      <c r="G416" s="1045" t="s">
        <v>43</v>
      </c>
      <c r="H416" s="1045">
        <v>129</v>
      </c>
      <c r="I416" s="1045">
        <v>8</v>
      </c>
      <c r="J416" s="1045">
        <v>144</v>
      </c>
      <c r="K416" s="1045">
        <v>32</v>
      </c>
      <c r="L416" s="1045">
        <v>16</v>
      </c>
      <c r="M416" s="1045">
        <v>96</v>
      </c>
      <c r="N416" s="1045">
        <v>487</v>
      </c>
      <c r="O416" s="1045">
        <v>376</v>
      </c>
      <c r="P416" s="1045">
        <v>111</v>
      </c>
      <c r="Q416" s="1045">
        <v>1210</v>
      </c>
      <c r="R416" s="1045">
        <v>1210</v>
      </c>
      <c r="S416" s="1045" t="s">
        <v>43</v>
      </c>
      <c r="T416" s="1045" t="s">
        <v>43</v>
      </c>
      <c r="U416" s="1045" t="s">
        <v>43</v>
      </c>
      <c r="V416" s="1045" t="s">
        <v>43</v>
      </c>
      <c r="W416" s="1048" t="s">
        <v>462</v>
      </c>
    </row>
    <row r="417" spans="1:23" s="1045" customFormat="1" ht="6.75" customHeight="1">
      <c r="A417" s="1046"/>
      <c r="W417" s="1048"/>
    </row>
    <row r="418" spans="1:23" s="1045" customFormat="1" ht="9.75" customHeight="1">
      <c r="A418" s="1046" t="s">
        <v>463</v>
      </c>
      <c r="B418" s="1045" t="s">
        <v>43</v>
      </c>
      <c r="C418" s="1045" t="s">
        <v>43</v>
      </c>
      <c r="D418" s="1045">
        <v>88</v>
      </c>
      <c r="E418" s="1045" t="s">
        <v>43</v>
      </c>
      <c r="F418" s="1045" t="s">
        <v>43</v>
      </c>
      <c r="G418" s="1045" t="s">
        <v>43</v>
      </c>
      <c r="H418" s="1045">
        <v>24</v>
      </c>
      <c r="I418" s="1045">
        <v>64</v>
      </c>
      <c r="J418" s="1045">
        <v>48</v>
      </c>
      <c r="K418" s="1045" t="s">
        <v>43</v>
      </c>
      <c r="L418" s="1045" t="s">
        <v>43</v>
      </c>
      <c r="M418" s="1045">
        <v>48</v>
      </c>
      <c r="N418" s="1045">
        <v>168</v>
      </c>
      <c r="O418" s="1045">
        <v>168</v>
      </c>
      <c r="P418" s="1045" t="s">
        <v>43</v>
      </c>
      <c r="Q418" s="1045">
        <v>624</v>
      </c>
      <c r="R418" s="1045">
        <v>624</v>
      </c>
      <c r="S418" s="1045">
        <v>998</v>
      </c>
      <c r="T418" s="1045">
        <v>998</v>
      </c>
      <c r="U418" s="1045" t="s">
        <v>43</v>
      </c>
      <c r="V418" s="1045" t="s">
        <v>43</v>
      </c>
      <c r="W418" s="1048" t="s">
        <v>464</v>
      </c>
    </row>
    <row r="419" spans="1:23" s="1045" customFormat="1" ht="9.75" customHeight="1">
      <c r="A419" s="1046" t="s">
        <v>465</v>
      </c>
      <c r="B419" s="1045">
        <v>2</v>
      </c>
      <c r="C419" s="1045" t="s">
        <v>43</v>
      </c>
      <c r="D419" s="1045">
        <v>171</v>
      </c>
      <c r="E419" s="1045" t="s">
        <v>43</v>
      </c>
      <c r="F419" s="1045">
        <v>26</v>
      </c>
      <c r="G419" s="1045" t="s">
        <v>43</v>
      </c>
      <c r="H419" s="1045">
        <v>89</v>
      </c>
      <c r="I419" s="1045">
        <v>56</v>
      </c>
      <c r="J419" s="1045" t="s">
        <v>43</v>
      </c>
      <c r="K419" s="1045" t="s">
        <v>43</v>
      </c>
      <c r="L419" s="1045" t="s">
        <v>43</v>
      </c>
      <c r="M419" s="1045" t="s">
        <v>43</v>
      </c>
      <c r="N419" s="1045">
        <v>101</v>
      </c>
      <c r="O419" s="1045">
        <v>84</v>
      </c>
      <c r="P419" s="1045">
        <v>17</v>
      </c>
      <c r="Q419" s="1045">
        <v>344</v>
      </c>
      <c r="R419" s="1045">
        <v>344</v>
      </c>
      <c r="S419" s="1045">
        <v>4001</v>
      </c>
      <c r="T419" s="1045">
        <v>4001</v>
      </c>
      <c r="U419" s="1045" t="s">
        <v>43</v>
      </c>
      <c r="V419" s="1045">
        <v>4001</v>
      </c>
      <c r="W419" s="1048" t="s">
        <v>410</v>
      </c>
    </row>
    <row r="420" spans="1:23" s="1045" customFormat="1" ht="9.75" customHeight="1">
      <c r="A420" s="1046" t="s">
        <v>466</v>
      </c>
      <c r="B420" s="1045">
        <v>2</v>
      </c>
      <c r="C420" s="1045" t="s">
        <v>43</v>
      </c>
      <c r="D420" s="1045">
        <v>88</v>
      </c>
      <c r="E420" s="1045" t="s">
        <v>43</v>
      </c>
      <c r="F420" s="1045" t="s">
        <v>43</v>
      </c>
      <c r="G420" s="1045" t="s">
        <v>43</v>
      </c>
      <c r="H420" s="1045">
        <v>56</v>
      </c>
      <c r="I420" s="1045">
        <v>32</v>
      </c>
      <c r="J420" s="1045" t="s">
        <v>43</v>
      </c>
      <c r="K420" s="1045" t="s">
        <v>43</v>
      </c>
      <c r="L420" s="1045" t="s">
        <v>43</v>
      </c>
      <c r="M420" s="1045" t="s">
        <v>43</v>
      </c>
      <c r="N420" s="1045">
        <v>110</v>
      </c>
      <c r="O420" s="1045">
        <v>85</v>
      </c>
      <c r="P420" s="1045">
        <v>25</v>
      </c>
      <c r="Q420" s="1045">
        <v>742</v>
      </c>
      <c r="R420" s="1045">
        <v>742</v>
      </c>
      <c r="S420" s="1045">
        <v>3160</v>
      </c>
      <c r="T420" s="1045">
        <v>3160</v>
      </c>
      <c r="U420" s="1045">
        <v>3160</v>
      </c>
      <c r="V420" s="1045" t="s">
        <v>43</v>
      </c>
      <c r="W420" s="1048" t="s">
        <v>411</v>
      </c>
    </row>
    <row r="421" spans="1:23" s="1045" customFormat="1" ht="9.75" customHeight="1">
      <c r="A421" s="1046" t="s">
        <v>467</v>
      </c>
      <c r="B421" s="1045" t="s">
        <v>43</v>
      </c>
      <c r="C421" s="1045" t="s">
        <v>43</v>
      </c>
      <c r="D421" s="1045">
        <v>65</v>
      </c>
      <c r="E421" s="1045" t="s">
        <v>43</v>
      </c>
      <c r="F421" s="1045">
        <v>26</v>
      </c>
      <c r="G421" s="1045" t="s">
        <v>43</v>
      </c>
      <c r="H421" s="1045">
        <v>23</v>
      </c>
      <c r="I421" s="1045">
        <v>16</v>
      </c>
      <c r="J421" s="1045">
        <v>16</v>
      </c>
      <c r="K421" s="1045" t="s">
        <v>43</v>
      </c>
      <c r="L421" s="1045" t="s">
        <v>43</v>
      </c>
      <c r="M421" s="1045">
        <v>16</v>
      </c>
      <c r="N421" s="1045">
        <v>108</v>
      </c>
      <c r="O421" s="1045">
        <v>108</v>
      </c>
      <c r="P421" s="1045" t="s">
        <v>43</v>
      </c>
      <c r="Q421" s="1045">
        <v>533</v>
      </c>
      <c r="R421" s="1045">
        <v>533</v>
      </c>
      <c r="S421" s="1045">
        <v>14972</v>
      </c>
      <c r="T421" s="1045">
        <v>14972</v>
      </c>
      <c r="U421" s="1045">
        <v>4934</v>
      </c>
      <c r="V421" s="1045" t="s">
        <v>43</v>
      </c>
      <c r="W421" s="1048" t="s">
        <v>412</v>
      </c>
    </row>
    <row r="422" spans="1:23" s="1045" customFormat="1" ht="9.75" customHeight="1">
      <c r="A422" s="1046" t="s">
        <v>468</v>
      </c>
      <c r="B422" s="1045" t="s">
        <v>43</v>
      </c>
      <c r="C422" s="1045" t="s">
        <v>43</v>
      </c>
      <c r="D422" s="1045">
        <v>162</v>
      </c>
      <c r="E422" s="1045" t="s">
        <v>43</v>
      </c>
      <c r="F422" s="1045">
        <v>52</v>
      </c>
      <c r="G422" s="1045" t="s">
        <v>43</v>
      </c>
      <c r="H422" s="1045">
        <v>86</v>
      </c>
      <c r="I422" s="1045">
        <v>24</v>
      </c>
      <c r="J422" s="1045" t="s">
        <v>43</v>
      </c>
      <c r="K422" s="1045" t="s">
        <v>43</v>
      </c>
      <c r="L422" s="1045" t="s">
        <v>43</v>
      </c>
      <c r="M422" s="1045" t="s">
        <v>43</v>
      </c>
      <c r="N422" s="1045">
        <v>136</v>
      </c>
      <c r="O422" s="1045">
        <v>68</v>
      </c>
      <c r="P422" s="1045">
        <v>68</v>
      </c>
      <c r="Q422" s="1045">
        <v>189</v>
      </c>
      <c r="R422" s="1045">
        <v>189</v>
      </c>
      <c r="S422" s="1045">
        <v>4093</v>
      </c>
      <c r="T422" s="1045">
        <v>4093</v>
      </c>
      <c r="U422" s="1045">
        <v>3101</v>
      </c>
      <c r="V422" s="1045" t="s">
        <v>43</v>
      </c>
      <c r="W422" s="1048" t="s">
        <v>469</v>
      </c>
    </row>
    <row r="423" spans="1:23" s="1045" customFormat="1" ht="9.75" customHeight="1">
      <c r="A423" s="1046" t="s">
        <v>470</v>
      </c>
      <c r="B423" s="1045">
        <v>4</v>
      </c>
      <c r="C423" s="1045" t="s">
        <v>43</v>
      </c>
      <c r="D423" s="1045">
        <v>98</v>
      </c>
      <c r="E423" s="1045" t="s">
        <v>43</v>
      </c>
      <c r="F423" s="1045">
        <v>13</v>
      </c>
      <c r="G423" s="1045" t="s">
        <v>43</v>
      </c>
      <c r="H423" s="1045">
        <v>77</v>
      </c>
      <c r="I423" s="1045">
        <v>8</v>
      </c>
      <c r="J423" s="1045">
        <v>49</v>
      </c>
      <c r="K423" s="1045" t="s">
        <v>43</v>
      </c>
      <c r="L423" s="1045" t="s">
        <v>43</v>
      </c>
      <c r="M423" s="1045">
        <v>49</v>
      </c>
      <c r="N423" s="1045">
        <v>90</v>
      </c>
      <c r="O423" s="1045">
        <v>66</v>
      </c>
      <c r="P423" s="1045">
        <v>24</v>
      </c>
      <c r="Q423" s="1045">
        <v>399</v>
      </c>
      <c r="R423" s="1045">
        <v>399</v>
      </c>
      <c r="S423" s="1045">
        <v>5893</v>
      </c>
      <c r="T423" s="1045">
        <v>5893</v>
      </c>
      <c r="U423" s="1045" t="s">
        <v>43</v>
      </c>
      <c r="V423" s="1045" t="s">
        <v>43</v>
      </c>
      <c r="W423" s="1048" t="s">
        <v>471</v>
      </c>
    </row>
    <row r="424" spans="1:23" s="1045" customFormat="1" ht="9.75" customHeight="1">
      <c r="A424" s="1046" t="s">
        <v>472</v>
      </c>
      <c r="B424" s="1045">
        <v>1</v>
      </c>
      <c r="C424" s="1045" t="s">
        <v>43</v>
      </c>
      <c r="D424" s="1045">
        <v>105</v>
      </c>
      <c r="E424" s="1045" t="s">
        <v>43</v>
      </c>
      <c r="F424" s="1045">
        <v>65</v>
      </c>
      <c r="G424" s="1045" t="s">
        <v>43</v>
      </c>
      <c r="H424" s="1045">
        <v>24</v>
      </c>
      <c r="I424" s="1045">
        <v>16</v>
      </c>
      <c r="J424" s="1045">
        <v>3195</v>
      </c>
      <c r="K424" s="1045" t="s">
        <v>43</v>
      </c>
      <c r="L424" s="1045">
        <v>16</v>
      </c>
      <c r="M424" s="1045">
        <v>3179</v>
      </c>
      <c r="N424" s="1045">
        <v>184</v>
      </c>
      <c r="O424" s="1045">
        <v>144</v>
      </c>
      <c r="P424" s="1045">
        <v>40</v>
      </c>
      <c r="Q424" s="1045">
        <v>51</v>
      </c>
      <c r="R424" s="1045">
        <v>51</v>
      </c>
      <c r="S424" s="1045">
        <v>6902</v>
      </c>
      <c r="T424" s="1045">
        <v>6902</v>
      </c>
      <c r="U424" s="1045">
        <v>3000</v>
      </c>
      <c r="V424" s="1045" t="s">
        <v>43</v>
      </c>
      <c r="W424" s="1048" t="s">
        <v>473</v>
      </c>
    </row>
    <row r="425" spans="1:23" s="1045" customFormat="1" ht="9.75" customHeight="1">
      <c r="A425" s="1046" t="s">
        <v>474</v>
      </c>
      <c r="B425" s="1045">
        <v>22</v>
      </c>
      <c r="C425" s="1045" t="s">
        <v>43</v>
      </c>
      <c r="D425" s="1045">
        <v>185</v>
      </c>
      <c r="E425" s="1045" t="s">
        <v>43</v>
      </c>
      <c r="F425" s="1045">
        <v>26</v>
      </c>
      <c r="G425" s="1045" t="s">
        <v>43</v>
      </c>
      <c r="H425" s="1045">
        <v>111</v>
      </c>
      <c r="I425" s="1045">
        <v>48</v>
      </c>
      <c r="J425" s="1045">
        <v>48</v>
      </c>
      <c r="K425" s="1045">
        <v>16</v>
      </c>
      <c r="L425" s="1045">
        <v>16</v>
      </c>
      <c r="M425" s="1045">
        <v>16</v>
      </c>
      <c r="N425" s="1045">
        <v>195</v>
      </c>
      <c r="O425" s="1045">
        <v>163</v>
      </c>
      <c r="P425" s="1045">
        <v>32</v>
      </c>
      <c r="Q425" s="1045">
        <v>634</v>
      </c>
      <c r="R425" s="1045">
        <v>634</v>
      </c>
      <c r="S425" s="1045">
        <v>4002</v>
      </c>
      <c r="T425" s="1045">
        <v>4002</v>
      </c>
      <c r="U425" s="1045">
        <v>3000</v>
      </c>
      <c r="V425" s="1045" t="s">
        <v>43</v>
      </c>
      <c r="W425" s="1048" t="s">
        <v>475</v>
      </c>
    </row>
    <row r="426" spans="1:23" s="1045" customFormat="1" ht="9.75" customHeight="1">
      <c r="A426" s="1046" t="s">
        <v>476</v>
      </c>
      <c r="B426" s="1045">
        <v>1</v>
      </c>
      <c r="C426" s="1045" t="s">
        <v>43</v>
      </c>
      <c r="D426" s="1045">
        <v>91</v>
      </c>
      <c r="E426" s="1045" t="s">
        <v>43</v>
      </c>
      <c r="F426" s="1045" t="s">
        <v>43</v>
      </c>
      <c r="G426" s="1045" t="s">
        <v>43</v>
      </c>
      <c r="H426" s="1045">
        <v>83</v>
      </c>
      <c r="I426" s="1045">
        <v>8</v>
      </c>
      <c r="J426" s="1045">
        <v>48</v>
      </c>
      <c r="K426" s="1045" t="s">
        <v>43</v>
      </c>
      <c r="L426" s="1045" t="s">
        <v>43</v>
      </c>
      <c r="M426" s="1045">
        <v>48</v>
      </c>
      <c r="N426" s="1045">
        <v>173</v>
      </c>
      <c r="O426" s="1045">
        <v>123</v>
      </c>
      <c r="P426" s="1045">
        <v>50</v>
      </c>
      <c r="Q426" s="1045">
        <v>288</v>
      </c>
      <c r="R426" s="1045">
        <v>288</v>
      </c>
      <c r="S426" s="1045">
        <v>10807</v>
      </c>
      <c r="T426" s="1045">
        <v>10807</v>
      </c>
      <c r="U426" s="1045" t="s">
        <v>43</v>
      </c>
      <c r="V426" s="1045" t="s">
        <v>43</v>
      </c>
      <c r="W426" s="1048" t="s">
        <v>477</v>
      </c>
    </row>
    <row r="427" spans="1:23" s="1045" customFormat="1" ht="9.75" customHeight="1">
      <c r="A427" s="1046" t="s">
        <v>478</v>
      </c>
      <c r="B427" s="1045">
        <v>15</v>
      </c>
      <c r="C427" s="1045" t="s">
        <v>43</v>
      </c>
      <c r="D427" s="1045">
        <v>49</v>
      </c>
      <c r="E427" s="1045" t="s">
        <v>43</v>
      </c>
      <c r="F427" s="1045" t="s">
        <v>43</v>
      </c>
      <c r="G427" s="1045" t="s">
        <v>43</v>
      </c>
      <c r="H427" s="1045">
        <v>49</v>
      </c>
      <c r="I427" s="1045" t="s">
        <v>43</v>
      </c>
      <c r="J427" s="1045">
        <v>48</v>
      </c>
      <c r="K427" s="1045" t="s">
        <v>43</v>
      </c>
      <c r="L427" s="1045" t="s">
        <v>43</v>
      </c>
      <c r="M427" s="1045">
        <v>48</v>
      </c>
      <c r="N427" s="1045">
        <v>117</v>
      </c>
      <c r="O427" s="1045">
        <v>83</v>
      </c>
      <c r="P427" s="1045">
        <v>34</v>
      </c>
      <c r="Q427" s="1045">
        <v>430</v>
      </c>
      <c r="R427" s="1045">
        <v>430</v>
      </c>
      <c r="S427" s="1045">
        <v>6046</v>
      </c>
      <c r="T427" s="1045">
        <v>6046</v>
      </c>
      <c r="U427" s="1045" t="s">
        <v>43</v>
      </c>
      <c r="V427" s="1045">
        <v>2997</v>
      </c>
      <c r="W427" s="1048" t="s">
        <v>422</v>
      </c>
    </row>
    <row r="428" spans="1:23" s="1045" customFormat="1" ht="9.75" customHeight="1">
      <c r="A428" s="1046" t="s">
        <v>479</v>
      </c>
      <c r="B428" s="1045">
        <v>15</v>
      </c>
      <c r="C428" s="1045" t="s">
        <v>43</v>
      </c>
      <c r="D428" s="1045">
        <v>102</v>
      </c>
      <c r="E428" s="1045" t="s">
        <v>43</v>
      </c>
      <c r="F428" s="1045">
        <v>39</v>
      </c>
      <c r="G428" s="1045" t="s">
        <v>43</v>
      </c>
      <c r="H428" s="1045">
        <v>63</v>
      </c>
      <c r="I428" s="1045" t="s">
        <v>43</v>
      </c>
      <c r="J428" s="1045">
        <v>80</v>
      </c>
      <c r="K428" s="1045" t="s">
        <v>43</v>
      </c>
      <c r="L428" s="1045">
        <v>16</v>
      </c>
      <c r="M428" s="1045">
        <v>64</v>
      </c>
      <c r="N428" s="1045">
        <v>77</v>
      </c>
      <c r="O428" s="1045">
        <v>40</v>
      </c>
      <c r="P428" s="1045">
        <v>37</v>
      </c>
      <c r="Q428" s="1045">
        <v>429</v>
      </c>
      <c r="R428" s="1045">
        <v>429</v>
      </c>
      <c r="S428" s="1045">
        <v>3001</v>
      </c>
      <c r="T428" s="1045">
        <v>3001</v>
      </c>
      <c r="U428" s="1045" t="s">
        <v>43</v>
      </c>
      <c r="V428" s="1045" t="s">
        <v>43</v>
      </c>
      <c r="W428" s="1048" t="s">
        <v>423</v>
      </c>
    </row>
    <row r="429" spans="1:23" s="1045" customFormat="1" ht="9.75" customHeight="1">
      <c r="A429" s="1046" t="s">
        <v>480</v>
      </c>
      <c r="B429" s="1045">
        <v>22</v>
      </c>
      <c r="C429" s="1045" t="s">
        <v>43</v>
      </c>
      <c r="D429" s="1045">
        <v>89</v>
      </c>
      <c r="E429" s="1045" t="s">
        <v>43</v>
      </c>
      <c r="F429" s="1045">
        <v>26</v>
      </c>
      <c r="G429" s="1045" t="s">
        <v>43</v>
      </c>
      <c r="H429" s="1045">
        <v>63</v>
      </c>
      <c r="I429" s="1045" t="s">
        <v>43</v>
      </c>
      <c r="J429" s="1045">
        <v>112</v>
      </c>
      <c r="K429" s="1045" t="s">
        <v>43</v>
      </c>
      <c r="L429" s="1045" t="s">
        <v>43</v>
      </c>
      <c r="M429" s="1045">
        <v>112</v>
      </c>
      <c r="N429" s="1045">
        <v>210</v>
      </c>
      <c r="O429" s="1045">
        <v>175</v>
      </c>
      <c r="P429" s="1045">
        <v>35</v>
      </c>
      <c r="Q429" s="1045">
        <v>385</v>
      </c>
      <c r="R429" s="1045">
        <v>385</v>
      </c>
      <c r="S429" s="1045">
        <v>1001</v>
      </c>
      <c r="T429" s="1045">
        <v>1001</v>
      </c>
      <c r="U429" s="1045" t="s">
        <v>43</v>
      </c>
      <c r="V429" s="1045" t="s">
        <v>43</v>
      </c>
      <c r="W429" s="1048" t="s">
        <v>424</v>
      </c>
    </row>
    <row r="430" spans="1:23" s="1045" customFormat="1" ht="9.75" customHeight="1">
      <c r="A430" s="1046" t="s">
        <v>481</v>
      </c>
      <c r="B430" s="1045">
        <v>31</v>
      </c>
      <c r="C430" s="1045" t="s">
        <v>43</v>
      </c>
      <c r="D430" s="1045">
        <v>88</v>
      </c>
      <c r="E430" s="1045">
        <v>1</v>
      </c>
      <c r="F430" s="1045">
        <v>65</v>
      </c>
      <c r="G430" s="1045" t="s">
        <v>43</v>
      </c>
      <c r="H430" s="1045">
        <v>22</v>
      </c>
      <c r="I430" s="1045" t="s">
        <v>43</v>
      </c>
      <c r="J430" s="1045">
        <v>48</v>
      </c>
      <c r="K430" s="1045" t="s">
        <v>43</v>
      </c>
      <c r="L430" s="1045" t="s">
        <v>43</v>
      </c>
      <c r="M430" s="1045">
        <v>48</v>
      </c>
      <c r="N430" s="1045">
        <v>215</v>
      </c>
      <c r="O430" s="1045">
        <v>156</v>
      </c>
      <c r="P430" s="1045">
        <v>59</v>
      </c>
      <c r="Q430" s="1045">
        <v>452</v>
      </c>
      <c r="R430" s="1045">
        <v>452</v>
      </c>
      <c r="S430" s="1045" t="s">
        <v>43</v>
      </c>
      <c r="T430" s="1045" t="s">
        <v>43</v>
      </c>
      <c r="U430" s="1045" t="s">
        <v>43</v>
      </c>
      <c r="V430" s="1045" t="s">
        <v>43</v>
      </c>
      <c r="W430" s="1048" t="s">
        <v>482</v>
      </c>
    </row>
    <row r="431" spans="1:23" s="1045" customFormat="1" ht="9.75" customHeight="1">
      <c r="A431" s="1046" t="s">
        <v>465</v>
      </c>
      <c r="B431" s="1045">
        <v>7</v>
      </c>
      <c r="C431" s="1045" t="s">
        <v>43</v>
      </c>
      <c r="D431" s="1045">
        <v>71</v>
      </c>
      <c r="E431" s="1045">
        <v>1</v>
      </c>
      <c r="F431" s="1045" t="s">
        <v>43</v>
      </c>
      <c r="G431" s="1045" t="s">
        <v>43</v>
      </c>
      <c r="H431" s="1045">
        <v>62</v>
      </c>
      <c r="I431" s="1045">
        <v>8</v>
      </c>
      <c r="J431" s="1045">
        <v>48</v>
      </c>
      <c r="K431" s="1045" t="s">
        <v>43</v>
      </c>
      <c r="L431" s="1045">
        <v>16</v>
      </c>
      <c r="M431" s="1045">
        <v>32</v>
      </c>
      <c r="N431" s="1045">
        <v>147</v>
      </c>
      <c r="O431" s="1045">
        <v>131</v>
      </c>
      <c r="P431" s="1045">
        <v>16</v>
      </c>
      <c r="Q431" s="1045">
        <v>485</v>
      </c>
      <c r="R431" s="1045">
        <v>485</v>
      </c>
      <c r="S431" s="1045" t="s">
        <v>43</v>
      </c>
      <c r="T431" s="1045" t="s">
        <v>43</v>
      </c>
      <c r="U431" s="1045" t="s">
        <v>43</v>
      </c>
      <c r="V431" s="1045" t="s">
        <v>43</v>
      </c>
      <c r="W431" s="1048" t="s">
        <v>410</v>
      </c>
    </row>
    <row r="432" spans="1:23" s="1045" customFormat="1" ht="9.75" customHeight="1">
      <c r="A432" s="1049" t="s">
        <v>466</v>
      </c>
      <c r="B432" s="1050">
        <v>26</v>
      </c>
      <c r="C432" s="1051" t="s">
        <v>43</v>
      </c>
      <c r="D432" s="1051">
        <v>46</v>
      </c>
      <c r="E432" s="1051">
        <v>1</v>
      </c>
      <c r="F432" s="1051" t="s">
        <v>43</v>
      </c>
      <c r="G432" s="1051" t="s">
        <v>43</v>
      </c>
      <c r="H432" s="1051">
        <v>45</v>
      </c>
      <c r="I432" s="1051" t="s">
        <v>43</v>
      </c>
      <c r="J432" s="1051">
        <v>48</v>
      </c>
      <c r="K432" s="1051">
        <v>32</v>
      </c>
      <c r="L432" s="1051" t="s">
        <v>43</v>
      </c>
      <c r="M432" s="1051">
        <v>16</v>
      </c>
      <c r="N432" s="1051">
        <v>125</v>
      </c>
      <c r="O432" s="1051">
        <v>89</v>
      </c>
      <c r="P432" s="1051">
        <v>36</v>
      </c>
      <c r="Q432" s="1051">
        <v>273</v>
      </c>
      <c r="R432" s="1051">
        <v>273</v>
      </c>
      <c r="S432" s="1051" t="s">
        <v>43</v>
      </c>
      <c r="T432" s="1051" t="s">
        <v>43</v>
      </c>
      <c r="U432" s="1051" t="s">
        <v>43</v>
      </c>
      <c r="V432" s="1051" t="s">
        <v>43</v>
      </c>
      <c r="W432" s="1052" t="s">
        <v>411</v>
      </c>
    </row>
    <row r="433" spans="1:23" ht="12" customHeight="1"/>
    <row r="434" spans="1:23" ht="12" customHeight="1"/>
    <row r="435" spans="1:23" ht="12" customHeight="1">
      <c r="K435" s="1053" t="s">
        <v>483</v>
      </c>
      <c r="V435" s="880" t="s">
        <v>1334</v>
      </c>
    </row>
    <row r="436" spans="1:23" s="1038" customFormat="1" ht="21" customHeight="1">
      <c r="A436" s="1308" t="s">
        <v>723</v>
      </c>
      <c r="B436" s="1054" t="s">
        <v>816</v>
      </c>
      <c r="C436" s="1037"/>
      <c r="D436" s="1037"/>
      <c r="E436" s="1076"/>
      <c r="F436" s="1077" t="s">
        <v>817</v>
      </c>
      <c r="G436" s="1037"/>
      <c r="H436" s="1037"/>
      <c r="I436" s="1037"/>
      <c r="J436" s="1037"/>
      <c r="K436" s="1037"/>
      <c r="L436" s="1037"/>
      <c r="M436" s="1037"/>
      <c r="N436" s="1037"/>
      <c r="O436" s="1037"/>
      <c r="P436" s="1037"/>
      <c r="Q436" s="1037"/>
      <c r="R436" s="1037"/>
      <c r="S436" s="1037"/>
      <c r="T436" s="1037"/>
      <c r="U436" s="1037"/>
      <c r="V436" s="1037"/>
      <c r="W436" s="1311" t="s">
        <v>1335</v>
      </c>
    </row>
    <row r="437" spans="1:23" s="1038" customFormat="1" ht="21" customHeight="1">
      <c r="A437" s="1309"/>
      <c r="B437" s="1054" t="s">
        <v>165</v>
      </c>
      <c r="C437" s="1037"/>
      <c r="D437" s="1037"/>
      <c r="E437" s="1076"/>
      <c r="F437" s="1314" t="s">
        <v>818</v>
      </c>
      <c r="G437" s="1077" t="s">
        <v>725</v>
      </c>
      <c r="H437" s="1037"/>
      <c r="I437" s="1037"/>
      <c r="J437" s="1037"/>
      <c r="K437" s="1037"/>
      <c r="L437" s="1037"/>
      <c r="M437" s="1037"/>
      <c r="N437" s="1037"/>
      <c r="O437" s="1037"/>
      <c r="P437" s="1037"/>
      <c r="Q437" s="1037"/>
      <c r="R437" s="1037"/>
      <c r="S437" s="1076"/>
      <c r="T437" s="1077" t="s">
        <v>743</v>
      </c>
      <c r="U437" s="1037"/>
      <c r="V437" s="1037"/>
      <c r="W437" s="1312"/>
    </row>
    <row r="438" spans="1:23" s="1038" customFormat="1" ht="52.5" customHeight="1">
      <c r="A438" s="1310"/>
      <c r="B438" s="1039" t="s">
        <v>791</v>
      </c>
      <c r="C438" s="1039" t="s">
        <v>840</v>
      </c>
      <c r="D438" s="1039" t="s">
        <v>793</v>
      </c>
      <c r="E438" s="1039" t="s">
        <v>792</v>
      </c>
      <c r="F438" s="1315"/>
      <c r="G438" s="1079" t="s">
        <v>726</v>
      </c>
      <c r="H438" s="1039" t="s">
        <v>519</v>
      </c>
      <c r="I438" s="1039" t="s">
        <v>1362</v>
      </c>
      <c r="J438" s="1039" t="s">
        <v>791</v>
      </c>
      <c r="K438" s="1039" t="s">
        <v>807</v>
      </c>
      <c r="L438" s="1039" t="s">
        <v>840</v>
      </c>
      <c r="M438" s="1039" t="s">
        <v>793</v>
      </c>
      <c r="N438" s="1039" t="s">
        <v>792</v>
      </c>
      <c r="O438" s="1039" t="s">
        <v>794</v>
      </c>
      <c r="P438" s="1039" t="s">
        <v>795</v>
      </c>
      <c r="Q438" s="1039" t="s">
        <v>727</v>
      </c>
      <c r="R438" s="1039" t="s">
        <v>728</v>
      </c>
      <c r="S438" s="1039" t="s">
        <v>1373</v>
      </c>
      <c r="T438" s="1079" t="s">
        <v>1361</v>
      </c>
      <c r="U438" s="1039" t="s">
        <v>863</v>
      </c>
      <c r="V438" s="1040" t="s">
        <v>593</v>
      </c>
      <c r="W438" s="1313"/>
    </row>
    <row r="439" spans="1:23" s="1045" customFormat="1" ht="9.75" customHeight="1">
      <c r="A439" s="1041" t="s">
        <v>300</v>
      </c>
      <c r="B439" s="1042" t="s">
        <v>43</v>
      </c>
      <c r="C439" s="1043" t="s">
        <v>43</v>
      </c>
      <c r="D439" s="1043" t="s">
        <v>43</v>
      </c>
      <c r="E439" s="1043" t="s">
        <v>43</v>
      </c>
      <c r="F439" s="1043">
        <v>1043</v>
      </c>
      <c r="G439" s="1043">
        <v>873</v>
      </c>
      <c r="H439" s="1043">
        <v>101</v>
      </c>
      <c r="I439" s="1043">
        <v>392</v>
      </c>
      <c r="J439" s="1043">
        <v>104</v>
      </c>
      <c r="K439" s="1043">
        <v>12</v>
      </c>
      <c r="L439" s="1043" t="s">
        <v>43</v>
      </c>
      <c r="M439" s="1043">
        <v>113</v>
      </c>
      <c r="N439" s="1043">
        <v>115</v>
      </c>
      <c r="O439" s="1043">
        <v>7</v>
      </c>
      <c r="P439" s="1043" t="s">
        <v>43</v>
      </c>
      <c r="Q439" s="1043" t="s">
        <v>43</v>
      </c>
      <c r="R439" s="1043">
        <v>29</v>
      </c>
      <c r="S439" s="1043" t="s">
        <v>43</v>
      </c>
      <c r="T439" s="1043">
        <v>19</v>
      </c>
      <c r="U439" s="1043" t="s">
        <v>43</v>
      </c>
      <c r="V439" s="1043">
        <v>7</v>
      </c>
      <c r="W439" s="1044" t="s">
        <v>443</v>
      </c>
    </row>
    <row r="440" spans="1:23" s="1045" customFormat="1" ht="9.75" customHeight="1">
      <c r="A440" s="1046" t="s">
        <v>738</v>
      </c>
      <c r="B440" s="1045" t="s">
        <v>43</v>
      </c>
      <c r="C440" s="1045">
        <v>7830</v>
      </c>
      <c r="D440" s="1045" t="s">
        <v>43</v>
      </c>
      <c r="E440" s="1045">
        <v>5847</v>
      </c>
      <c r="F440" s="1045">
        <v>713</v>
      </c>
      <c r="G440" s="1045">
        <v>547</v>
      </c>
      <c r="H440" s="1045">
        <v>51</v>
      </c>
      <c r="I440" s="1045">
        <v>157</v>
      </c>
      <c r="J440" s="1045">
        <v>61</v>
      </c>
      <c r="K440" s="1045">
        <v>3</v>
      </c>
      <c r="L440" s="1045" t="s">
        <v>43</v>
      </c>
      <c r="M440" s="1045">
        <v>146</v>
      </c>
      <c r="N440" s="1045">
        <v>83</v>
      </c>
      <c r="O440" s="1045">
        <v>6</v>
      </c>
      <c r="P440" s="1045" t="s">
        <v>43</v>
      </c>
      <c r="Q440" s="1045">
        <v>4</v>
      </c>
      <c r="R440" s="1045">
        <v>33</v>
      </c>
      <c r="S440" s="1045">
        <v>3</v>
      </c>
      <c r="T440" s="1045">
        <v>32</v>
      </c>
      <c r="U440" s="1045">
        <v>3</v>
      </c>
      <c r="V440" s="1045">
        <v>19</v>
      </c>
      <c r="W440" s="1048" t="s">
        <v>445</v>
      </c>
    </row>
    <row r="441" spans="1:23" s="1045" customFormat="1" ht="9.75" customHeight="1">
      <c r="A441" s="1046" t="s">
        <v>739</v>
      </c>
      <c r="B441" s="1045">
        <v>3</v>
      </c>
      <c r="C441" s="1045" t="s">
        <v>43</v>
      </c>
      <c r="D441" s="1045" t="s">
        <v>43</v>
      </c>
      <c r="E441" s="1045" t="s">
        <v>43</v>
      </c>
      <c r="F441" s="1045">
        <v>927</v>
      </c>
      <c r="G441" s="1045">
        <v>787</v>
      </c>
      <c r="H441" s="1045">
        <v>96</v>
      </c>
      <c r="I441" s="1045">
        <v>146</v>
      </c>
      <c r="J441" s="1045">
        <v>82</v>
      </c>
      <c r="K441" s="1045" t="s">
        <v>43</v>
      </c>
      <c r="L441" s="1045" t="s">
        <v>43</v>
      </c>
      <c r="M441" s="1045">
        <v>163</v>
      </c>
      <c r="N441" s="1045">
        <v>109</v>
      </c>
      <c r="O441" s="1045">
        <v>8</v>
      </c>
      <c r="P441" s="1045" t="s">
        <v>43</v>
      </c>
      <c r="Q441" s="1045">
        <v>6</v>
      </c>
      <c r="R441" s="1045">
        <v>167</v>
      </c>
      <c r="S441" s="1045">
        <v>10</v>
      </c>
      <c r="T441" s="1045">
        <v>15</v>
      </c>
      <c r="U441" s="1045" t="s">
        <v>43</v>
      </c>
      <c r="V441" s="1045">
        <v>7</v>
      </c>
      <c r="W441" s="1048" t="s">
        <v>447</v>
      </c>
    </row>
    <row r="442" spans="1:23" s="1045" customFormat="1" ht="9.75" customHeight="1">
      <c r="A442" s="1046" t="s">
        <v>740</v>
      </c>
      <c r="B442" s="1045" t="s">
        <v>43</v>
      </c>
      <c r="C442" s="1045" t="s">
        <v>43</v>
      </c>
      <c r="D442" s="1045">
        <v>3100</v>
      </c>
      <c r="E442" s="1045" t="s">
        <v>43</v>
      </c>
      <c r="F442" s="1045">
        <v>909</v>
      </c>
      <c r="G442" s="1045">
        <v>782</v>
      </c>
      <c r="H442" s="1045">
        <v>71</v>
      </c>
      <c r="I442" s="1045">
        <v>217</v>
      </c>
      <c r="J442" s="1045">
        <v>135</v>
      </c>
      <c r="K442" s="1045" t="s">
        <v>43</v>
      </c>
      <c r="L442" s="1045" t="s">
        <v>43</v>
      </c>
      <c r="M442" s="1045">
        <v>155</v>
      </c>
      <c r="N442" s="1045">
        <v>107</v>
      </c>
      <c r="O442" s="1045">
        <v>4</v>
      </c>
      <c r="P442" s="1045" t="s">
        <v>43</v>
      </c>
      <c r="Q442" s="1045">
        <v>14</v>
      </c>
      <c r="R442" s="1045">
        <v>77</v>
      </c>
      <c r="S442" s="1045">
        <v>2</v>
      </c>
      <c r="T442" s="1045">
        <v>39</v>
      </c>
      <c r="U442" s="1045" t="s">
        <v>43</v>
      </c>
      <c r="V442" s="1045">
        <v>11</v>
      </c>
      <c r="W442" s="1048" t="s">
        <v>449</v>
      </c>
    </row>
    <row r="443" spans="1:23" s="1045" customFormat="1" ht="9.75" customHeight="1">
      <c r="A443" s="1046" t="s">
        <v>741</v>
      </c>
      <c r="B443" s="1045">
        <v>21175</v>
      </c>
      <c r="C443" s="1045" t="s">
        <v>43</v>
      </c>
      <c r="D443" s="1045" t="s">
        <v>43</v>
      </c>
      <c r="E443" s="1045">
        <v>19508</v>
      </c>
      <c r="F443" s="1045">
        <v>897</v>
      </c>
      <c r="G443" s="1045">
        <v>795</v>
      </c>
      <c r="H443" s="1045">
        <v>83</v>
      </c>
      <c r="I443" s="1045">
        <v>215</v>
      </c>
      <c r="J443" s="1045">
        <v>72</v>
      </c>
      <c r="K443" s="1045" t="s">
        <v>43</v>
      </c>
      <c r="L443" s="1045">
        <v>15</v>
      </c>
      <c r="M443" s="1045">
        <v>146</v>
      </c>
      <c r="N443" s="1045">
        <v>108</v>
      </c>
      <c r="O443" s="1045">
        <v>2</v>
      </c>
      <c r="P443" s="1045">
        <v>14</v>
      </c>
      <c r="Q443" s="1045">
        <v>59</v>
      </c>
      <c r="R443" s="1045">
        <v>81</v>
      </c>
      <c r="S443" s="1045" t="s">
        <v>43</v>
      </c>
      <c r="T443" s="1045">
        <v>18</v>
      </c>
      <c r="U443" s="1045" t="s">
        <v>43</v>
      </c>
      <c r="V443" s="1045">
        <v>9</v>
      </c>
      <c r="W443" s="1048" t="s">
        <v>451</v>
      </c>
    </row>
    <row r="444" spans="1:23" s="1045" customFormat="1" ht="6.75" customHeight="1">
      <c r="A444" s="1046"/>
      <c r="W444" s="1048"/>
    </row>
    <row r="445" spans="1:23" s="1045" customFormat="1" ht="9.75" customHeight="1">
      <c r="A445" s="1046" t="s">
        <v>305</v>
      </c>
      <c r="B445" s="1045">
        <v>998</v>
      </c>
      <c r="C445" s="1045" t="s">
        <v>43</v>
      </c>
      <c r="D445" s="1045">
        <v>3100</v>
      </c>
      <c r="E445" s="1045" t="s">
        <v>43</v>
      </c>
      <c r="F445" s="1045">
        <v>862</v>
      </c>
      <c r="G445" s="1045">
        <v>722</v>
      </c>
      <c r="H445" s="1045">
        <v>70</v>
      </c>
      <c r="I445" s="1045">
        <v>220</v>
      </c>
      <c r="J445" s="1045">
        <v>75</v>
      </c>
      <c r="K445" s="1045" t="s">
        <v>43</v>
      </c>
      <c r="L445" s="1045" t="s">
        <v>43</v>
      </c>
      <c r="M445" s="1045">
        <v>158</v>
      </c>
      <c r="N445" s="1045">
        <v>117</v>
      </c>
      <c r="O445" s="1045">
        <v>3</v>
      </c>
      <c r="P445" s="1045" t="s">
        <v>43</v>
      </c>
      <c r="Q445" s="1045">
        <v>11</v>
      </c>
      <c r="R445" s="1045">
        <v>68</v>
      </c>
      <c r="S445" s="1045" t="s">
        <v>43</v>
      </c>
      <c r="T445" s="1045">
        <v>38</v>
      </c>
      <c r="U445" s="1045" t="s">
        <v>43</v>
      </c>
      <c r="V445" s="1045">
        <v>8</v>
      </c>
      <c r="W445" s="1048" t="s">
        <v>452</v>
      </c>
    </row>
    <row r="446" spans="1:23" s="1045" customFormat="1" ht="9.75" customHeight="1">
      <c r="A446" s="1046" t="s">
        <v>742</v>
      </c>
      <c r="B446" s="1045">
        <v>20177</v>
      </c>
      <c r="C446" s="1045" t="s">
        <v>43</v>
      </c>
      <c r="D446" s="1045" t="s">
        <v>43</v>
      </c>
      <c r="E446" s="1045">
        <v>19508</v>
      </c>
      <c r="F446" s="1045">
        <v>922</v>
      </c>
      <c r="G446" s="1045">
        <v>824</v>
      </c>
      <c r="H446" s="1045">
        <v>73</v>
      </c>
      <c r="I446" s="1045">
        <v>234</v>
      </c>
      <c r="J446" s="1045">
        <v>58</v>
      </c>
      <c r="K446" s="1045" t="s">
        <v>43</v>
      </c>
      <c r="L446" s="1045">
        <v>32</v>
      </c>
      <c r="M446" s="1045">
        <v>158</v>
      </c>
      <c r="N446" s="1045">
        <v>70</v>
      </c>
      <c r="O446" s="1045">
        <v>4</v>
      </c>
      <c r="P446" s="1045">
        <v>19</v>
      </c>
      <c r="Q446" s="1045">
        <v>78</v>
      </c>
      <c r="R446" s="1045">
        <v>98</v>
      </c>
      <c r="S446" s="1045" t="s">
        <v>43</v>
      </c>
      <c r="T446" s="1045">
        <v>19</v>
      </c>
      <c r="U446" s="1045" t="s">
        <v>43</v>
      </c>
      <c r="V446" s="1045">
        <v>10</v>
      </c>
      <c r="W446" s="1048" t="s">
        <v>454</v>
      </c>
    </row>
    <row r="447" spans="1:23" s="1045" customFormat="1" ht="6.75" customHeight="1">
      <c r="A447" s="1046"/>
      <c r="W447" s="1048"/>
    </row>
    <row r="448" spans="1:23" s="1045" customFormat="1" ht="9.75" customHeight="1">
      <c r="A448" s="1046" t="s">
        <v>307</v>
      </c>
      <c r="B448" s="1045">
        <v>998</v>
      </c>
      <c r="C448" s="1045" t="s">
        <v>43</v>
      </c>
      <c r="D448" s="1045" t="s">
        <v>43</v>
      </c>
      <c r="E448" s="1045" t="s">
        <v>43</v>
      </c>
      <c r="F448" s="1045">
        <v>222</v>
      </c>
      <c r="G448" s="1045">
        <v>188</v>
      </c>
      <c r="H448" s="1045">
        <v>26</v>
      </c>
      <c r="I448" s="1045">
        <v>47</v>
      </c>
      <c r="J448" s="1045">
        <v>18</v>
      </c>
      <c r="K448" s="1045" t="s">
        <v>43</v>
      </c>
      <c r="L448" s="1045" t="s">
        <v>43</v>
      </c>
      <c r="M448" s="1045">
        <v>37</v>
      </c>
      <c r="N448" s="1045">
        <v>49</v>
      </c>
      <c r="O448" s="1045" t="s">
        <v>43</v>
      </c>
      <c r="P448" s="1045" t="s">
        <v>43</v>
      </c>
      <c r="Q448" s="1045" t="s">
        <v>43</v>
      </c>
      <c r="R448" s="1045">
        <v>11</v>
      </c>
      <c r="S448" s="1045" t="s">
        <v>43</v>
      </c>
      <c r="T448" s="1045">
        <v>2</v>
      </c>
      <c r="U448" s="1045" t="s">
        <v>43</v>
      </c>
      <c r="V448" s="1045" t="s">
        <v>43</v>
      </c>
      <c r="W448" s="1048" t="s">
        <v>455</v>
      </c>
    </row>
    <row r="449" spans="1:23" s="1045" customFormat="1" ht="9.75" customHeight="1">
      <c r="A449" s="1046" t="s">
        <v>456</v>
      </c>
      <c r="B449" s="1045">
        <v>9120</v>
      </c>
      <c r="C449" s="1045" t="s">
        <v>43</v>
      </c>
      <c r="D449" s="1045" t="s">
        <v>43</v>
      </c>
      <c r="E449" s="1045">
        <v>7803</v>
      </c>
      <c r="F449" s="1045">
        <v>215</v>
      </c>
      <c r="G449" s="1045">
        <v>193</v>
      </c>
      <c r="H449" s="1045">
        <v>32</v>
      </c>
      <c r="I449" s="1045">
        <v>62</v>
      </c>
      <c r="J449" s="1045">
        <v>15</v>
      </c>
      <c r="K449" s="1045" t="s">
        <v>43</v>
      </c>
      <c r="L449" s="1045">
        <v>3</v>
      </c>
      <c r="M449" s="1045">
        <v>25</v>
      </c>
      <c r="N449" s="1045">
        <v>33</v>
      </c>
      <c r="O449" s="1045" t="s">
        <v>43</v>
      </c>
      <c r="P449" s="1045" t="s">
        <v>43</v>
      </c>
      <c r="Q449" s="1045">
        <v>13</v>
      </c>
      <c r="R449" s="1045">
        <v>10</v>
      </c>
      <c r="S449" s="1045" t="s">
        <v>43</v>
      </c>
      <c r="T449" s="1045">
        <v>4</v>
      </c>
      <c r="U449" s="1045" t="s">
        <v>43</v>
      </c>
      <c r="V449" s="1045" t="s">
        <v>43</v>
      </c>
      <c r="W449" s="1048" t="s">
        <v>457</v>
      </c>
    </row>
    <row r="450" spans="1:23" s="1045" customFormat="1" ht="9.75" customHeight="1">
      <c r="A450" s="1046" t="s">
        <v>458</v>
      </c>
      <c r="B450" s="1045">
        <v>4006</v>
      </c>
      <c r="C450" s="1045" t="s">
        <v>43</v>
      </c>
      <c r="D450" s="1045" t="s">
        <v>43</v>
      </c>
      <c r="E450" s="1045">
        <v>11705</v>
      </c>
      <c r="F450" s="1045">
        <v>248</v>
      </c>
      <c r="G450" s="1045">
        <v>223</v>
      </c>
      <c r="H450" s="1045">
        <v>4</v>
      </c>
      <c r="I450" s="1045">
        <v>55</v>
      </c>
      <c r="J450" s="1045">
        <v>12</v>
      </c>
      <c r="K450" s="1045" t="s">
        <v>43</v>
      </c>
      <c r="L450" s="1045">
        <v>4</v>
      </c>
      <c r="M450" s="1045">
        <v>51</v>
      </c>
      <c r="N450" s="1045">
        <v>17</v>
      </c>
      <c r="O450" s="1045">
        <v>1</v>
      </c>
      <c r="P450" s="1045">
        <v>4</v>
      </c>
      <c r="Q450" s="1045">
        <v>23</v>
      </c>
      <c r="R450" s="1045">
        <v>52</v>
      </c>
      <c r="S450" s="1045" t="s">
        <v>43</v>
      </c>
      <c r="T450" s="1045">
        <v>9</v>
      </c>
      <c r="U450" s="1045" t="s">
        <v>43</v>
      </c>
      <c r="V450" s="1045">
        <v>6</v>
      </c>
      <c r="W450" s="1048" t="s">
        <v>459</v>
      </c>
    </row>
    <row r="451" spans="1:23" s="1045" customFormat="1" ht="9.75" customHeight="1">
      <c r="A451" s="1046" t="s">
        <v>460</v>
      </c>
      <c r="B451" s="1045">
        <v>7051</v>
      </c>
      <c r="C451" s="1045" t="s">
        <v>43</v>
      </c>
      <c r="D451" s="1045" t="s">
        <v>43</v>
      </c>
      <c r="E451" s="1045" t="s">
        <v>43</v>
      </c>
      <c r="F451" s="1045">
        <v>212</v>
      </c>
      <c r="G451" s="1045">
        <v>191</v>
      </c>
      <c r="H451" s="1045">
        <v>21</v>
      </c>
      <c r="I451" s="1045">
        <v>51</v>
      </c>
      <c r="J451" s="1045">
        <v>27</v>
      </c>
      <c r="K451" s="1045" t="s">
        <v>43</v>
      </c>
      <c r="L451" s="1045">
        <v>8</v>
      </c>
      <c r="M451" s="1045">
        <v>33</v>
      </c>
      <c r="N451" s="1045">
        <v>9</v>
      </c>
      <c r="O451" s="1045">
        <v>1</v>
      </c>
      <c r="P451" s="1045">
        <v>10</v>
      </c>
      <c r="Q451" s="1045">
        <v>23</v>
      </c>
      <c r="R451" s="1045">
        <v>8</v>
      </c>
      <c r="S451" s="1045" t="s">
        <v>43</v>
      </c>
      <c r="T451" s="1045">
        <v>3</v>
      </c>
      <c r="U451" s="1045" t="s">
        <v>43</v>
      </c>
      <c r="V451" s="1045">
        <v>3</v>
      </c>
      <c r="W451" s="1048" t="s">
        <v>461</v>
      </c>
    </row>
    <row r="452" spans="1:23" s="1045" customFormat="1" ht="9.75" customHeight="1">
      <c r="A452" s="1046" t="s">
        <v>311</v>
      </c>
      <c r="B452" s="1045" t="s">
        <v>43</v>
      </c>
      <c r="C452" s="1045" t="s">
        <v>43</v>
      </c>
      <c r="D452" s="1045" t="s">
        <v>43</v>
      </c>
      <c r="E452" s="1045" t="s">
        <v>43</v>
      </c>
      <c r="F452" s="1045">
        <v>247</v>
      </c>
      <c r="G452" s="1045">
        <v>217</v>
      </c>
      <c r="H452" s="1045">
        <v>16</v>
      </c>
      <c r="I452" s="1045">
        <v>66</v>
      </c>
      <c r="J452" s="1045">
        <v>4</v>
      </c>
      <c r="K452" s="1045" t="s">
        <v>43</v>
      </c>
      <c r="L452" s="1045">
        <v>17</v>
      </c>
      <c r="M452" s="1045">
        <v>49</v>
      </c>
      <c r="N452" s="1045">
        <v>11</v>
      </c>
      <c r="O452" s="1045">
        <v>2</v>
      </c>
      <c r="P452" s="1045">
        <v>5</v>
      </c>
      <c r="Q452" s="1045">
        <v>19</v>
      </c>
      <c r="R452" s="1045">
        <v>28</v>
      </c>
      <c r="S452" s="1045" t="s">
        <v>43</v>
      </c>
      <c r="T452" s="1045">
        <v>3</v>
      </c>
      <c r="U452" s="1045" t="s">
        <v>43</v>
      </c>
      <c r="V452" s="1045">
        <v>1</v>
      </c>
      <c r="W452" s="1048" t="s">
        <v>462</v>
      </c>
    </row>
    <row r="453" spans="1:23" s="1045" customFormat="1" ht="6.75" customHeight="1">
      <c r="A453" s="1046"/>
      <c r="W453" s="1048"/>
    </row>
    <row r="454" spans="1:23" s="1045" customFormat="1" ht="9.75" customHeight="1">
      <c r="A454" s="1046" t="s">
        <v>463</v>
      </c>
      <c r="B454" s="1045">
        <v>998</v>
      </c>
      <c r="C454" s="1045" t="s">
        <v>43</v>
      </c>
      <c r="D454" s="1045" t="s">
        <v>43</v>
      </c>
      <c r="E454" s="1045" t="s">
        <v>43</v>
      </c>
      <c r="F454" s="1045">
        <v>66</v>
      </c>
      <c r="G454" s="1045">
        <v>56</v>
      </c>
      <c r="H454" s="1045">
        <v>12</v>
      </c>
      <c r="I454" s="1045">
        <v>12</v>
      </c>
      <c r="J454" s="1045">
        <v>3</v>
      </c>
      <c r="K454" s="1045" t="s">
        <v>43</v>
      </c>
      <c r="L454" s="1045" t="s">
        <v>43</v>
      </c>
      <c r="M454" s="1045">
        <v>18</v>
      </c>
      <c r="N454" s="1045">
        <v>11</v>
      </c>
      <c r="O454" s="1045" t="s">
        <v>43</v>
      </c>
      <c r="P454" s="1045" t="s">
        <v>43</v>
      </c>
      <c r="Q454" s="1045" t="s">
        <v>43</v>
      </c>
      <c r="R454" s="1045" t="s">
        <v>43</v>
      </c>
      <c r="S454" s="1045" t="s">
        <v>43</v>
      </c>
      <c r="T454" s="1045" t="s">
        <v>43</v>
      </c>
      <c r="U454" s="1045" t="s">
        <v>43</v>
      </c>
      <c r="V454" s="1045" t="s">
        <v>43</v>
      </c>
      <c r="W454" s="1048" t="s">
        <v>464</v>
      </c>
    </row>
    <row r="455" spans="1:23" s="1045" customFormat="1" ht="9.75" customHeight="1">
      <c r="A455" s="1046" t="s">
        <v>465</v>
      </c>
      <c r="B455" s="1045" t="s">
        <v>43</v>
      </c>
      <c r="C455" s="1045" t="s">
        <v>43</v>
      </c>
      <c r="D455" s="1045" t="s">
        <v>43</v>
      </c>
      <c r="E455" s="1045" t="s">
        <v>43</v>
      </c>
      <c r="F455" s="1045">
        <v>73</v>
      </c>
      <c r="G455" s="1045">
        <v>65</v>
      </c>
      <c r="H455" s="1045">
        <v>9</v>
      </c>
      <c r="I455" s="1045">
        <v>13</v>
      </c>
      <c r="J455" s="1045">
        <v>5</v>
      </c>
      <c r="K455" s="1045" t="s">
        <v>43</v>
      </c>
      <c r="L455" s="1045" t="s">
        <v>43</v>
      </c>
      <c r="M455" s="1045">
        <v>8</v>
      </c>
      <c r="N455" s="1045">
        <v>19</v>
      </c>
      <c r="O455" s="1045" t="s">
        <v>43</v>
      </c>
      <c r="P455" s="1045" t="s">
        <v>43</v>
      </c>
      <c r="Q455" s="1045" t="s">
        <v>43</v>
      </c>
      <c r="R455" s="1045">
        <v>11</v>
      </c>
      <c r="S455" s="1045" t="s">
        <v>43</v>
      </c>
      <c r="T455" s="1045">
        <v>1</v>
      </c>
      <c r="U455" s="1045" t="s">
        <v>43</v>
      </c>
      <c r="V455" s="1045" t="s">
        <v>43</v>
      </c>
      <c r="W455" s="1048" t="s">
        <v>410</v>
      </c>
    </row>
    <row r="456" spans="1:23" s="1045" customFormat="1" ht="9.75" customHeight="1">
      <c r="A456" s="1046" t="s">
        <v>466</v>
      </c>
      <c r="B456" s="1045" t="s">
        <v>43</v>
      </c>
      <c r="C456" s="1045" t="s">
        <v>43</v>
      </c>
      <c r="D456" s="1045" t="s">
        <v>43</v>
      </c>
      <c r="E456" s="1045" t="s">
        <v>43</v>
      </c>
      <c r="F456" s="1045">
        <v>83</v>
      </c>
      <c r="G456" s="1045">
        <v>67</v>
      </c>
      <c r="H456" s="1045">
        <v>5</v>
      </c>
      <c r="I456" s="1045">
        <v>22</v>
      </c>
      <c r="J456" s="1045">
        <v>10</v>
      </c>
      <c r="K456" s="1045" t="s">
        <v>43</v>
      </c>
      <c r="L456" s="1045" t="s">
        <v>43</v>
      </c>
      <c r="M456" s="1045">
        <v>11</v>
      </c>
      <c r="N456" s="1045">
        <v>19</v>
      </c>
      <c r="O456" s="1045" t="s">
        <v>43</v>
      </c>
      <c r="P456" s="1045" t="s">
        <v>43</v>
      </c>
      <c r="Q456" s="1045" t="s">
        <v>43</v>
      </c>
      <c r="R456" s="1045" t="s">
        <v>43</v>
      </c>
      <c r="S456" s="1045" t="s">
        <v>43</v>
      </c>
      <c r="T456" s="1045">
        <v>1</v>
      </c>
      <c r="U456" s="1045" t="s">
        <v>43</v>
      </c>
      <c r="V456" s="1045" t="s">
        <v>43</v>
      </c>
      <c r="W456" s="1048" t="s">
        <v>411</v>
      </c>
    </row>
    <row r="457" spans="1:23" s="1045" customFormat="1" ht="9.75" customHeight="1">
      <c r="A457" s="1046" t="s">
        <v>467</v>
      </c>
      <c r="B457" s="1045">
        <v>6137</v>
      </c>
      <c r="C457" s="1045" t="s">
        <v>43</v>
      </c>
      <c r="D457" s="1045" t="s">
        <v>43</v>
      </c>
      <c r="E457" s="1045">
        <v>3901</v>
      </c>
      <c r="F457" s="1045">
        <v>90</v>
      </c>
      <c r="G457" s="1045">
        <v>82</v>
      </c>
      <c r="H457" s="1045">
        <v>17</v>
      </c>
      <c r="I457" s="1045">
        <v>18</v>
      </c>
      <c r="J457" s="1045">
        <v>3</v>
      </c>
      <c r="K457" s="1045" t="s">
        <v>43</v>
      </c>
      <c r="L457" s="1045" t="s">
        <v>43</v>
      </c>
      <c r="M457" s="1045">
        <v>11</v>
      </c>
      <c r="N457" s="1045">
        <v>23</v>
      </c>
      <c r="O457" s="1045" t="s">
        <v>43</v>
      </c>
      <c r="P457" s="1045" t="s">
        <v>43</v>
      </c>
      <c r="Q457" s="1045" t="s">
        <v>43</v>
      </c>
      <c r="R457" s="1045">
        <v>10</v>
      </c>
      <c r="S457" s="1045" t="s">
        <v>43</v>
      </c>
      <c r="T457" s="1045" t="s">
        <v>43</v>
      </c>
      <c r="U457" s="1045" t="s">
        <v>43</v>
      </c>
      <c r="V457" s="1045" t="s">
        <v>43</v>
      </c>
      <c r="W457" s="1048" t="s">
        <v>412</v>
      </c>
    </row>
    <row r="458" spans="1:23" s="1045" customFormat="1" ht="9.75" customHeight="1">
      <c r="A458" s="1046" t="s">
        <v>468</v>
      </c>
      <c r="B458" s="1045">
        <v>992</v>
      </c>
      <c r="C458" s="1045" t="s">
        <v>43</v>
      </c>
      <c r="D458" s="1045" t="s">
        <v>43</v>
      </c>
      <c r="E458" s="1045" t="s">
        <v>43</v>
      </c>
      <c r="F458" s="1045">
        <v>60</v>
      </c>
      <c r="G458" s="1045">
        <v>57</v>
      </c>
      <c r="H458" s="1045">
        <v>1</v>
      </c>
      <c r="I458" s="1045">
        <v>30</v>
      </c>
      <c r="J458" s="1045">
        <v>11</v>
      </c>
      <c r="K458" s="1045" t="s">
        <v>43</v>
      </c>
      <c r="L458" s="1045">
        <v>2</v>
      </c>
      <c r="M458" s="1045">
        <v>10</v>
      </c>
      <c r="N458" s="1045">
        <v>3</v>
      </c>
      <c r="O458" s="1045" t="s">
        <v>43</v>
      </c>
      <c r="P458" s="1045" t="s">
        <v>43</v>
      </c>
      <c r="Q458" s="1045" t="s">
        <v>43</v>
      </c>
      <c r="R458" s="1045" t="s">
        <v>43</v>
      </c>
      <c r="S458" s="1045" t="s">
        <v>43</v>
      </c>
      <c r="T458" s="1045" t="s">
        <v>43</v>
      </c>
      <c r="U458" s="1045" t="s">
        <v>43</v>
      </c>
      <c r="V458" s="1045" t="s">
        <v>43</v>
      </c>
      <c r="W458" s="1048" t="s">
        <v>469</v>
      </c>
    </row>
    <row r="459" spans="1:23" s="1045" customFormat="1" ht="9.75" customHeight="1">
      <c r="A459" s="1046" t="s">
        <v>470</v>
      </c>
      <c r="B459" s="1045">
        <v>1991</v>
      </c>
      <c r="C459" s="1045" t="s">
        <v>43</v>
      </c>
      <c r="D459" s="1045" t="s">
        <v>43</v>
      </c>
      <c r="E459" s="1045">
        <v>3902</v>
      </c>
      <c r="F459" s="1045">
        <v>65</v>
      </c>
      <c r="G459" s="1045">
        <v>54</v>
      </c>
      <c r="H459" s="1045">
        <v>14</v>
      </c>
      <c r="I459" s="1045">
        <v>14</v>
      </c>
      <c r="J459" s="1045">
        <v>1</v>
      </c>
      <c r="K459" s="1045" t="s">
        <v>43</v>
      </c>
      <c r="L459" s="1045">
        <v>1</v>
      </c>
      <c r="M459" s="1045">
        <v>4</v>
      </c>
      <c r="N459" s="1045">
        <v>7</v>
      </c>
      <c r="O459" s="1045" t="s">
        <v>43</v>
      </c>
      <c r="P459" s="1045" t="s">
        <v>43</v>
      </c>
      <c r="Q459" s="1045">
        <v>13</v>
      </c>
      <c r="R459" s="1045" t="s">
        <v>43</v>
      </c>
      <c r="S459" s="1045" t="s">
        <v>43</v>
      </c>
      <c r="T459" s="1045">
        <v>4</v>
      </c>
      <c r="U459" s="1045" t="s">
        <v>43</v>
      </c>
      <c r="V459" s="1045" t="s">
        <v>43</v>
      </c>
      <c r="W459" s="1048" t="s">
        <v>471</v>
      </c>
    </row>
    <row r="460" spans="1:23" s="1045" customFormat="1" ht="9.75" customHeight="1">
      <c r="A460" s="1046" t="s">
        <v>472</v>
      </c>
      <c r="B460" s="1045" t="s">
        <v>43</v>
      </c>
      <c r="C460" s="1045" t="s">
        <v>43</v>
      </c>
      <c r="D460" s="1045" t="s">
        <v>43</v>
      </c>
      <c r="E460" s="1045">
        <v>3902</v>
      </c>
      <c r="F460" s="1045">
        <v>85</v>
      </c>
      <c r="G460" s="1045">
        <v>77</v>
      </c>
      <c r="H460" s="1045" t="s">
        <v>43</v>
      </c>
      <c r="I460" s="1045">
        <v>17</v>
      </c>
      <c r="J460" s="1045">
        <v>2</v>
      </c>
      <c r="K460" s="1045" t="s">
        <v>43</v>
      </c>
      <c r="L460" s="1045">
        <v>3</v>
      </c>
      <c r="M460" s="1045">
        <v>27</v>
      </c>
      <c r="N460" s="1045">
        <v>2</v>
      </c>
      <c r="O460" s="1045">
        <v>1</v>
      </c>
      <c r="P460" s="1045">
        <v>2</v>
      </c>
      <c r="Q460" s="1045">
        <v>10</v>
      </c>
      <c r="R460" s="1045">
        <v>13</v>
      </c>
      <c r="S460" s="1045" t="s">
        <v>43</v>
      </c>
      <c r="T460" s="1045">
        <v>3</v>
      </c>
      <c r="U460" s="1045" t="s">
        <v>43</v>
      </c>
      <c r="V460" s="1045">
        <v>3</v>
      </c>
      <c r="W460" s="1048" t="s">
        <v>473</v>
      </c>
    </row>
    <row r="461" spans="1:23" s="1045" customFormat="1" ht="9.75" customHeight="1">
      <c r="A461" s="1046" t="s">
        <v>474</v>
      </c>
      <c r="B461" s="1045">
        <v>1002</v>
      </c>
      <c r="C461" s="1045" t="s">
        <v>43</v>
      </c>
      <c r="D461" s="1045" t="s">
        <v>43</v>
      </c>
      <c r="E461" s="1045" t="s">
        <v>43</v>
      </c>
      <c r="F461" s="1045">
        <v>116</v>
      </c>
      <c r="G461" s="1045">
        <v>107</v>
      </c>
      <c r="H461" s="1045">
        <v>4</v>
      </c>
      <c r="I461" s="1045">
        <v>34</v>
      </c>
      <c r="J461" s="1045">
        <v>8</v>
      </c>
      <c r="K461" s="1045" t="s">
        <v>43</v>
      </c>
      <c r="L461" s="1045" t="s">
        <v>43</v>
      </c>
      <c r="M461" s="1045">
        <v>18</v>
      </c>
      <c r="N461" s="1045">
        <v>3</v>
      </c>
      <c r="O461" s="1045" t="s">
        <v>43</v>
      </c>
      <c r="P461" s="1045">
        <v>2</v>
      </c>
      <c r="Q461" s="1045">
        <v>5</v>
      </c>
      <c r="R461" s="1045">
        <v>33</v>
      </c>
      <c r="S461" s="1045" t="s">
        <v>43</v>
      </c>
      <c r="T461" s="1045">
        <v>4</v>
      </c>
      <c r="U461" s="1045" t="s">
        <v>43</v>
      </c>
      <c r="V461" s="1045">
        <v>1</v>
      </c>
      <c r="W461" s="1048" t="s">
        <v>475</v>
      </c>
    </row>
    <row r="462" spans="1:23" s="1045" customFormat="1" ht="9.75" customHeight="1">
      <c r="A462" s="1046" t="s">
        <v>476</v>
      </c>
      <c r="B462" s="1045">
        <v>3004</v>
      </c>
      <c r="C462" s="1045" t="s">
        <v>43</v>
      </c>
      <c r="D462" s="1045" t="s">
        <v>43</v>
      </c>
      <c r="E462" s="1045">
        <v>7803</v>
      </c>
      <c r="F462" s="1045">
        <v>47</v>
      </c>
      <c r="G462" s="1045">
        <v>39</v>
      </c>
      <c r="H462" s="1045" t="s">
        <v>43</v>
      </c>
      <c r="I462" s="1045">
        <v>4</v>
      </c>
      <c r="J462" s="1045">
        <v>2</v>
      </c>
      <c r="K462" s="1045" t="s">
        <v>43</v>
      </c>
      <c r="L462" s="1045">
        <v>1</v>
      </c>
      <c r="M462" s="1045">
        <v>6</v>
      </c>
      <c r="N462" s="1045">
        <v>12</v>
      </c>
      <c r="O462" s="1045" t="s">
        <v>43</v>
      </c>
      <c r="P462" s="1045" t="s">
        <v>43</v>
      </c>
      <c r="Q462" s="1045">
        <v>8</v>
      </c>
      <c r="R462" s="1045">
        <v>6</v>
      </c>
      <c r="S462" s="1045" t="s">
        <v>43</v>
      </c>
      <c r="T462" s="1045">
        <v>2</v>
      </c>
      <c r="U462" s="1045" t="s">
        <v>43</v>
      </c>
      <c r="V462" s="1045">
        <v>2</v>
      </c>
      <c r="W462" s="1048" t="s">
        <v>477</v>
      </c>
    </row>
    <row r="463" spans="1:23" s="1045" customFormat="1" ht="9.75" customHeight="1">
      <c r="A463" s="1046" t="s">
        <v>478</v>
      </c>
      <c r="B463" s="1045">
        <v>3049</v>
      </c>
      <c r="C463" s="1045" t="s">
        <v>43</v>
      </c>
      <c r="D463" s="1045" t="s">
        <v>43</v>
      </c>
      <c r="E463" s="1045" t="s">
        <v>43</v>
      </c>
      <c r="F463" s="1045">
        <v>44</v>
      </c>
      <c r="G463" s="1045">
        <v>36</v>
      </c>
      <c r="H463" s="1045">
        <v>3</v>
      </c>
      <c r="I463" s="1045">
        <v>12</v>
      </c>
      <c r="J463" s="1045">
        <v>6</v>
      </c>
      <c r="K463" s="1045" t="s">
        <v>43</v>
      </c>
      <c r="L463" s="1045" t="s">
        <v>43</v>
      </c>
      <c r="M463" s="1045">
        <v>5</v>
      </c>
      <c r="N463" s="1045">
        <v>3</v>
      </c>
      <c r="O463" s="1045" t="s">
        <v>43</v>
      </c>
      <c r="P463" s="1045" t="s">
        <v>43</v>
      </c>
      <c r="Q463" s="1045">
        <v>6</v>
      </c>
      <c r="R463" s="1045">
        <v>1</v>
      </c>
      <c r="S463" s="1045" t="s">
        <v>43</v>
      </c>
      <c r="T463" s="1045">
        <v>2</v>
      </c>
      <c r="U463" s="1045" t="s">
        <v>43</v>
      </c>
      <c r="V463" s="1045">
        <v>2</v>
      </c>
      <c r="W463" s="1048" t="s">
        <v>422</v>
      </c>
    </row>
    <row r="464" spans="1:23" s="1045" customFormat="1" ht="9.75" customHeight="1">
      <c r="A464" s="1046" t="s">
        <v>479</v>
      </c>
      <c r="B464" s="1045">
        <v>3001</v>
      </c>
      <c r="C464" s="1045" t="s">
        <v>43</v>
      </c>
      <c r="D464" s="1045" t="s">
        <v>43</v>
      </c>
      <c r="E464" s="1045" t="s">
        <v>43</v>
      </c>
      <c r="F464" s="1045">
        <v>71</v>
      </c>
      <c r="G464" s="1045">
        <v>62</v>
      </c>
      <c r="H464" s="1045">
        <v>5</v>
      </c>
      <c r="I464" s="1045">
        <v>25</v>
      </c>
      <c r="J464" s="1045">
        <v>4</v>
      </c>
      <c r="K464" s="1045" t="s">
        <v>43</v>
      </c>
      <c r="L464" s="1045" t="s">
        <v>43</v>
      </c>
      <c r="M464" s="1045">
        <v>8</v>
      </c>
      <c r="N464" s="1045">
        <v>1</v>
      </c>
      <c r="O464" s="1045" t="s">
        <v>43</v>
      </c>
      <c r="P464" s="1045">
        <v>7</v>
      </c>
      <c r="Q464" s="1045">
        <v>5</v>
      </c>
      <c r="R464" s="1045">
        <v>7</v>
      </c>
      <c r="S464" s="1045" t="s">
        <v>43</v>
      </c>
      <c r="T464" s="1045">
        <v>1</v>
      </c>
      <c r="U464" s="1045" t="s">
        <v>43</v>
      </c>
      <c r="V464" s="1045">
        <v>1</v>
      </c>
      <c r="W464" s="1048" t="s">
        <v>423</v>
      </c>
    </row>
    <row r="465" spans="1:23" s="1045" customFormat="1" ht="9.75" customHeight="1">
      <c r="A465" s="1046" t="s">
        <v>480</v>
      </c>
      <c r="B465" s="1045">
        <v>1001</v>
      </c>
      <c r="C465" s="1045" t="s">
        <v>43</v>
      </c>
      <c r="D465" s="1045" t="s">
        <v>43</v>
      </c>
      <c r="E465" s="1045" t="s">
        <v>43</v>
      </c>
      <c r="F465" s="1045">
        <v>97</v>
      </c>
      <c r="G465" s="1045">
        <v>93</v>
      </c>
      <c r="H465" s="1045">
        <v>13</v>
      </c>
      <c r="I465" s="1045">
        <v>14</v>
      </c>
      <c r="J465" s="1045">
        <v>17</v>
      </c>
      <c r="K465" s="1045" t="s">
        <v>43</v>
      </c>
      <c r="L465" s="1045">
        <v>8</v>
      </c>
      <c r="M465" s="1045">
        <v>20</v>
      </c>
      <c r="N465" s="1045">
        <v>5</v>
      </c>
      <c r="O465" s="1045">
        <v>1</v>
      </c>
      <c r="P465" s="1045">
        <v>3</v>
      </c>
      <c r="Q465" s="1045">
        <v>12</v>
      </c>
      <c r="R465" s="1045" t="s">
        <v>43</v>
      </c>
      <c r="S465" s="1045" t="s">
        <v>43</v>
      </c>
      <c r="T465" s="1045" t="s">
        <v>43</v>
      </c>
      <c r="U465" s="1045" t="s">
        <v>43</v>
      </c>
      <c r="V465" s="1045" t="s">
        <v>43</v>
      </c>
      <c r="W465" s="1048" t="s">
        <v>424</v>
      </c>
    </row>
    <row r="466" spans="1:23" s="1045" customFormat="1" ht="9.75" customHeight="1">
      <c r="A466" s="1046" t="s">
        <v>481</v>
      </c>
      <c r="B466" s="1045" t="s">
        <v>43</v>
      </c>
      <c r="C466" s="1045" t="s">
        <v>43</v>
      </c>
      <c r="D466" s="1045" t="s">
        <v>43</v>
      </c>
      <c r="E466" s="1045" t="s">
        <v>43</v>
      </c>
      <c r="F466" s="1045">
        <v>41</v>
      </c>
      <c r="G466" s="1045">
        <v>30</v>
      </c>
      <c r="H466" s="1045">
        <v>6</v>
      </c>
      <c r="I466" s="1045">
        <v>8</v>
      </c>
      <c r="J466" s="1045" t="s">
        <v>43</v>
      </c>
      <c r="K466" s="1045" t="s">
        <v>43</v>
      </c>
      <c r="L466" s="1045" t="s">
        <v>43</v>
      </c>
      <c r="M466" s="1045">
        <v>8</v>
      </c>
      <c r="N466" s="1045" t="s">
        <v>43</v>
      </c>
      <c r="O466" s="1045" t="s">
        <v>43</v>
      </c>
      <c r="P466" s="1045">
        <v>2</v>
      </c>
      <c r="Q466" s="1045">
        <v>6</v>
      </c>
      <c r="R466" s="1045" t="s">
        <v>43</v>
      </c>
      <c r="S466" s="1045" t="s">
        <v>43</v>
      </c>
      <c r="T466" s="1045" t="s">
        <v>43</v>
      </c>
      <c r="U466" s="1045" t="s">
        <v>43</v>
      </c>
      <c r="V466" s="1045" t="s">
        <v>43</v>
      </c>
      <c r="W466" s="1048" t="s">
        <v>482</v>
      </c>
    </row>
    <row r="467" spans="1:23" s="1045" customFormat="1" ht="9.75" customHeight="1">
      <c r="A467" s="1046" t="s">
        <v>465</v>
      </c>
      <c r="B467" s="1045" t="s">
        <v>43</v>
      </c>
      <c r="C467" s="1045" t="s">
        <v>43</v>
      </c>
      <c r="D467" s="1045" t="s">
        <v>43</v>
      </c>
      <c r="E467" s="1045" t="s">
        <v>43</v>
      </c>
      <c r="F467" s="1045">
        <v>90</v>
      </c>
      <c r="G467" s="1045">
        <v>78</v>
      </c>
      <c r="H467" s="1045">
        <v>6</v>
      </c>
      <c r="I467" s="1045">
        <v>23</v>
      </c>
      <c r="J467" s="1045">
        <v>3</v>
      </c>
      <c r="K467" s="1045" t="s">
        <v>43</v>
      </c>
      <c r="L467" s="1045">
        <v>6</v>
      </c>
      <c r="M467" s="1045">
        <v>8</v>
      </c>
      <c r="N467" s="1045">
        <v>5</v>
      </c>
      <c r="O467" s="1045">
        <v>1</v>
      </c>
      <c r="P467" s="1045" t="s">
        <v>43</v>
      </c>
      <c r="Q467" s="1045">
        <v>9</v>
      </c>
      <c r="R467" s="1045">
        <v>17</v>
      </c>
      <c r="S467" s="1045" t="s">
        <v>43</v>
      </c>
      <c r="T467" s="1045">
        <v>3</v>
      </c>
      <c r="U467" s="1045" t="s">
        <v>43</v>
      </c>
      <c r="V467" s="1045">
        <v>1</v>
      </c>
      <c r="W467" s="1048" t="s">
        <v>410</v>
      </c>
    </row>
    <row r="468" spans="1:23" s="1045" customFormat="1" ht="9.75" customHeight="1">
      <c r="A468" s="1049" t="s">
        <v>466</v>
      </c>
      <c r="B468" s="1050" t="s">
        <v>43</v>
      </c>
      <c r="C468" s="1051" t="s">
        <v>43</v>
      </c>
      <c r="D468" s="1051" t="s">
        <v>43</v>
      </c>
      <c r="E468" s="1051" t="s">
        <v>43</v>
      </c>
      <c r="F468" s="1051">
        <v>116</v>
      </c>
      <c r="G468" s="1051">
        <v>109</v>
      </c>
      <c r="H468" s="1051">
        <v>4</v>
      </c>
      <c r="I468" s="1051">
        <v>35</v>
      </c>
      <c r="J468" s="1051">
        <v>1</v>
      </c>
      <c r="K468" s="1051" t="s">
        <v>43</v>
      </c>
      <c r="L468" s="1051">
        <v>11</v>
      </c>
      <c r="M468" s="1051">
        <v>33</v>
      </c>
      <c r="N468" s="1051">
        <v>6</v>
      </c>
      <c r="O468" s="1051">
        <v>1</v>
      </c>
      <c r="P468" s="1051">
        <v>3</v>
      </c>
      <c r="Q468" s="1051">
        <v>4</v>
      </c>
      <c r="R468" s="1051">
        <v>11</v>
      </c>
      <c r="S468" s="1051" t="s">
        <v>43</v>
      </c>
      <c r="T468" s="1051" t="s">
        <v>43</v>
      </c>
      <c r="U468" s="1051" t="s">
        <v>43</v>
      </c>
      <c r="V468" s="1051" t="s">
        <v>43</v>
      </c>
      <c r="W468" s="1052" t="s">
        <v>411</v>
      </c>
    </row>
    <row r="469" spans="1:23" ht="12" customHeight="1"/>
    <row r="470" spans="1:23" ht="12" customHeight="1"/>
    <row r="471" spans="1:23" ht="12" customHeight="1">
      <c r="K471" s="1053" t="s">
        <v>483</v>
      </c>
    </row>
    <row r="472" spans="1:23" s="1038" customFormat="1" ht="21" customHeight="1">
      <c r="A472" s="1308" t="s">
        <v>723</v>
      </c>
      <c r="B472" s="1054" t="s">
        <v>819</v>
      </c>
      <c r="C472" s="1037"/>
      <c r="D472" s="1037"/>
      <c r="E472" s="1037"/>
      <c r="F472" s="1037"/>
      <c r="G472" s="1037"/>
      <c r="H472" s="1037"/>
      <c r="I472" s="1037"/>
      <c r="J472" s="1037"/>
      <c r="K472" s="1037"/>
      <c r="L472" s="1037"/>
      <c r="M472" s="1037"/>
      <c r="N472" s="1037"/>
      <c r="O472" s="1037"/>
      <c r="P472" s="1076"/>
      <c r="Q472" s="1077" t="s">
        <v>1374</v>
      </c>
      <c r="R472" s="1037"/>
      <c r="S472" s="1037"/>
      <c r="T472" s="1037"/>
      <c r="U472" s="1037"/>
      <c r="V472" s="1037"/>
      <c r="W472" s="1311" t="s">
        <v>1335</v>
      </c>
    </row>
    <row r="473" spans="1:23" s="1038" customFormat="1" ht="21" customHeight="1">
      <c r="A473" s="1309"/>
      <c r="B473" s="1054" t="s">
        <v>798</v>
      </c>
      <c r="C473" s="1037"/>
      <c r="D473" s="1076"/>
      <c r="E473" s="1077" t="s">
        <v>762</v>
      </c>
      <c r="F473" s="1037"/>
      <c r="G473" s="1076"/>
      <c r="H473" s="1077" t="s">
        <v>763</v>
      </c>
      <c r="I473" s="1037"/>
      <c r="J473" s="1076"/>
      <c r="K473" s="1077" t="s">
        <v>764</v>
      </c>
      <c r="L473" s="1076"/>
      <c r="M473" s="1077" t="s">
        <v>765</v>
      </c>
      <c r="N473" s="1076"/>
      <c r="O473" s="1077" t="s">
        <v>847</v>
      </c>
      <c r="P473" s="1076"/>
      <c r="Q473" s="1314" t="s">
        <v>822</v>
      </c>
      <c r="R473" s="1077" t="s">
        <v>725</v>
      </c>
      <c r="S473" s="1037"/>
      <c r="T473" s="1037"/>
      <c r="U473" s="1037"/>
      <c r="V473" s="1037"/>
      <c r="W473" s="1312"/>
    </row>
    <row r="474" spans="1:23" s="1038" customFormat="1" ht="52.5" customHeight="1">
      <c r="A474" s="1310"/>
      <c r="B474" s="1039" t="s">
        <v>814</v>
      </c>
      <c r="C474" s="1039" t="s">
        <v>756</v>
      </c>
      <c r="D474" s="1039" t="s">
        <v>867</v>
      </c>
      <c r="E474" s="1079" t="s">
        <v>768</v>
      </c>
      <c r="F474" s="1039" t="s">
        <v>815</v>
      </c>
      <c r="G474" s="1039" t="s">
        <v>769</v>
      </c>
      <c r="H474" s="1079" t="s">
        <v>772</v>
      </c>
      <c r="I474" s="1039" t="s">
        <v>843</v>
      </c>
      <c r="J474" s="1039" t="s">
        <v>838</v>
      </c>
      <c r="K474" s="1079" t="s">
        <v>774</v>
      </c>
      <c r="L474" s="1039" t="s">
        <v>871</v>
      </c>
      <c r="M474" s="1079" t="s">
        <v>783</v>
      </c>
      <c r="N474" s="1039" t="s">
        <v>784</v>
      </c>
      <c r="O474" s="1079" t="s">
        <v>166</v>
      </c>
      <c r="P474" s="1039" t="s">
        <v>853</v>
      </c>
      <c r="Q474" s="1315"/>
      <c r="R474" s="1079" t="s">
        <v>726</v>
      </c>
      <c r="S474" s="1039" t="s">
        <v>519</v>
      </c>
      <c r="T474" s="1039" t="s">
        <v>1362</v>
      </c>
      <c r="U474" s="1039" t="s">
        <v>791</v>
      </c>
      <c r="V474" s="1040" t="s">
        <v>807</v>
      </c>
      <c r="W474" s="1313"/>
    </row>
    <row r="475" spans="1:23" s="1045" customFormat="1" ht="9.75" customHeight="1">
      <c r="A475" s="1041" t="s">
        <v>300</v>
      </c>
      <c r="B475" s="1042">
        <v>9</v>
      </c>
      <c r="C475" s="1043">
        <v>3</v>
      </c>
      <c r="D475" s="1043" t="s">
        <v>43</v>
      </c>
      <c r="E475" s="1043">
        <v>32</v>
      </c>
      <c r="F475" s="1043">
        <v>2</v>
      </c>
      <c r="G475" s="1043">
        <v>30</v>
      </c>
      <c r="H475" s="1043">
        <v>13</v>
      </c>
      <c r="I475" s="1043">
        <v>13</v>
      </c>
      <c r="J475" s="1043" t="s">
        <v>43</v>
      </c>
      <c r="K475" s="1043">
        <v>13</v>
      </c>
      <c r="L475" s="1043">
        <v>13</v>
      </c>
      <c r="M475" s="1043">
        <v>31</v>
      </c>
      <c r="N475" s="1043">
        <v>31</v>
      </c>
      <c r="O475" s="1043">
        <v>62</v>
      </c>
      <c r="P475" s="1043">
        <v>62</v>
      </c>
      <c r="Q475" s="1043">
        <v>33483</v>
      </c>
      <c r="R475" s="1043">
        <v>12559</v>
      </c>
      <c r="S475" s="1043">
        <v>3395</v>
      </c>
      <c r="T475" s="1043">
        <v>875</v>
      </c>
      <c r="U475" s="1043">
        <v>1686</v>
      </c>
      <c r="V475" s="1043">
        <v>38</v>
      </c>
      <c r="W475" s="1044" t="s">
        <v>443</v>
      </c>
    </row>
    <row r="476" spans="1:23" s="1045" customFormat="1" ht="9.75" customHeight="1">
      <c r="A476" s="1046" t="s">
        <v>738</v>
      </c>
      <c r="B476" s="1045">
        <v>9</v>
      </c>
      <c r="C476" s="1045" t="s">
        <v>43</v>
      </c>
      <c r="D476" s="1045">
        <v>1</v>
      </c>
      <c r="E476" s="1045">
        <v>29</v>
      </c>
      <c r="F476" s="1045">
        <v>1</v>
      </c>
      <c r="G476" s="1045">
        <v>28</v>
      </c>
      <c r="H476" s="1045" t="s">
        <v>43</v>
      </c>
      <c r="I476" s="1045" t="s">
        <v>43</v>
      </c>
      <c r="J476" s="1045" t="s">
        <v>43</v>
      </c>
      <c r="K476" s="1045" t="s">
        <v>43</v>
      </c>
      <c r="L476" s="1045" t="s">
        <v>43</v>
      </c>
      <c r="M476" s="1045">
        <v>66</v>
      </c>
      <c r="N476" s="1045">
        <v>66</v>
      </c>
      <c r="O476" s="1045">
        <v>39</v>
      </c>
      <c r="P476" s="1045">
        <v>39</v>
      </c>
      <c r="Q476" s="1045">
        <v>32367</v>
      </c>
      <c r="R476" s="1045">
        <v>9828</v>
      </c>
      <c r="S476" s="1045">
        <v>2646</v>
      </c>
      <c r="T476" s="1045">
        <v>514</v>
      </c>
      <c r="U476" s="1045">
        <v>1791</v>
      </c>
      <c r="V476" s="1045">
        <v>35</v>
      </c>
      <c r="W476" s="1048" t="s">
        <v>445</v>
      </c>
    </row>
    <row r="477" spans="1:23" s="1045" customFormat="1" ht="9.75" customHeight="1">
      <c r="A477" s="1046" t="s">
        <v>739</v>
      </c>
      <c r="B477" s="1045">
        <v>6</v>
      </c>
      <c r="C477" s="1045">
        <v>2</v>
      </c>
      <c r="D477" s="1045" t="s">
        <v>43</v>
      </c>
      <c r="E477" s="1045">
        <v>25</v>
      </c>
      <c r="F477" s="1045">
        <v>2</v>
      </c>
      <c r="G477" s="1045">
        <v>23</v>
      </c>
      <c r="H477" s="1045">
        <v>2</v>
      </c>
      <c r="I477" s="1045" t="s">
        <v>43</v>
      </c>
      <c r="J477" s="1045">
        <v>2</v>
      </c>
      <c r="K477" s="1045" t="s">
        <v>43</v>
      </c>
      <c r="L477" s="1045" t="s">
        <v>43</v>
      </c>
      <c r="M477" s="1045">
        <v>51</v>
      </c>
      <c r="N477" s="1045">
        <v>51</v>
      </c>
      <c r="O477" s="1045">
        <v>47</v>
      </c>
      <c r="P477" s="1045">
        <v>47</v>
      </c>
      <c r="Q477" s="1045">
        <v>37354</v>
      </c>
      <c r="R477" s="1045">
        <v>9109</v>
      </c>
      <c r="S477" s="1045">
        <v>1908</v>
      </c>
      <c r="T477" s="1045">
        <v>1022</v>
      </c>
      <c r="U477" s="1045">
        <v>1986</v>
      </c>
      <c r="V477" s="1045">
        <v>26</v>
      </c>
      <c r="W477" s="1048" t="s">
        <v>447</v>
      </c>
    </row>
    <row r="478" spans="1:23" s="1045" customFormat="1" ht="9.75" customHeight="1">
      <c r="A478" s="1046" t="s">
        <v>740</v>
      </c>
      <c r="B478" s="1045">
        <v>7</v>
      </c>
      <c r="C478" s="1045">
        <v>21</v>
      </c>
      <c r="D478" s="1045" t="s">
        <v>43</v>
      </c>
      <c r="E478" s="1045">
        <v>33</v>
      </c>
      <c r="F478" s="1045">
        <v>7</v>
      </c>
      <c r="G478" s="1045">
        <v>26</v>
      </c>
      <c r="H478" s="1045" t="s">
        <v>43</v>
      </c>
      <c r="I478" s="1045" t="s">
        <v>43</v>
      </c>
      <c r="J478" s="1045" t="s">
        <v>43</v>
      </c>
      <c r="K478" s="1045" t="s">
        <v>43</v>
      </c>
      <c r="L478" s="1045" t="s">
        <v>43</v>
      </c>
      <c r="M478" s="1045">
        <v>13</v>
      </c>
      <c r="N478" s="1045">
        <v>13</v>
      </c>
      <c r="O478" s="1045">
        <v>42</v>
      </c>
      <c r="P478" s="1045">
        <v>42</v>
      </c>
      <c r="Q478" s="1045">
        <v>29910</v>
      </c>
      <c r="R478" s="1045">
        <v>10765</v>
      </c>
      <c r="S478" s="1045">
        <v>2182</v>
      </c>
      <c r="T478" s="1045">
        <v>1161</v>
      </c>
      <c r="U478" s="1045">
        <v>2388</v>
      </c>
      <c r="V478" s="1045">
        <v>17</v>
      </c>
      <c r="W478" s="1048" t="s">
        <v>449</v>
      </c>
    </row>
    <row r="479" spans="1:23" s="1045" customFormat="1" ht="9.75" customHeight="1">
      <c r="A479" s="1046" t="s">
        <v>741</v>
      </c>
      <c r="B479" s="1045">
        <v>4</v>
      </c>
      <c r="C479" s="1045">
        <v>5</v>
      </c>
      <c r="D479" s="1045" t="s">
        <v>43</v>
      </c>
      <c r="E479" s="1045">
        <v>14</v>
      </c>
      <c r="F479" s="1045" t="s">
        <v>43</v>
      </c>
      <c r="G479" s="1045">
        <v>14</v>
      </c>
      <c r="H479" s="1045">
        <v>1</v>
      </c>
      <c r="I479" s="1045" t="s">
        <v>43</v>
      </c>
      <c r="J479" s="1045">
        <v>1</v>
      </c>
      <c r="K479" s="1045" t="s">
        <v>43</v>
      </c>
      <c r="L479" s="1045" t="s">
        <v>43</v>
      </c>
      <c r="M479" s="1045">
        <v>12</v>
      </c>
      <c r="N479" s="1045">
        <v>12</v>
      </c>
      <c r="O479" s="1045">
        <v>57</v>
      </c>
      <c r="P479" s="1045">
        <v>57</v>
      </c>
      <c r="Q479" s="1045">
        <v>36351</v>
      </c>
      <c r="R479" s="1045">
        <v>12129</v>
      </c>
      <c r="S479" s="1045">
        <v>2551</v>
      </c>
      <c r="T479" s="1045">
        <v>1140</v>
      </c>
      <c r="U479" s="1045">
        <v>2895</v>
      </c>
      <c r="V479" s="1045">
        <v>17</v>
      </c>
      <c r="W479" s="1048" t="s">
        <v>451</v>
      </c>
    </row>
    <row r="480" spans="1:23" s="1045" customFormat="1" ht="6.75" customHeight="1">
      <c r="A480" s="1046"/>
      <c r="W480" s="1048"/>
    </row>
    <row r="481" spans="1:23" s="1045" customFormat="1" ht="9.75" customHeight="1">
      <c r="A481" s="1046" t="s">
        <v>305</v>
      </c>
      <c r="B481" s="1045">
        <v>7</v>
      </c>
      <c r="C481" s="1045">
        <v>23</v>
      </c>
      <c r="D481" s="1045" t="s">
        <v>43</v>
      </c>
      <c r="E481" s="1045">
        <v>32</v>
      </c>
      <c r="F481" s="1045">
        <v>6</v>
      </c>
      <c r="G481" s="1045">
        <v>26</v>
      </c>
      <c r="H481" s="1045" t="s">
        <v>43</v>
      </c>
      <c r="I481" s="1045" t="s">
        <v>43</v>
      </c>
      <c r="J481" s="1045" t="s">
        <v>43</v>
      </c>
      <c r="K481" s="1045" t="s">
        <v>43</v>
      </c>
      <c r="L481" s="1045" t="s">
        <v>43</v>
      </c>
      <c r="M481" s="1045">
        <v>10</v>
      </c>
      <c r="N481" s="1045">
        <v>10</v>
      </c>
      <c r="O481" s="1045">
        <v>60</v>
      </c>
      <c r="P481" s="1045">
        <v>60</v>
      </c>
      <c r="Q481" s="1045">
        <v>33347</v>
      </c>
      <c r="R481" s="1045">
        <v>11145</v>
      </c>
      <c r="S481" s="1045">
        <v>2218</v>
      </c>
      <c r="T481" s="1045">
        <v>1070</v>
      </c>
      <c r="U481" s="1045">
        <v>2541</v>
      </c>
      <c r="V481" s="1045">
        <v>17</v>
      </c>
      <c r="W481" s="1048" t="s">
        <v>452</v>
      </c>
    </row>
    <row r="482" spans="1:23" s="1045" customFormat="1" ht="9.75" customHeight="1">
      <c r="A482" s="1046" t="s">
        <v>742</v>
      </c>
      <c r="B482" s="1045">
        <v>6</v>
      </c>
      <c r="C482" s="1045">
        <v>3</v>
      </c>
      <c r="D482" s="1045" t="s">
        <v>43</v>
      </c>
      <c r="E482" s="1045">
        <v>15</v>
      </c>
      <c r="F482" s="1045">
        <v>1</v>
      </c>
      <c r="G482" s="1045">
        <v>14</v>
      </c>
      <c r="H482" s="1045">
        <v>1</v>
      </c>
      <c r="I482" s="1045" t="s">
        <v>43</v>
      </c>
      <c r="J482" s="1045">
        <v>1</v>
      </c>
      <c r="K482" s="1045" t="s">
        <v>43</v>
      </c>
      <c r="L482" s="1045" t="s">
        <v>43</v>
      </c>
      <c r="M482" s="1045">
        <v>19</v>
      </c>
      <c r="N482" s="1045">
        <v>19</v>
      </c>
      <c r="O482" s="1045">
        <v>44</v>
      </c>
      <c r="P482" s="1045">
        <v>44</v>
      </c>
      <c r="Q482" s="1045">
        <v>35572</v>
      </c>
      <c r="R482" s="1045">
        <v>12294</v>
      </c>
      <c r="S482" s="1045">
        <v>2715</v>
      </c>
      <c r="T482" s="1045">
        <v>1212</v>
      </c>
      <c r="U482" s="1045">
        <v>2970</v>
      </c>
      <c r="V482" s="1045">
        <v>34</v>
      </c>
      <c r="W482" s="1048" t="s">
        <v>454</v>
      </c>
    </row>
    <row r="483" spans="1:23" s="1045" customFormat="1" ht="6.75" customHeight="1">
      <c r="A483" s="1046"/>
      <c r="W483" s="1048"/>
    </row>
    <row r="484" spans="1:23" s="1045" customFormat="1" ht="9.75" customHeight="1">
      <c r="A484" s="1046" t="s">
        <v>307</v>
      </c>
      <c r="B484" s="1045" t="s">
        <v>43</v>
      </c>
      <c r="C484" s="1045">
        <v>2</v>
      </c>
      <c r="D484" s="1045" t="s">
        <v>43</v>
      </c>
      <c r="E484" s="1045">
        <v>5</v>
      </c>
      <c r="F484" s="1045" t="s">
        <v>43</v>
      </c>
      <c r="G484" s="1045">
        <v>5</v>
      </c>
      <c r="H484" s="1045" t="s">
        <v>43</v>
      </c>
      <c r="I484" s="1045" t="s">
        <v>43</v>
      </c>
      <c r="J484" s="1045" t="s">
        <v>43</v>
      </c>
      <c r="K484" s="1045" t="s">
        <v>43</v>
      </c>
      <c r="L484" s="1045" t="s">
        <v>43</v>
      </c>
      <c r="M484" s="1045" t="s">
        <v>43</v>
      </c>
      <c r="N484" s="1045" t="s">
        <v>43</v>
      </c>
      <c r="O484" s="1045">
        <v>27</v>
      </c>
      <c r="P484" s="1045">
        <v>27</v>
      </c>
      <c r="Q484" s="1045">
        <v>9470</v>
      </c>
      <c r="R484" s="1045">
        <v>2645</v>
      </c>
      <c r="S484" s="1045">
        <v>542</v>
      </c>
      <c r="T484" s="1045">
        <v>226</v>
      </c>
      <c r="U484" s="1045">
        <v>506</v>
      </c>
      <c r="V484" s="1045" t="s">
        <v>43</v>
      </c>
      <c r="W484" s="1048" t="s">
        <v>455</v>
      </c>
    </row>
    <row r="485" spans="1:23" s="1045" customFormat="1" ht="9.75" customHeight="1">
      <c r="A485" s="1046" t="s">
        <v>456</v>
      </c>
      <c r="B485" s="1045">
        <v>1</v>
      </c>
      <c r="C485" s="1045">
        <v>3</v>
      </c>
      <c r="D485" s="1045" t="s">
        <v>43</v>
      </c>
      <c r="E485" s="1045">
        <v>4</v>
      </c>
      <c r="F485" s="1045" t="s">
        <v>43</v>
      </c>
      <c r="G485" s="1045">
        <v>4</v>
      </c>
      <c r="H485" s="1045">
        <v>1</v>
      </c>
      <c r="I485" s="1045" t="s">
        <v>43</v>
      </c>
      <c r="J485" s="1045">
        <v>1</v>
      </c>
      <c r="K485" s="1045" t="s">
        <v>43</v>
      </c>
      <c r="L485" s="1045" t="s">
        <v>43</v>
      </c>
      <c r="M485" s="1045">
        <v>2</v>
      </c>
      <c r="N485" s="1045">
        <v>2</v>
      </c>
      <c r="O485" s="1045">
        <v>11</v>
      </c>
      <c r="P485" s="1045">
        <v>11</v>
      </c>
      <c r="Q485" s="1045">
        <v>9093</v>
      </c>
      <c r="R485" s="1045">
        <v>3728</v>
      </c>
      <c r="S485" s="1045">
        <v>819</v>
      </c>
      <c r="T485" s="1045">
        <v>392</v>
      </c>
      <c r="U485" s="1045">
        <v>912</v>
      </c>
      <c r="V485" s="1045">
        <v>17</v>
      </c>
      <c r="W485" s="1048" t="s">
        <v>457</v>
      </c>
    </row>
    <row r="486" spans="1:23" s="1045" customFormat="1" ht="9.75" customHeight="1">
      <c r="A486" s="1046" t="s">
        <v>458</v>
      </c>
      <c r="B486" s="1045">
        <v>3</v>
      </c>
      <c r="C486" s="1045" t="s">
        <v>43</v>
      </c>
      <c r="D486" s="1045" t="s">
        <v>43</v>
      </c>
      <c r="E486" s="1045">
        <v>3</v>
      </c>
      <c r="F486" s="1045" t="s">
        <v>43</v>
      </c>
      <c r="G486" s="1045">
        <v>3</v>
      </c>
      <c r="H486" s="1045" t="s">
        <v>43</v>
      </c>
      <c r="I486" s="1045" t="s">
        <v>43</v>
      </c>
      <c r="J486" s="1045" t="s">
        <v>43</v>
      </c>
      <c r="K486" s="1045" t="s">
        <v>43</v>
      </c>
      <c r="L486" s="1045" t="s">
        <v>43</v>
      </c>
      <c r="M486" s="1045" t="s">
        <v>43</v>
      </c>
      <c r="N486" s="1045" t="s">
        <v>43</v>
      </c>
      <c r="O486" s="1045">
        <v>13</v>
      </c>
      <c r="P486" s="1045">
        <v>13</v>
      </c>
      <c r="Q486" s="1045">
        <v>8426</v>
      </c>
      <c r="R486" s="1045">
        <v>2805</v>
      </c>
      <c r="S486" s="1045">
        <v>491</v>
      </c>
      <c r="T486" s="1045">
        <v>200</v>
      </c>
      <c r="U486" s="1045">
        <v>749</v>
      </c>
      <c r="V486" s="1045" t="s">
        <v>43</v>
      </c>
      <c r="W486" s="1048" t="s">
        <v>459</v>
      </c>
    </row>
    <row r="487" spans="1:23" s="1045" customFormat="1" ht="9.75" customHeight="1">
      <c r="A487" s="1046" t="s">
        <v>460</v>
      </c>
      <c r="B487" s="1045" t="s">
        <v>43</v>
      </c>
      <c r="C487" s="1045" t="s">
        <v>43</v>
      </c>
      <c r="D487" s="1045" t="s">
        <v>43</v>
      </c>
      <c r="E487" s="1045">
        <v>2</v>
      </c>
      <c r="F487" s="1045" t="s">
        <v>43</v>
      </c>
      <c r="G487" s="1045">
        <v>2</v>
      </c>
      <c r="H487" s="1045" t="s">
        <v>43</v>
      </c>
      <c r="I487" s="1045" t="s">
        <v>43</v>
      </c>
      <c r="J487" s="1045" t="s">
        <v>43</v>
      </c>
      <c r="K487" s="1045" t="s">
        <v>43</v>
      </c>
      <c r="L487" s="1045" t="s">
        <v>43</v>
      </c>
      <c r="M487" s="1045">
        <v>10</v>
      </c>
      <c r="N487" s="1045">
        <v>10</v>
      </c>
      <c r="O487" s="1045">
        <v>6</v>
      </c>
      <c r="P487" s="1045">
        <v>6</v>
      </c>
      <c r="Q487" s="1045">
        <v>9362</v>
      </c>
      <c r="R487" s="1045">
        <v>2951</v>
      </c>
      <c r="S487" s="1045">
        <v>699</v>
      </c>
      <c r="T487" s="1045">
        <v>322</v>
      </c>
      <c r="U487" s="1045">
        <v>728</v>
      </c>
      <c r="V487" s="1045" t="s">
        <v>43</v>
      </c>
      <c r="W487" s="1048" t="s">
        <v>461</v>
      </c>
    </row>
    <row r="488" spans="1:23" s="1045" customFormat="1" ht="9.75" customHeight="1">
      <c r="A488" s="1046" t="s">
        <v>311</v>
      </c>
      <c r="B488" s="1045">
        <v>2</v>
      </c>
      <c r="C488" s="1045" t="s">
        <v>43</v>
      </c>
      <c r="D488" s="1045" t="s">
        <v>43</v>
      </c>
      <c r="E488" s="1045">
        <v>6</v>
      </c>
      <c r="F488" s="1045">
        <v>1</v>
      </c>
      <c r="G488" s="1045">
        <v>5</v>
      </c>
      <c r="H488" s="1045" t="s">
        <v>43</v>
      </c>
      <c r="I488" s="1045" t="s">
        <v>43</v>
      </c>
      <c r="J488" s="1045" t="s">
        <v>43</v>
      </c>
      <c r="K488" s="1045" t="s">
        <v>43</v>
      </c>
      <c r="L488" s="1045" t="s">
        <v>43</v>
      </c>
      <c r="M488" s="1045">
        <v>7</v>
      </c>
      <c r="N488" s="1045">
        <v>7</v>
      </c>
      <c r="O488" s="1045">
        <v>14</v>
      </c>
      <c r="P488" s="1045">
        <v>14</v>
      </c>
      <c r="Q488" s="1045">
        <v>8691</v>
      </c>
      <c r="R488" s="1045">
        <v>2810</v>
      </c>
      <c r="S488" s="1045">
        <v>706</v>
      </c>
      <c r="T488" s="1045">
        <v>298</v>
      </c>
      <c r="U488" s="1045">
        <v>581</v>
      </c>
      <c r="V488" s="1045">
        <v>17</v>
      </c>
      <c r="W488" s="1048" t="s">
        <v>462</v>
      </c>
    </row>
    <row r="489" spans="1:23" s="1045" customFormat="1" ht="6.75" customHeight="1">
      <c r="A489" s="1046"/>
      <c r="W489" s="1048"/>
    </row>
    <row r="490" spans="1:23" s="1045" customFormat="1" ht="9.75" customHeight="1">
      <c r="A490" s="1046" t="s">
        <v>463</v>
      </c>
      <c r="B490" s="1045" t="s">
        <v>43</v>
      </c>
      <c r="C490" s="1045" t="s">
        <v>43</v>
      </c>
      <c r="D490" s="1045" t="s">
        <v>43</v>
      </c>
      <c r="E490" s="1045">
        <v>2</v>
      </c>
      <c r="F490" s="1045" t="s">
        <v>43</v>
      </c>
      <c r="G490" s="1045">
        <v>2</v>
      </c>
      <c r="H490" s="1045" t="s">
        <v>43</v>
      </c>
      <c r="I490" s="1045" t="s">
        <v>43</v>
      </c>
      <c r="J490" s="1045" t="s">
        <v>43</v>
      </c>
      <c r="K490" s="1045" t="s">
        <v>43</v>
      </c>
      <c r="L490" s="1045" t="s">
        <v>43</v>
      </c>
      <c r="M490" s="1045" t="s">
        <v>43</v>
      </c>
      <c r="N490" s="1045" t="s">
        <v>43</v>
      </c>
      <c r="O490" s="1045">
        <v>8</v>
      </c>
      <c r="P490" s="1045">
        <v>8</v>
      </c>
      <c r="Q490" s="1045">
        <v>3042</v>
      </c>
      <c r="R490" s="1045">
        <v>1008</v>
      </c>
      <c r="S490" s="1045">
        <v>227</v>
      </c>
      <c r="T490" s="1045">
        <v>35</v>
      </c>
      <c r="U490" s="1045">
        <v>258</v>
      </c>
      <c r="V490" s="1045" t="s">
        <v>43</v>
      </c>
      <c r="W490" s="1048" t="s">
        <v>464</v>
      </c>
    </row>
    <row r="491" spans="1:23" s="1045" customFormat="1" ht="9.75" customHeight="1">
      <c r="A491" s="1046" t="s">
        <v>465</v>
      </c>
      <c r="B491" s="1045" t="s">
        <v>43</v>
      </c>
      <c r="C491" s="1045">
        <v>1</v>
      </c>
      <c r="D491" s="1045" t="s">
        <v>43</v>
      </c>
      <c r="E491" s="1045" t="s">
        <v>43</v>
      </c>
      <c r="F491" s="1045" t="s">
        <v>43</v>
      </c>
      <c r="G491" s="1045" t="s">
        <v>43</v>
      </c>
      <c r="H491" s="1045" t="s">
        <v>43</v>
      </c>
      <c r="I491" s="1045" t="s">
        <v>43</v>
      </c>
      <c r="J491" s="1045" t="s">
        <v>43</v>
      </c>
      <c r="K491" s="1045" t="s">
        <v>43</v>
      </c>
      <c r="L491" s="1045" t="s">
        <v>43</v>
      </c>
      <c r="M491" s="1045" t="s">
        <v>43</v>
      </c>
      <c r="N491" s="1045" t="s">
        <v>43</v>
      </c>
      <c r="O491" s="1045">
        <v>7</v>
      </c>
      <c r="P491" s="1045">
        <v>7</v>
      </c>
      <c r="Q491" s="1045">
        <v>2882</v>
      </c>
      <c r="R491" s="1045">
        <v>776</v>
      </c>
      <c r="S491" s="1045">
        <v>138</v>
      </c>
      <c r="T491" s="1045">
        <v>108</v>
      </c>
      <c r="U491" s="1045">
        <v>86</v>
      </c>
      <c r="V491" s="1045" t="s">
        <v>43</v>
      </c>
      <c r="W491" s="1048" t="s">
        <v>410</v>
      </c>
    </row>
    <row r="492" spans="1:23" s="1045" customFormat="1" ht="9.75" customHeight="1">
      <c r="A492" s="1046" t="s">
        <v>466</v>
      </c>
      <c r="B492" s="1045" t="s">
        <v>43</v>
      </c>
      <c r="C492" s="1045">
        <v>1</v>
      </c>
      <c r="D492" s="1045" t="s">
        <v>43</v>
      </c>
      <c r="E492" s="1045">
        <v>3</v>
      </c>
      <c r="F492" s="1045" t="s">
        <v>43</v>
      </c>
      <c r="G492" s="1045">
        <v>3</v>
      </c>
      <c r="H492" s="1045" t="s">
        <v>43</v>
      </c>
      <c r="I492" s="1045" t="s">
        <v>43</v>
      </c>
      <c r="J492" s="1045" t="s">
        <v>43</v>
      </c>
      <c r="K492" s="1045" t="s">
        <v>43</v>
      </c>
      <c r="L492" s="1045" t="s">
        <v>43</v>
      </c>
      <c r="M492" s="1045" t="s">
        <v>43</v>
      </c>
      <c r="N492" s="1045" t="s">
        <v>43</v>
      </c>
      <c r="O492" s="1045">
        <v>12</v>
      </c>
      <c r="P492" s="1045">
        <v>12</v>
      </c>
      <c r="Q492" s="1045">
        <v>3546</v>
      </c>
      <c r="R492" s="1045">
        <v>861</v>
      </c>
      <c r="S492" s="1045">
        <v>177</v>
      </c>
      <c r="T492" s="1045">
        <v>83</v>
      </c>
      <c r="U492" s="1045">
        <v>162</v>
      </c>
      <c r="V492" s="1045" t="s">
        <v>43</v>
      </c>
      <c r="W492" s="1048" t="s">
        <v>411</v>
      </c>
    </row>
    <row r="493" spans="1:23" s="1045" customFormat="1" ht="9.75" customHeight="1">
      <c r="A493" s="1046" t="s">
        <v>467</v>
      </c>
      <c r="B493" s="1045" t="s">
        <v>43</v>
      </c>
      <c r="C493" s="1045" t="s">
        <v>43</v>
      </c>
      <c r="D493" s="1045" t="s">
        <v>43</v>
      </c>
      <c r="E493" s="1045">
        <v>2</v>
      </c>
      <c r="F493" s="1045" t="s">
        <v>43</v>
      </c>
      <c r="G493" s="1045">
        <v>2</v>
      </c>
      <c r="H493" s="1045">
        <v>1</v>
      </c>
      <c r="I493" s="1045" t="s">
        <v>43</v>
      </c>
      <c r="J493" s="1045">
        <v>1</v>
      </c>
      <c r="K493" s="1045" t="s">
        <v>43</v>
      </c>
      <c r="L493" s="1045" t="s">
        <v>43</v>
      </c>
      <c r="M493" s="1045" t="s">
        <v>43</v>
      </c>
      <c r="N493" s="1045" t="s">
        <v>43</v>
      </c>
      <c r="O493" s="1045">
        <v>5</v>
      </c>
      <c r="P493" s="1045">
        <v>5</v>
      </c>
      <c r="Q493" s="1045">
        <v>3886</v>
      </c>
      <c r="R493" s="1045">
        <v>1263</v>
      </c>
      <c r="S493" s="1045">
        <v>328</v>
      </c>
      <c r="T493" s="1045">
        <v>174</v>
      </c>
      <c r="U493" s="1045">
        <v>279</v>
      </c>
      <c r="V493" s="1045">
        <v>17</v>
      </c>
      <c r="W493" s="1048" t="s">
        <v>412</v>
      </c>
    </row>
    <row r="494" spans="1:23" s="1045" customFormat="1" ht="9.75" customHeight="1">
      <c r="A494" s="1046" t="s">
        <v>468</v>
      </c>
      <c r="B494" s="1045" t="s">
        <v>43</v>
      </c>
      <c r="C494" s="1045" t="s">
        <v>43</v>
      </c>
      <c r="D494" s="1045" t="s">
        <v>43</v>
      </c>
      <c r="E494" s="1045" t="s">
        <v>43</v>
      </c>
      <c r="F494" s="1045" t="s">
        <v>43</v>
      </c>
      <c r="G494" s="1045" t="s">
        <v>43</v>
      </c>
      <c r="H494" s="1045" t="s">
        <v>43</v>
      </c>
      <c r="I494" s="1045" t="s">
        <v>43</v>
      </c>
      <c r="J494" s="1045" t="s">
        <v>43</v>
      </c>
      <c r="K494" s="1045" t="s">
        <v>43</v>
      </c>
      <c r="L494" s="1045" t="s">
        <v>43</v>
      </c>
      <c r="M494" s="1045" t="s">
        <v>43</v>
      </c>
      <c r="N494" s="1045" t="s">
        <v>43</v>
      </c>
      <c r="O494" s="1045">
        <v>3</v>
      </c>
      <c r="P494" s="1045">
        <v>3</v>
      </c>
      <c r="Q494" s="1045">
        <v>1812</v>
      </c>
      <c r="R494" s="1045">
        <v>1348</v>
      </c>
      <c r="S494" s="1045">
        <v>277</v>
      </c>
      <c r="T494" s="1045">
        <v>115</v>
      </c>
      <c r="U494" s="1045">
        <v>309</v>
      </c>
      <c r="V494" s="1045" t="s">
        <v>43</v>
      </c>
      <c r="W494" s="1048" t="s">
        <v>469</v>
      </c>
    </row>
    <row r="495" spans="1:23" s="1045" customFormat="1" ht="9.75" customHeight="1">
      <c r="A495" s="1046" t="s">
        <v>470</v>
      </c>
      <c r="B495" s="1045">
        <v>1</v>
      </c>
      <c r="C495" s="1045">
        <v>3</v>
      </c>
      <c r="D495" s="1045" t="s">
        <v>43</v>
      </c>
      <c r="E495" s="1045">
        <v>2</v>
      </c>
      <c r="F495" s="1045" t="s">
        <v>43</v>
      </c>
      <c r="G495" s="1045">
        <v>2</v>
      </c>
      <c r="H495" s="1045" t="s">
        <v>43</v>
      </c>
      <c r="I495" s="1045" t="s">
        <v>43</v>
      </c>
      <c r="J495" s="1045" t="s">
        <v>43</v>
      </c>
      <c r="K495" s="1045" t="s">
        <v>43</v>
      </c>
      <c r="L495" s="1045" t="s">
        <v>43</v>
      </c>
      <c r="M495" s="1045">
        <v>2</v>
      </c>
      <c r="N495" s="1045">
        <v>2</v>
      </c>
      <c r="O495" s="1045">
        <v>3</v>
      </c>
      <c r="P495" s="1045">
        <v>3</v>
      </c>
      <c r="Q495" s="1045">
        <v>3395</v>
      </c>
      <c r="R495" s="1045">
        <v>1117</v>
      </c>
      <c r="S495" s="1045">
        <v>214</v>
      </c>
      <c r="T495" s="1045">
        <v>103</v>
      </c>
      <c r="U495" s="1045">
        <v>324</v>
      </c>
      <c r="V495" s="1045" t="s">
        <v>43</v>
      </c>
      <c r="W495" s="1048" t="s">
        <v>471</v>
      </c>
    </row>
    <row r="496" spans="1:23" s="1045" customFormat="1" ht="9.75" customHeight="1">
      <c r="A496" s="1046" t="s">
        <v>472</v>
      </c>
      <c r="B496" s="1045" t="s">
        <v>43</v>
      </c>
      <c r="C496" s="1045" t="s">
        <v>43</v>
      </c>
      <c r="D496" s="1045" t="s">
        <v>43</v>
      </c>
      <c r="E496" s="1045">
        <v>2</v>
      </c>
      <c r="F496" s="1045" t="s">
        <v>43</v>
      </c>
      <c r="G496" s="1045">
        <v>2</v>
      </c>
      <c r="H496" s="1045" t="s">
        <v>43</v>
      </c>
      <c r="I496" s="1045" t="s">
        <v>43</v>
      </c>
      <c r="J496" s="1045" t="s">
        <v>43</v>
      </c>
      <c r="K496" s="1045" t="s">
        <v>43</v>
      </c>
      <c r="L496" s="1045" t="s">
        <v>43</v>
      </c>
      <c r="M496" s="1045" t="s">
        <v>43</v>
      </c>
      <c r="N496" s="1045" t="s">
        <v>43</v>
      </c>
      <c r="O496" s="1045">
        <v>3</v>
      </c>
      <c r="P496" s="1045">
        <v>3</v>
      </c>
      <c r="Q496" s="1045">
        <v>3615</v>
      </c>
      <c r="R496" s="1045">
        <v>1204</v>
      </c>
      <c r="S496" s="1045">
        <v>194</v>
      </c>
      <c r="T496" s="1045">
        <v>65</v>
      </c>
      <c r="U496" s="1045">
        <v>270</v>
      </c>
      <c r="V496" s="1045" t="s">
        <v>43</v>
      </c>
      <c r="W496" s="1048" t="s">
        <v>473</v>
      </c>
    </row>
    <row r="497" spans="1:23" s="1045" customFormat="1" ht="9.75" customHeight="1">
      <c r="A497" s="1046" t="s">
        <v>474</v>
      </c>
      <c r="B497" s="1045">
        <v>3</v>
      </c>
      <c r="C497" s="1045" t="s">
        <v>43</v>
      </c>
      <c r="D497" s="1045" t="s">
        <v>43</v>
      </c>
      <c r="E497" s="1045">
        <v>1</v>
      </c>
      <c r="F497" s="1045" t="s">
        <v>43</v>
      </c>
      <c r="G497" s="1045">
        <v>1</v>
      </c>
      <c r="H497" s="1045" t="s">
        <v>43</v>
      </c>
      <c r="I497" s="1045" t="s">
        <v>43</v>
      </c>
      <c r="J497" s="1045" t="s">
        <v>43</v>
      </c>
      <c r="K497" s="1045" t="s">
        <v>43</v>
      </c>
      <c r="L497" s="1045" t="s">
        <v>43</v>
      </c>
      <c r="M497" s="1045" t="s">
        <v>43</v>
      </c>
      <c r="N497" s="1045" t="s">
        <v>43</v>
      </c>
      <c r="O497" s="1045">
        <v>4</v>
      </c>
      <c r="P497" s="1045">
        <v>4</v>
      </c>
      <c r="Q497" s="1045">
        <v>1545</v>
      </c>
      <c r="R497" s="1045">
        <v>897</v>
      </c>
      <c r="S497" s="1045">
        <v>145</v>
      </c>
      <c r="T497" s="1045">
        <v>90</v>
      </c>
      <c r="U497" s="1045">
        <v>279</v>
      </c>
      <c r="V497" s="1045" t="s">
        <v>43</v>
      </c>
      <c r="W497" s="1048" t="s">
        <v>475</v>
      </c>
    </row>
    <row r="498" spans="1:23" s="1045" customFormat="1" ht="9.75" customHeight="1">
      <c r="A498" s="1046" t="s">
        <v>476</v>
      </c>
      <c r="B498" s="1045" t="s">
        <v>43</v>
      </c>
      <c r="C498" s="1045" t="s">
        <v>43</v>
      </c>
      <c r="D498" s="1045" t="s">
        <v>43</v>
      </c>
      <c r="E498" s="1045" t="s">
        <v>43</v>
      </c>
      <c r="F498" s="1045" t="s">
        <v>43</v>
      </c>
      <c r="G498" s="1045" t="s">
        <v>43</v>
      </c>
      <c r="H498" s="1045" t="s">
        <v>43</v>
      </c>
      <c r="I498" s="1045" t="s">
        <v>43</v>
      </c>
      <c r="J498" s="1045" t="s">
        <v>43</v>
      </c>
      <c r="K498" s="1045" t="s">
        <v>43</v>
      </c>
      <c r="L498" s="1045" t="s">
        <v>43</v>
      </c>
      <c r="M498" s="1045" t="s">
        <v>43</v>
      </c>
      <c r="N498" s="1045" t="s">
        <v>43</v>
      </c>
      <c r="O498" s="1045">
        <v>6</v>
      </c>
      <c r="P498" s="1045">
        <v>6</v>
      </c>
      <c r="Q498" s="1045">
        <v>3266</v>
      </c>
      <c r="R498" s="1045">
        <v>704</v>
      </c>
      <c r="S498" s="1045">
        <v>152</v>
      </c>
      <c r="T498" s="1045">
        <v>45</v>
      </c>
      <c r="U498" s="1045">
        <v>200</v>
      </c>
      <c r="V498" s="1045" t="s">
        <v>43</v>
      </c>
      <c r="W498" s="1048" t="s">
        <v>477</v>
      </c>
    </row>
    <row r="499" spans="1:23" s="1045" customFormat="1" ht="9.75" customHeight="1">
      <c r="A499" s="1046" t="s">
        <v>478</v>
      </c>
      <c r="B499" s="1045" t="s">
        <v>43</v>
      </c>
      <c r="C499" s="1045" t="s">
        <v>43</v>
      </c>
      <c r="D499" s="1045" t="s">
        <v>43</v>
      </c>
      <c r="E499" s="1045" t="s">
        <v>43</v>
      </c>
      <c r="F499" s="1045" t="s">
        <v>43</v>
      </c>
      <c r="G499" s="1045" t="s">
        <v>43</v>
      </c>
      <c r="H499" s="1045" t="s">
        <v>43</v>
      </c>
      <c r="I499" s="1045" t="s">
        <v>43</v>
      </c>
      <c r="J499" s="1045" t="s">
        <v>43</v>
      </c>
      <c r="K499" s="1045" t="s">
        <v>43</v>
      </c>
      <c r="L499" s="1045" t="s">
        <v>43</v>
      </c>
      <c r="M499" s="1045">
        <v>4</v>
      </c>
      <c r="N499" s="1045">
        <v>4</v>
      </c>
      <c r="O499" s="1045">
        <v>2</v>
      </c>
      <c r="P499" s="1045">
        <v>2</v>
      </c>
      <c r="Q499" s="1045">
        <v>2859</v>
      </c>
      <c r="R499" s="1045">
        <v>1005</v>
      </c>
      <c r="S499" s="1045">
        <v>286</v>
      </c>
      <c r="T499" s="1045">
        <v>106</v>
      </c>
      <c r="U499" s="1045">
        <v>201</v>
      </c>
      <c r="V499" s="1045" t="s">
        <v>43</v>
      </c>
      <c r="W499" s="1048" t="s">
        <v>422</v>
      </c>
    </row>
    <row r="500" spans="1:23" s="1045" customFormat="1" ht="9.75" customHeight="1">
      <c r="A500" s="1046" t="s">
        <v>479</v>
      </c>
      <c r="B500" s="1045" t="s">
        <v>43</v>
      </c>
      <c r="C500" s="1045" t="s">
        <v>43</v>
      </c>
      <c r="D500" s="1045" t="s">
        <v>43</v>
      </c>
      <c r="E500" s="1045">
        <v>1</v>
      </c>
      <c r="F500" s="1045" t="s">
        <v>43</v>
      </c>
      <c r="G500" s="1045">
        <v>1</v>
      </c>
      <c r="H500" s="1045" t="s">
        <v>43</v>
      </c>
      <c r="I500" s="1045" t="s">
        <v>43</v>
      </c>
      <c r="J500" s="1045" t="s">
        <v>43</v>
      </c>
      <c r="K500" s="1045" t="s">
        <v>43</v>
      </c>
      <c r="L500" s="1045" t="s">
        <v>43</v>
      </c>
      <c r="M500" s="1045">
        <v>5</v>
      </c>
      <c r="N500" s="1045">
        <v>5</v>
      </c>
      <c r="O500" s="1045">
        <v>2</v>
      </c>
      <c r="P500" s="1045">
        <v>2</v>
      </c>
      <c r="Q500" s="1045">
        <v>3542</v>
      </c>
      <c r="R500" s="1045">
        <v>812</v>
      </c>
      <c r="S500" s="1045">
        <v>204</v>
      </c>
      <c r="T500" s="1045">
        <v>103</v>
      </c>
      <c r="U500" s="1045">
        <v>264</v>
      </c>
      <c r="V500" s="1045" t="s">
        <v>43</v>
      </c>
      <c r="W500" s="1048" t="s">
        <v>423</v>
      </c>
    </row>
    <row r="501" spans="1:23" s="1045" customFormat="1" ht="9.75" customHeight="1">
      <c r="A501" s="1046" t="s">
        <v>480</v>
      </c>
      <c r="B501" s="1045" t="s">
        <v>43</v>
      </c>
      <c r="C501" s="1045" t="s">
        <v>43</v>
      </c>
      <c r="D501" s="1045" t="s">
        <v>43</v>
      </c>
      <c r="E501" s="1045">
        <v>1</v>
      </c>
      <c r="F501" s="1045" t="s">
        <v>43</v>
      </c>
      <c r="G501" s="1045">
        <v>1</v>
      </c>
      <c r="H501" s="1045" t="s">
        <v>43</v>
      </c>
      <c r="I501" s="1045" t="s">
        <v>43</v>
      </c>
      <c r="J501" s="1045" t="s">
        <v>43</v>
      </c>
      <c r="K501" s="1045" t="s">
        <v>43</v>
      </c>
      <c r="L501" s="1045" t="s">
        <v>43</v>
      </c>
      <c r="M501" s="1045">
        <v>1</v>
      </c>
      <c r="N501" s="1045">
        <v>1</v>
      </c>
      <c r="O501" s="1045">
        <v>2</v>
      </c>
      <c r="P501" s="1045">
        <v>2</v>
      </c>
      <c r="Q501" s="1045">
        <v>2961</v>
      </c>
      <c r="R501" s="1045">
        <v>1134</v>
      </c>
      <c r="S501" s="1045">
        <v>209</v>
      </c>
      <c r="T501" s="1045">
        <v>113</v>
      </c>
      <c r="U501" s="1045">
        <v>263</v>
      </c>
      <c r="V501" s="1045" t="s">
        <v>43</v>
      </c>
      <c r="W501" s="1048" t="s">
        <v>424</v>
      </c>
    </row>
    <row r="502" spans="1:23" s="1045" customFormat="1" ht="9.75" customHeight="1">
      <c r="A502" s="1046" t="s">
        <v>481</v>
      </c>
      <c r="B502" s="1045" t="s">
        <v>43</v>
      </c>
      <c r="C502" s="1045" t="s">
        <v>43</v>
      </c>
      <c r="D502" s="1045" t="s">
        <v>43</v>
      </c>
      <c r="E502" s="1045" t="s">
        <v>43</v>
      </c>
      <c r="F502" s="1045" t="s">
        <v>43</v>
      </c>
      <c r="G502" s="1045" t="s">
        <v>43</v>
      </c>
      <c r="H502" s="1045" t="s">
        <v>43</v>
      </c>
      <c r="I502" s="1045" t="s">
        <v>43</v>
      </c>
      <c r="J502" s="1045" t="s">
        <v>43</v>
      </c>
      <c r="K502" s="1045" t="s">
        <v>43</v>
      </c>
      <c r="L502" s="1045" t="s">
        <v>43</v>
      </c>
      <c r="M502" s="1045">
        <v>7</v>
      </c>
      <c r="N502" s="1045">
        <v>7</v>
      </c>
      <c r="O502" s="1045">
        <v>4</v>
      </c>
      <c r="P502" s="1045">
        <v>4</v>
      </c>
      <c r="Q502" s="1045">
        <v>1358</v>
      </c>
      <c r="R502" s="1045">
        <v>1040</v>
      </c>
      <c r="S502" s="1045">
        <v>229</v>
      </c>
      <c r="T502" s="1045">
        <v>65</v>
      </c>
      <c r="U502" s="1045">
        <v>286</v>
      </c>
      <c r="V502" s="1045" t="s">
        <v>43</v>
      </c>
      <c r="W502" s="1048" t="s">
        <v>482</v>
      </c>
    </row>
    <row r="503" spans="1:23" s="1045" customFormat="1" ht="9.75" customHeight="1">
      <c r="A503" s="1046" t="s">
        <v>465</v>
      </c>
      <c r="B503" s="1045">
        <v>2</v>
      </c>
      <c r="C503" s="1045" t="s">
        <v>43</v>
      </c>
      <c r="D503" s="1045" t="s">
        <v>43</v>
      </c>
      <c r="E503" s="1045">
        <v>4</v>
      </c>
      <c r="F503" s="1045" t="s">
        <v>43</v>
      </c>
      <c r="G503" s="1045">
        <v>4</v>
      </c>
      <c r="H503" s="1045" t="s">
        <v>43</v>
      </c>
      <c r="I503" s="1045" t="s">
        <v>43</v>
      </c>
      <c r="J503" s="1045" t="s">
        <v>43</v>
      </c>
      <c r="K503" s="1045" t="s">
        <v>43</v>
      </c>
      <c r="L503" s="1045" t="s">
        <v>43</v>
      </c>
      <c r="M503" s="1045" t="s">
        <v>43</v>
      </c>
      <c r="N503" s="1045" t="s">
        <v>43</v>
      </c>
      <c r="O503" s="1045">
        <v>5</v>
      </c>
      <c r="P503" s="1045">
        <v>5</v>
      </c>
      <c r="Q503" s="1045">
        <v>3900</v>
      </c>
      <c r="R503" s="1045">
        <v>946</v>
      </c>
      <c r="S503" s="1045">
        <v>200</v>
      </c>
      <c r="T503" s="1045">
        <v>158</v>
      </c>
      <c r="U503" s="1045">
        <v>138</v>
      </c>
      <c r="V503" s="1045" t="s">
        <v>43</v>
      </c>
      <c r="W503" s="1048" t="s">
        <v>410</v>
      </c>
    </row>
    <row r="504" spans="1:23" s="1045" customFormat="1" ht="9.75" customHeight="1">
      <c r="A504" s="1049" t="s">
        <v>466</v>
      </c>
      <c r="B504" s="1050" t="s">
        <v>43</v>
      </c>
      <c r="C504" s="1051" t="s">
        <v>43</v>
      </c>
      <c r="D504" s="1051" t="s">
        <v>43</v>
      </c>
      <c r="E504" s="1051">
        <v>2</v>
      </c>
      <c r="F504" s="1051">
        <v>1</v>
      </c>
      <c r="G504" s="1051">
        <v>1</v>
      </c>
      <c r="H504" s="1051" t="s">
        <v>43</v>
      </c>
      <c r="I504" s="1051" t="s">
        <v>43</v>
      </c>
      <c r="J504" s="1051" t="s">
        <v>43</v>
      </c>
      <c r="K504" s="1051" t="s">
        <v>43</v>
      </c>
      <c r="L504" s="1051" t="s">
        <v>43</v>
      </c>
      <c r="M504" s="1051" t="s">
        <v>43</v>
      </c>
      <c r="N504" s="1051" t="s">
        <v>43</v>
      </c>
      <c r="O504" s="1051">
        <v>5</v>
      </c>
      <c r="P504" s="1051">
        <v>5</v>
      </c>
      <c r="Q504" s="1051">
        <v>3433</v>
      </c>
      <c r="R504" s="1051">
        <v>824</v>
      </c>
      <c r="S504" s="1051">
        <v>277</v>
      </c>
      <c r="T504" s="1051">
        <v>75</v>
      </c>
      <c r="U504" s="1051">
        <v>157</v>
      </c>
      <c r="V504" s="1051">
        <v>17</v>
      </c>
      <c r="W504" s="1052" t="s">
        <v>411</v>
      </c>
    </row>
    <row r="505" spans="1:23" ht="12" customHeight="1"/>
    <row r="506" spans="1:23" ht="12" customHeight="1"/>
    <row r="507" spans="1:23" ht="12" customHeight="1">
      <c r="K507" s="1053" t="s">
        <v>483</v>
      </c>
      <c r="V507" s="880" t="s">
        <v>1334</v>
      </c>
    </row>
    <row r="508" spans="1:23" s="1038" customFormat="1" ht="21" customHeight="1">
      <c r="A508" s="1308" t="s">
        <v>723</v>
      </c>
      <c r="B508" s="1054" t="s">
        <v>872</v>
      </c>
      <c r="C508" s="1037"/>
      <c r="D508" s="1037"/>
      <c r="E508" s="1037"/>
      <c r="F508" s="1037"/>
      <c r="G508" s="1037"/>
      <c r="H508" s="1037"/>
      <c r="I508" s="1037"/>
      <c r="J508" s="1037"/>
      <c r="K508" s="1037"/>
      <c r="L508" s="1037"/>
      <c r="M508" s="1037"/>
      <c r="N508" s="1037"/>
      <c r="O508" s="1037"/>
      <c r="P508" s="1037"/>
      <c r="Q508" s="1037"/>
      <c r="R508" s="1037"/>
      <c r="S508" s="1037"/>
      <c r="T508" s="1037"/>
      <c r="U508" s="1037"/>
      <c r="V508" s="1037"/>
      <c r="W508" s="1311" t="s">
        <v>1335</v>
      </c>
    </row>
    <row r="509" spans="1:23" s="1038" customFormat="1" ht="21" customHeight="1">
      <c r="A509" s="1309"/>
      <c r="B509" s="1054" t="s">
        <v>165</v>
      </c>
      <c r="C509" s="1037"/>
      <c r="D509" s="1037"/>
      <c r="E509" s="1037"/>
      <c r="F509" s="1037"/>
      <c r="G509" s="1037"/>
      <c r="H509" s="1037"/>
      <c r="I509" s="1037"/>
      <c r="J509" s="1037"/>
      <c r="K509" s="1037"/>
      <c r="L509" s="1076"/>
      <c r="M509" s="1077" t="s">
        <v>743</v>
      </c>
      <c r="N509" s="1037"/>
      <c r="O509" s="1037"/>
      <c r="P509" s="1037"/>
      <c r="Q509" s="1037"/>
      <c r="R509" s="1037"/>
      <c r="S509" s="1037"/>
      <c r="T509" s="1037"/>
      <c r="U509" s="1076"/>
      <c r="V509" s="1077" t="s">
        <v>762</v>
      </c>
      <c r="W509" s="1312"/>
    </row>
    <row r="510" spans="1:23" s="1038" customFormat="1" ht="52.5" customHeight="1">
      <c r="A510" s="1310"/>
      <c r="B510" s="1039" t="s">
        <v>840</v>
      </c>
      <c r="C510" s="1039" t="s">
        <v>793</v>
      </c>
      <c r="D510" s="1039" t="s">
        <v>792</v>
      </c>
      <c r="E510" s="1039" t="s">
        <v>794</v>
      </c>
      <c r="F510" s="1039" t="s">
        <v>795</v>
      </c>
      <c r="G510" s="1039" t="s">
        <v>727</v>
      </c>
      <c r="H510" s="1039" t="s">
        <v>728</v>
      </c>
      <c r="I510" s="1039" t="s">
        <v>729</v>
      </c>
      <c r="J510" s="1039" t="s">
        <v>730</v>
      </c>
      <c r="K510" s="1039" t="s">
        <v>731</v>
      </c>
      <c r="L510" s="1039" t="s">
        <v>733</v>
      </c>
      <c r="M510" s="1079" t="s">
        <v>1375</v>
      </c>
      <c r="N510" s="1039" t="s">
        <v>593</v>
      </c>
      <c r="O510" s="1055" t="s">
        <v>749</v>
      </c>
      <c r="P510" s="1039" t="s">
        <v>751</v>
      </c>
      <c r="Q510" s="1039" t="s">
        <v>814</v>
      </c>
      <c r="R510" s="1039" t="s">
        <v>753</v>
      </c>
      <c r="S510" s="1039" t="s">
        <v>754</v>
      </c>
      <c r="T510" s="1039" t="s">
        <v>867</v>
      </c>
      <c r="U510" s="1039" t="s">
        <v>759</v>
      </c>
      <c r="V510" s="1078" t="s">
        <v>768</v>
      </c>
      <c r="W510" s="1313"/>
    </row>
    <row r="511" spans="1:23" s="1045" customFormat="1" ht="9.75" customHeight="1">
      <c r="A511" s="1041" t="s">
        <v>300</v>
      </c>
      <c r="B511" s="1042">
        <v>190</v>
      </c>
      <c r="C511" s="1043">
        <v>2736</v>
      </c>
      <c r="D511" s="1043">
        <v>1647</v>
      </c>
      <c r="E511" s="1043">
        <v>157</v>
      </c>
      <c r="F511" s="1043">
        <v>105</v>
      </c>
      <c r="G511" s="1043">
        <v>848</v>
      </c>
      <c r="H511" s="1043">
        <v>766</v>
      </c>
      <c r="I511" s="1043">
        <v>87</v>
      </c>
      <c r="J511" s="1043">
        <v>14</v>
      </c>
      <c r="K511" s="1043">
        <v>5</v>
      </c>
      <c r="L511" s="1043">
        <v>10</v>
      </c>
      <c r="M511" s="1043">
        <v>116</v>
      </c>
      <c r="N511" s="1043">
        <v>12</v>
      </c>
      <c r="O511" s="1043">
        <v>12</v>
      </c>
      <c r="P511" s="1043" t="s">
        <v>43</v>
      </c>
      <c r="Q511" s="1043" t="s">
        <v>43</v>
      </c>
      <c r="R511" s="1043">
        <v>2</v>
      </c>
      <c r="S511" s="1043" t="s">
        <v>43</v>
      </c>
      <c r="T511" s="1043" t="s">
        <v>43</v>
      </c>
      <c r="U511" s="1043">
        <v>90</v>
      </c>
      <c r="V511" s="1043">
        <v>18327</v>
      </c>
      <c r="W511" s="1044" t="s">
        <v>443</v>
      </c>
    </row>
    <row r="512" spans="1:23" s="1045" customFormat="1" ht="9.75" customHeight="1">
      <c r="A512" s="1046" t="s">
        <v>738</v>
      </c>
      <c r="B512" s="1045">
        <v>245</v>
      </c>
      <c r="C512" s="1045">
        <v>2094</v>
      </c>
      <c r="D512" s="1045">
        <v>1573</v>
      </c>
      <c r="E512" s="1045">
        <v>38</v>
      </c>
      <c r="F512" s="1045">
        <v>93</v>
      </c>
      <c r="G512" s="1045">
        <v>393</v>
      </c>
      <c r="H512" s="1045">
        <v>285</v>
      </c>
      <c r="I512" s="1045">
        <v>105</v>
      </c>
      <c r="J512" s="1045">
        <v>10</v>
      </c>
      <c r="K512" s="1045">
        <v>1</v>
      </c>
      <c r="L512" s="1045">
        <v>5</v>
      </c>
      <c r="M512" s="1045">
        <v>95</v>
      </c>
      <c r="N512" s="1045">
        <v>1</v>
      </c>
      <c r="O512" s="1045">
        <v>11</v>
      </c>
      <c r="P512" s="1045">
        <v>1</v>
      </c>
      <c r="Q512" s="1045" t="s">
        <v>43</v>
      </c>
      <c r="R512" s="1045">
        <v>4</v>
      </c>
      <c r="S512" s="1045" t="s">
        <v>43</v>
      </c>
      <c r="T512" s="1045" t="s">
        <v>43</v>
      </c>
      <c r="U512" s="1045">
        <v>78</v>
      </c>
      <c r="V512" s="1045">
        <v>20842</v>
      </c>
      <c r="W512" s="1048" t="s">
        <v>445</v>
      </c>
    </row>
    <row r="513" spans="1:23" s="1045" customFormat="1" ht="9.75" customHeight="1">
      <c r="A513" s="1046" t="s">
        <v>739</v>
      </c>
      <c r="B513" s="1045">
        <v>365</v>
      </c>
      <c r="C513" s="1045">
        <v>2223</v>
      </c>
      <c r="D513" s="1045">
        <v>87</v>
      </c>
      <c r="E513" s="1045">
        <v>2</v>
      </c>
      <c r="F513" s="1045">
        <v>136</v>
      </c>
      <c r="G513" s="1045">
        <v>447</v>
      </c>
      <c r="H513" s="1045">
        <v>831</v>
      </c>
      <c r="I513" s="1045">
        <v>70</v>
      </c>
      <c r="J513" s="1045" t="s">
        <v>43</v>
      </c>
      <c r="K513" s="1045" t="s">
        <v>43</v>
      </c>
      <c r="L513" s="1045">
        <v>6</v>
      </c>
      <c r="M513" s="1045">
        <v>88</v>
      </c>
      <c r="N513" s="1045" t="s">
        <v>43</v>
      </c>
      <c r="O513" s="1045" t="s">
        <v>43</v>
      </c>
      <c r="P513" s="1045" t="s">
        <v>43</v>
      </c>
      <c r="Q513" s="1045">
        <v>1</v>
      </c>
      <c r="R513" s="1045">
        <v>8</v>
      </c>
      <c r="S513" s="1045">
        <v>1</v>
      </c>
      <c r="T513" s="1045" t="s">
        <v>43</v>
      </c>
      <c r="U513" s="1045">
        <v>78</v>
      </c>
      <c r="V513" s="1045">
        <v>26783</v>
      </c>
      <c r="W513" s="1048" t="s">
        <v>447</v>
      </c>
    </row>
    <row r="514" spans="1:23" s="1045" customFormat="1" ht="9.75" customHeight="1">
      <c r="A514" s="1046" t="s">
        <v>740</v>
      </c>
      <c r="B514" s="1045">
        <v>457</v>
      </c>
      <c r="C514" s="1045">
        <v>2496</v>
      </c>
      <c r="D514" s="1045">
        <v>87</v>
      </c>
      <c r="E514" s="1045">
        <v>1</v>
      </c>
      <c r="F514" s="1045">
        <v>160</v>
      </c>
      <c r="G514" s="1045">
        <v>475</v>
      </c>
      <c r="H514" s="1045">
        <v>876</v>
      </c>
      <c r="I514" s="1045">
        <v>64</v>
      </c>
      <c r="J514" s="1045">
        <v>401</v>
      </c>
      <c r="K514" s="1045" t="s">
        <v>43</v>
      </c>
      <c r="L514" s="1045" t="s">
        <v>43</v>
      </c>
      <c r="M514" s="1045">
        <v>179</v>
      </c>
      <c r="N514" s="1045">
        <v>1</v>
      </c>
      <c r="O514" s="1045">
        <v>11</v>
      </c>
      <c r="P514" s="1045" t="s">
        <v>43</v>
      </c>
      <c r="Q514" s="1045" t="s">
        <v>43</v>
      </c>
      <c r="R514" s="1045">
        <v>9</v>
      </c>
      <c r="S514" s="1045">
        <v>1</v>
      </c>
      <c r="T514" s="1045" t="s">
        <v>43</v>
      </c>
      <c r="U514" s="1045">
        <v>157</v>
      </c>
      <c r="V514" s="1045">
        <v>17203</v>
      </c>
      <c r="W514" s="1048" t="s">
        <v>449</v>
      </c>
    </row>
    <row r="515" spans="1:23" s="1045" customFormat="1" ht="9.75" customHeight="1">
      <c r="A515" s="1046" t="s">
        <v>741</v>
      </c>
      <c r="B515" s="1045">
        <v>517</v>
      </c>
      <c r="C515" s="1045">
        <v>2751</v>
      </c>
      <c r="D515" s="1045">
        <v>131</v>
      </c>
      <c r="E515" s="1045">
        <v>3</v>
      </c>
      <c r="F515" s="1045">
        <v>138</v>
      </c>
      <c r="G515" s="1045">
        <v>443</v>
      </c>
      <c r="H515" s="1045">
        <v>877</v>
      </c>
      <c r="I515" s="1045">
        <v>45</v>
      </c>
      <c r="J515" s="1045">
        <v>614</v>
      </c>
      <c r="K515" s="1045">
        <v>5</v>
      </c>
      <c r="L515" s="1045">
        <v>2</v>
      </c>
      <c r="M515" s="1045">
        <v>261</v>
      </c>
      <c r="N515" s="1045" t="s">
        <v>43</v>
      </c>
      <c r="O515" s="1045" t="s">
        <v>43</v>
      </c>
      <c r="P515" s="1045" t="s">
        <v>43</v>
      </c>
      <c r="Q515" s="1045" t="s">
        <v>43</v>
      </c>
      <c r="R515" s="1045">
        <v>17</v>
      </c>
      <c r="S515" s="1045">
        <v>12</v>
      </c>
      <c r="T515" s="1045" t="s">
        <v>43</v>
      </c>
      <c r="U515" s="1045">
        <v>232</v>
      </c>
      <c r="V515" s="1045">
        <v>22497</v>
      </c>
      <c r="W515" s="1048" t="s">
        <v>451</v>
      </c>
    </row>
    <row r="516" spans="1:23" s="1045" customFormat="1" ht="6.75" customHeight="1">
      <c r="A516" s="1046"/>
      <c r="W516" s="1048"/>
    </row>
    <row r="517" spans="1:23" s="1045" customFormat="1" ht="9.75" customHeight="1">
      <c r="A517" s="1046" t="s">
        <v>305</v>
      </c>
      <c r="B517" s="1045">
        <v>447</v>
      </c>
      <c r="C517" s="1045">
        <v>2631</v>
      </c>
      <c r="D517" s="1045">
        <v>87</v>
      </c>
      <c r="E517" s="1045" t="s">
        <v>43</v>
      </c>
      <c r="F517" s="1045">
        <v>155</v>
      </c>
      <c r="G517" s="1045">
        <v>524</v>
      </c>
      <c r="H517" s="1045">
        <v>910</v>
      </c>
      <c r="I517" s="1045">
        <v>44</v>
      </c>
      <c r="J517" s="1045">
        <v>501</v>
      </c>
      <c r="K517" s="1045" t="s">
        <v>43</v>
      </c>
      <c r="L517" s="1045" t="s">
        <v>43</v>
      </c>
      <c r="M517" s="1045">
        <v>237</v>
      </c>
      <c r="N517" s="1045" t="s">
        <v>43</v>
      </c>
      <c r="O517" s="1045" t="s">
        <v>43</v>
      </c>
      <c r="P517" s="1045" t="s">
        <v>43</v>
      </c>
      <c r="Q517" s="1045" t="s">
        <v>43</v>
      </c>
      <c r="R517" s="1045">
        <v>10</v>
      </c>
      <c r="S517" s="1045">
        <v>2</v>
      </c>
      <c r="T517" s="1045" t="s">
        <v>43</v>
      </c>
      <c r="U517" s="1045">
        <v>225</v>
      </c>
      <c r="V517" s="1045">
        <v>20044</v>
      </c>
      <c r="W517" s="1048" t="s">
        <v>452</v>
      </c>
    </row>
    <row r="518" spans="1:23" s="1045" customFormat="1" ht="9.75" customHeight="1">
      <c r="A518" s="1046" t="s">
        <v>742</v>
      </c>
      <c r="B518" s="1045">
        <v>527</v>
      </c>
      <c r="C518" s="1045">
        <v>2753</v>
      </c>
      <c r="D518" s="1045">
        <v>109</v>
      </c>
      <c r="E518" s="1045">
        <v>4</v>
      </c>
      <c r="F518" s="1045">
        <v>152</v>
      </c>
      <c r="G518" s="1045">
        <v>342</v>
      </c>
      <c r="H518" s="1045">
        <v>807</v>
      </c>
      <c r="I518" s="1045">
        <v>45</v>
      </c>
      <c r="J518" s="1045">
        <v>611</v>
      </c>
      <c r="K518" s="1045">
        <v>5</v>
      </c>
      <c r="L518" s="1045">
        <v>8</v>
      </c>
      <c r="M518" s="1045">
        <v>336</v>
      </c>
      <c r="N518" s="1045">
        <v>1</v>
      </c>
      <c r="O518" s="1045">
        <v>12</v>
      </c>
      <c r="P518" s="1045" t="s">
        <v>43</v>
      </c>
      <c r="Q518" s="1045">
        <v>106</v>
      </c>
      <c r="R518" s="1045">
        <v>17</v>
      </c>
      <c r="S518" s="1045">
        <v>11</v>
      </c>
      <c r="T518" s="1045">
        <v>6</v>
      </c>
      <c r="U518" s="1045">
        <v>183</v>
      </c>
      <c r="V518" s="1045">
        <v>21595</v>
      </c>
      <c r="W518" s="1048" t="s">
        <v>454</v>
      </c>
    </row>
    <row r="519" spans="1:23" s="1045" customFormat="1" ht="6.75" customHeight="1">
      <c r="A519" s="1046"/>
      <c r="W519" s="1048"/>
    </row>
    <row r="520" spans="1:23" s="1045" customFormat="1" ht="9.75" customHeight="1">
      <c r="A520" s="1046" t="s">
        <v>307</v>
      </c>
      <c r="B520" s="1045">
        <v>102</v>
      </c>
      <c r="C520" s="1045">
        <v>758</v>
      </c>
      <c r="D520" s="1045">
        <v>35</v>
      </c>
      <c r="E520" s="1045" t="s">
        <v>43</v>
      </c>
      <c r="F520" s="1045">
        <v>33</v>
      </c>
      <c r="G520" s="1045">
        <v>175</v>
      </c>
      <c r="H520" s="1045">
        <v>118</v>
      </c>
      <c r="I520" s="1045" t="s">
        <v>43</v>
      </c>
      <c r="J520" s="1045">
        <v>150</v>
      </c>
      <c r="K520" s="1045" t="s">
        <v>43</v>
      </c>
      <c r="L520" s="1045" t="s">
        <v>43</v>
      </c>
      <c r="M520" s="1045">
        <v>84</v>
      </c>
      <c r="N520" s="1045" t="s">
        <v>43</v>
      </c>
      <c r="O520" s="1045" t="s">
        <v>43</v>
      </c>
      <c r="P520" s="1045" t="s">
        <v>43</v>
      </c>
      <c r="Q520" s="1045" t="s">
        <v>43</v>
      </c>
      <c r="R520" s="1045">
        <v>4</v>
      </c>
      <c r="S520" s="1045">
        <v>1</v>
      </c>
      <c r="T520" s="1045" t="s">
        <v>43</v>
      </c>
      <c r="U520" s="1045">
        <v>79</v>
      </c>
      <c r="V520" s="1045">
        <v>6322</v>
      </c>
      <c r="W520" s="1048" t="s">
        <v>455</v>
      </c>
    </row>
    <row r="521" spans="1:23" s="1045" customFormat="1" ht="9.75" customHeight="1">
      <c r="A521" s="1046" t="s">
        <v>456</v>
      </c>
      <c r="B521" s="1045">
        <v>153</v>
      </c>
      <c r="C521" s="1045">
        <v>713</v>
      </c>
      <c r="D521" s="1045">
        <v>23</v>
      </c>
      <c r="E521" s="1045">
        <v>3</v>
      </c>
      <c r="F521" s="1045">
        <v>35</v>
      </c>
      <c r="G521" s="1045">
        <v>121</v>
      </c>
      <c r="H521" s="1045">
        <v>405</v>
      </c>
      <c r="I521" s="1045">
        <v>17</v>
      </c>
      <c r="J521" s="1045">
        <v>118</v>
      </c>
      <c r="K521" s="1045" t="s">
        <v>43</v>
      </c>
      <c r="L521" s="1045" t="s">
        <v>43</v>
      </c>
      <c r="M521" s="1045">
        <v>83</v>
      </c>
      <c r="N521" s="1045" t="s">
        <v>43</v>
      </c>
      <c r="O521" s="1045" t="s">
        <v>43</v>
      </c>
      <c r="P521" s="1045" t="s">
        <v>43</v>
      </c>
      <c r="Q521" s="1045" t="s">
        <v>43</v>
      </c>
      <c r="R521" s="1045">
        <v>6</v>
      </c>
      <c r="S521" s="1045">
        <v>5</v>
      </c>
      <c r="T521" s="1045" t="s">
        <v>43</v>
      </c>
      <c r="U521" s="1045">
        <v>72</v>
      </c>
      <c r="V521" s="1045">
        <v>4986</v>
      </c>
      <c r="W521" s="1048" t="s">
        <v>457</v>
      </c>
    </row>
    <row r="522" spans="1:23" s="1045" customFormat="1" ht="9.75" customHeight="1">
      <c r="A522" s="1046" t="s">
        <v>458</v>
      </c>
      <c r="B522" s="1045">
        <v>146</v>
      </c>
      <c r="C522" s="1045">
        <v>630</v>
      </c>
      <c r="D522" s="1045">
        <v>24</v>
      </c>
      <c r="E522" s="1045" t="s">
        <v>43</v>
      </c>
      <c r="F522" s="1045">
        <v>34</v>
      </c>
      <c r="G522" s="1045">
        <v>64</v>
      </c>
      <c r="H522" s="1045">
        <v>293</v>
      </c>
      <c r="I522" s="1045" t="s">
        <v>43</v>
      </c>
      <c r="J522" s="1045">
        <v>167</v>
      </c>
      <c r="K522" s="1045">
        <v>5</v>
      </c>
      <c r="L522" s="1045">
        <v>2</v>
      </c>
      <c r="M522" s="1045">
        <v>57</v>
      </c>
      <c r="N522" s="1045" t="s">
        <v>43</v>
      </c>
      <c r="O522" s="1045" t="s">
        <v>43</v>
      </c>
      <c r="P522" s="1045" t="s">
        <v>43</v>
      </c>
      <c r="Q522" s="1045" t="s">
        <v>43</v>
      </c>
      <c r="R522" s="1045">
        <v>3</v>
      </c>
      <c r="S522" s="1045">
        <v>6</v>
      </c>
      <c r="T522" s="1045" t="s">
        <v>43</v>
      </c>
      <c r="U522" s="1045">
        <v>48</v>
      </c>
      <c r="V522" s="1045">
        <v>5108</v>
      </c>
      <c r="W522" s="1048" t="s">
        <v>459</v>
      </c>
    </row>
    <row r="523" spans="1:23" s="1045" customFormat="1" ht="9.75" customHeight="1">
      <c r="A523" s="1046" t="s">
        <v>460</v>
      </c>
      <c r="B523" s="1045">
        <v>116</v>
      </c>
      <c r="C523" s="1045">
        <v>650</v>
      </c>
      <c r="D523" s="1045">
        <v>49</v>
      </c>
      <c r="E523" s="1045" t="s">
        <v>43</v>
      </c>
      <c r="F523" s="1045">
        <v>36</v>
      </c>
      <c r="G523" s="1045">
        <v>83</v>
      </c>
      <c r="H523" s="1045">
        <v>61</v>
      </c>
      <c r="I523" s="1045">
        <v>28</v>
      </c>
      <c r="J523" s="1045">
        <v>179</v>
      </c>
      <c r="K523" s="1045" t="s">
        <v>43</v>
      </c>
      <c r="L523" s="1045" t="s">
        <v>43</v>
      </c>
      <c r="M523" s="1045">
        <v>37</v>
      </c>
      <c r="N523" s="1045" t="s">
        <v>43</v>
      </c>
      <c r="O523" s="1045" t="s">
        <v>43</v>
      </c>
      <c r="P523" s="1045" t="s">
        <v>43</v>
      </c>
      <c r="Q523" s="1045" t="s">
        <v>43</v>
      </c>
      <c r="R523" s="1045">
        <v>4</v>
      </c>
      <c r="S523" s="1045" t="s">
        <v>43</v>
      </c>
      <c r="T523" s="1045" t="s">
        <v>43</v>
      </c>
      <c r="U523" s="1045">
        <v>33</v>
      </c>
      <c r="V523" s="1045">
        <v>6081</v>
      </c>
      <c r="W523" s="1048" t="s">
        <v>461</v>
      </c>
    </row>
    <row r="524" spans="1:23" s="1045" customFormat="1" ht="9.75" customHeight="1">
      <c r="A524" s="1046" t="s">
        <v>311</v>
      </c>
      <c r="B524" s="1045">
        <v>112</v>
      </c>
      <c r="C524" s="1045">
        <v>760</v>
      </c>
      <c r="D524" s="1045">
        <v>13</v>
      </c>
      <c r="E524" s="1045">
        <v>1</v>
      </c>
      <c r="F524" s="1045">
        <v>47</v>
      </c>
      <c r="G524" s="1045">
        <v>74</v>
      </c>
      <c r="H524" s="1045">
        <v>48</v>
      </c>
      <c r="I524" s="1045" t="s">
        <v>43</v>
      </c>
      <c r="J524" s="1045">
        <v>147</v>
      </c>
      <c r="K524" s="1045" t="s">
        <v>43</v>
      </c>
      <c r="L524" s="1045">
        <v>6</v>
      </c>
      <c r="M524" s="1045">
        <v>159</v>
      </c>
      <c r="N524" s="1045">
        <v>1</v>
      </c>
      <c r="O524" s="1045">
        <v>12</v>
      </c>
      <c r="P524" s="1045" t="s">
        <v>43</v>
      </c>
      <c r="Q524" s="1045">
        <v>106</v>
      </c>
      <c r="R524" s="1045">
        <v>4</v>
      </c>
      <c r="S524" s="1045" t="s">
        <v>43</v>
      </c>
      <c r="T524" s="1045">
        <v>6</v>
      </c>
      <c r="U524" s="1045">
        <v>30</v>
      </c>
      <c r="V524" s="1045">
        <v>5420</v>
      </c>
      <c r="W524" s="1048" t="s">
        <v>462</v>
      </c>
    </row>
    <row r="525" spans="1:23" s="1045" customFormat="1" ht="6.75" customHeight="1">
      <c r="A525" s="1046"/>
      <c r="W525" s="1048"/>
    </row>
    <row r="526" spans="1:23" s="1045" customFormat="1" ht="9.75" customHeight="1">
      <c r="A526" s="1046" t="s">
        <v>463</v>
      </c>
      <c r="B526" s="1045">
        <v>56</v>
      </c>
      <c r="C526" s="1045">
        <v>251</v>
      </c>
      <c r="D526" s="1045" t="s">
        <v>43</v>
      </c>
      <c r="E526" s="1045" t="s">
        <v>43</v>
      </c>
      <c r="F526" s="1045" t="s">
        <v>43</v>
      </c>
      <c r="G526" s="1045">
        <v>67</v>
      </c>
      <c r="H526" s="1045">
        <v>64</v>
      </c>
      <c r="I526" s="1045" t="s">
        <v>43</v>
      </c>
      <c r="J526" s="1045">
        <v>50</v>
      </c>
      <c r="K526" s="1045" t="s">
        <v>43</v>
      </c>
      <c r="L526" s="1045" t="s">
        <v>43</v>
      </c>
      <c r="M526" s="1045">
        <v>24</v>
      </c>
      <c r="N526" s="1045" t="s">
        <v>43</v>
      </c>
      <c r="O526" s="1045" t="s">
        <v>43</v>
      </c>
      <c r="P526" s="1045" t="s">
        <v>43</v>
      </c>
      <c r="Q526" s="1045" t="s">
        <v>43</v>
      </c>
      <c r="R526" s="1045">
        <v>1</v>
      </c>
      <c r="S526" s="1045">
        <v>1</v>
      </c>
      <c r="T526" s="1045" t="s">
        <v>43</v>
      </c>
      <c r="U526" s="1045">
        <v>22</v>
      </c>
      <c r="V526" s="1045">
        <v>1907</v>
      </c>
      <c r="W526" s="1048" t="s">
        <v>464</v>
      </c>
    </row>
    <row r="527" spans="1:23" s="1045" customFormat="1" ht="9.75" customHeight="1">
      <c r="A527" s="1046" t="s">
        <v>465</v>
      </c>
      <c r="B527" s="1045" t="s">
        <v>43</v>
      </c>
      <c r="C527" s="1045">
        <v>284</v>
      </c>
      <c r="D527" s="1045">
        <v>24</v>
      </c>
      <c r="E527" s="1045" t="s">
        <v>43</v>
      </c>
      <c r="F527" s="1045">
        <v>17</v>
      </c>
      <c r="G527" s="1045">
        <v>42</v>
      </c>
      <c r="H527" s="1045">
        <v>27</v>
      </c>
      <c r="I527" s="1045" t="s">
        <v>43</v>
      </c>
      <c r="J527" s="1045">
        <v>50</v>
      </c>
      <c r="K527" s="1045" t="s">
        <v>43</v>
      </c>
      <c r="L527" s="1045" t="s">
        <v>43</v>
      </c>
      <c r="M527" s="1045">
        <v>25</v>
      </c>
      <c r="N527" s="1045" t="s">
        <v>43</v>
      </c>
      <c r="O527" s="1045" t="s">
        <v>43</v>
      </c>
      <c r="P527" s="1045" t="s">
        <v>43</v>
      </c>
      <c r="Q527" s="1045" t="s">
        <v>43</v>
      </c>
      <c r="R527" s="1045">
        <v>2</v>
      </c>
      <c r="S527" s="1045" t="s">
        <v>43</v>
      </c>
      <c r="T527" s="1045" t="s">
        <v>43</v>
      </c>
      <c r="U527" s="1045">
        <v>23</v>
      </c>
      <c r="V527" s="1045">
        <v>1927</v>
      </c>
      <c r="W527" s="1048" t="s">
        <v>410</v>
      </c>
    </row>
    <row r="528" spans="1:23" s="1045" customFormat="1" ht="9.75" customHeight="1">
      <c r="A528" s="1046" t="s">
        <v>466</v>
      </c>
      <c r="B528" s="1045">
        <v>46</v>
      </c>
      <c r="C528" s="1045">
        <v>223</v>
      </c>
      <c r="D528" s="1045">
        <v>11</v>
      </c>
      <c r="E528" s="1045" t="s">
        <v>43</v>
      </c>
      <c r="F528" s="1045">
        <v>16</v>
      </c>
      <c r="G528" s="1045">
        <v>66</v>
      </c>
      <c r="H528" s="1045">
        <v>27</v>
      </c>
      <c r="I528" s="1045" t="s">
        <v>43</v>
      </c>
      <c r="J528" s="1045">
        <v>50</v>
      </c>
      <c r="K528" s="1045" t="s">
        <v>43</v>
      </c>
      <c r="L528" s="1045" t="s">
        <v>43</v>
      </c>
      <c r="M528" s="1045">
        <v>35</v>
      </c>
      <c r="N528" s="1045" t="s">
        <v>43</v>
      </c>
      <c r="O528" s="1045" t="s">
        <v>43</v>
      </c>
      <c r="P528" s="1045" t="s">
        <v>43</v>
      </c>
      <c r="Q528" s="1045" t="s">
        <v>43</v>
      </c>
      <c r="R528" s="1045">
        <v>1</v>
      </c>
      <c r="S528" s="1045" t="s">
        <v>43</v>
      </c>
      <c r="T528" s="1045" t="s">
        <v>43</v>
      </c>
      <c r="U528" s="1045">
        <v>34</v>
      </c>
      <c r="V528" s="1045">
        <v>2488</v>
      </c>
      <c r="W528" s="1048" t="s">
        <v>411</v>
      </c>
    </row>
    <row r="529" spans="1:23" s="1045" customFormat="1" ht="9.75" customHeight="1">
      <c r="A529" s="1046" t="s">
        <v>467</v>
      </c>
      <c r="B529" s="1045">
        <v>23</v>
      </c>
      <c r="C529" s="1045">
        <v>297</v>
      </c>
      <c r="D529" s="1045" t="s">
        <v>43</v>
      </c>
      <c r="E529" s="1045">
        <v>1</v>
      </c>
      <c r="F529" s="1045">
        <v>18</v>
      </c>
      <c r="G529" s="1045">
        <v>45</v>
      </c>
      <c r="H529" s="1045">
        <v>31</v>
      </c>
      <c r="I529" s="1045" t="s">
        <v>43</v>
      </c>
      <c r="J529" s="1045">
        <v>50</v>
      </c>
      <c r="K529" s="1045" t="s">
        <v>43</v>
      </c>
      <c r="L529" s="1045" t="s">
        <v>43</v>
      </c>
      <c r="M529" s="1045">
        <v>26</v>
      </c>
      <c r="N529" s="1045" t="s">
        <v>43</v>
      </c>
      <c r="O529" s="1045" t="s">
        <v>43</v>
      </c>
      <c r="P529" s="1045" t="s">
        <v>43</v>
      </c>
      <c r="Q529" s="1045" t="s">
        <v>43</v>
      </c>
      <c r="R529" s="1045">
        <v>1</v>
      </c>
      <c r="S529" s="1045" t="s">
        <v>43</v>
      </c>
      <c r="T529" s="1045" t="s">
        <v>43</v>
      </c>
      <c r="U529" s="1045">
        <v>25</v>
      </c>
      <c r="V529" s="1045">
        <v>2470</v>
      </c>
      <c r="W529" s="1048" t="s">
        <v>412</v>
      </c>
    </row>
    <row r="530" spans="1:23" s="1045" customFormat="1" ht="9.75" customHeight="1">
      <c r="A530" s="1046" t="s">
        <v>468</v>
      </c>
      <c r="B530" s="1045">
        <v>70</v>
      </c>
      <c r="C530" s="1045">
        <v>264</v>
      </c>
      <c r="D530" s="1045">
        <v>11</v>
      </c>
      <c r="E530" s="1045" t="s">
        <v>43</v>
      </c>
      <c r="F530" s="1045" t="s">
        <v>43</v>
      </c>
      <c r="G530" s="1045">
        <v>12</v>
      </c>
      <c r="H530" s="1045">
        <v>248</v>
      </c>
      <c r="I530" s="1045">
        <v>17</v>
      </c>
      <c r="J530" s="1045">
        <v>25</v>
      </c>
      <c r="K530" s="1045" t="s">
        <v>43</v>
      </c>
      <c r="L530" s="1045" t="s">
        <v>43</v>
      </c>
      <c r="M530" s="1045">
        <v>1</v>
      </c>
      <c r="N530" s="1045" t="s">
        <v>43</v>
      </c>
      <c r="O530" s="1045" t="s">
        <v>43</v>
      </c>
      <c r="P530" s="1045" t="s">
        <v>43</v>
      </c>
      <c r="Q530" s="1045" t="s">
        <v>43</v>
      </c>
      <c r="R530" s="1045">
        <v>1</v>
      </c>
      <c r="S530" s="1045" t="s">
        <v>43</v>
      </c>
      <c r="T530" s="1045" t="s">
        <v>43</v>
      </c>
      <c r="U530" s="1045" t="s">
        <v>43</v>
      </c>
      <c r="V530" s="1045">
        <v>378</v>
      </c>
      <c r="W530" s="1048" t="s">
        <v>469</v>
      </c>
    </row>
    <row r="531" spans="1:23" s="1045" customFormat="1" ht="9.75" customHeight="1">
      <c r="A531" s="1046" t="s">
        <v>470</v>
      </c>
      <c r="B531" s="1045">
        <v>60</v>
      </c>
      <c r="C531" s="1045">
        <v>152</v>
      </c>
      <c r="D531" s="1045">
        <v>12</v>
      </c>
      <c r="E531" s="1045">
        <v>2</v>
      </c>
      <c r="F531" s="1045">
        <v>17</v>
      </c>
      <c r="G531" s="1045">
        <v>64</v>
      </c>
      <c r="H531" s="1045">
        <v>126</v>
      </c>
      <c r="I531" s="1045" t="s">
        <v>43</v>
      </c>
      <c r="J531" s="1045">
        <v>43</v>
      </c>
      <c r="K531" s="1045" t="s">
        <v>43</v>
      </c>
      <c r="L531" s="1045" t="s">
        <v>43</v>
      </c>
      <c r="M531" s="1045">
        <v>56</v>
      </c>
      <c r="N531" s="1045" t="s">
        <v>43</v>
      </c>
      <c r="O531" s="1045" t="s">
        <v>43</v>
      </c>
      <c r="P531" s="1045" t="s">
        <v>43</v>
      </c>
      <c r="Q531" s="1045" t="s">
        <v>43</v>
      </c>
      <c r="R531" s="1045">
        <v>4</v>
      </c>
      <c r="S531" s="1045">
        <v>5</v>
      </c>
      <c r="T531" s="1045" t="s">
        <v>43</v>
      </c>
      <c r="U531" s="1045">
        <v>47</v>
      </c>
      <c r="V531" s="1045">
        <v>2138</v>
      </c>
      <c r="W531" s="1048" t="s">
        <v>471</v>
      </c>
    </row>
    <row r="532" spans="1:23" s="1045" customFormat="1" ht="9.75" customHeight="1">
      <c r="A532" s="1046" t="s">
        <v>472</v>
      </c>
      <c r="B532" s="1045">
        <v>45</v>
      </c>
      <c r="C532" s="1045">
        <v>275</v>
      </c>
      <c r="D532" s="1045">
        <v>13</v>
      </c>
      <c r="E532" s="1045" t="s">
        <v>43</v>
      </c>
      <c r="F532" s="1045" t="s">
        <v>43</v>
      </c>
      <c r="G532" s="1045">
        <v>55</v>
      </c>
      <c r="H532" s="1045">
        <v>194</v>
      </c>
      <c r="I532" s="1045" t="s">
        <v>43</v>
      </c>
      <c r="J532" s="1045">
        <v>92</v>
      </c>
      <c r="K532" s="1045">
        <v>1</v>
      </c>
      <c r="L532" s="1045" t="s">
        <v>43</v>
      </c>
      <c r="M532" s="1045">
        <v>1</v>
      </c>
      <c r="N532" s="1045" t="s">
        <v>43</v>
      </c>
      <c r="O532" s="1045" t="s">
        <v>43</v>
      </c>
      <c r="P532" s="1045" t="s">
        <v>43</v>
      </c>
      <c r="Q532" s="1045" t="s">
        <v>43</v>
      </c>
      <c r="R532" s="1045">
        <v>1</v>
      </c>
      <c r="S532" s="1045" t="s">
        <v>43</v>
      </c>
      <c r="T532" s="1045" t="s">
        <v>43</v>
      </c>
      <c r="U532" s="1045" t="s">
        <v>43</v>
      </c>
      <c r="V532" s="1045">
        <v>2370</v>
      </c>
      <c r="W532" s="1048" t="s">
        <v>473</v>
      </c>
    </row>
    <row r="533" spans="1:23" s="1045" customFormat="1" ht="9.75" customHeight="1">
      <c r="A533" s="1046" t="s">
        <v>474</v>
      </c>
      <c r="B533" s="1045">
        <v>45</v>
      </c>
      <c r="C533" s="1045">
        <v>248</v>
      </c>
      <c r="D533" s="1045">
        <v>11</v>
      </c>
      <c r="E533" s="1045" t="s">
        <v>43</v>
      </c>
      <c r="F533" s="1045">
        <v>17</v>
      </c>
      <c r="G533" s="1045">
        <v>4</v>
      </c>
      <c r="H533" s="1045">
        <v>31</v>
      </c>
      <c r="I533" s="1045" t="s">
        <v>43</v>
      </c>
      <c r="J533" s="1045">
        <v>25</v>
      </c>
      <c r="K533" s="1045" t="s">
        <v>43</v>
      </c>
      <c r="L533" s="1045">
        <v>2</v>
      </c>
      <c r="M533" s="1045">
        <v>28</v>
      </c>
      <c r="N533" s="1045" t="s">
        <v>43</v>
      </c>
      <c r="O533" s="1045" t="s">
        <v>43</v>
      </c>
      <c r="P533" s="1045" t="s">
        <v>43</v>
      </c>
      <c r="Q533" s="1045" t="s">
        <v>43</v>
      </c>
      <c r="R533" s="1045" t="s">
        <v>43</v>
      </c>
      <c r="S533" s="1045">
        <v>6</v>
      </c>
      <c r="T533" s="1045" t="s">
        <v>43</v>
      </c>
      <c r="U533" s="1045">
        <v>22</v>
      </c>
      <c r="V533" s="1045">
        <v>430</v>
      </c>
      <c r="W533" s="1048" t="s">
        <v>475</v>
      </c>
    </row>
    <row r="534" spans="1:23" s="1045" customFormat="1" ht="9.75" customHeight="1">
      <c r="A534" s="1046" t="s">
        <v>476</v>
      </c>
      <c r="B534" s="1045">
        <v>56</v>
      </c>
      <c r="C534" s="1045">
        <v>107</v>
      </c>
      <c r="D534" s="1045" t="s">
        <v>43</v>
      </c>
      <c r="E534" s="1045" t="s">
        <v>43</v>
      </c>
      <c r="F534" s="1045">
        <v>17</v>
      </c>
      <c r="G534" s="1045">
        <v>5</v>
      </c>
      <c r="H534" s="1045">
        <v>68</v>
      </c>
      <c r="I534" s="1045" t="s">
        <v>43</v>
      </c>
      <c r="J534" s="1045">
        <v>50</v>
      </c>
      <c r="K534" s="1045">
        <v>4</v>
      </c>
      <c r="L534" s="1045" t="s">
        <v>43</v>
      </c>
      <c r="M534" s="1045">
        <v>28</v>
      </c>
      <c r="N534" s="1045" t="s">
        <v>43</v>
      </c>
      <c r="O534" s="1045" t="s">
        <v>43</v>
      </c>
      <c r="P534" s="1045" t="s">
        <v>43</v>
      </c>
      <c r="Q534" s="1045" t="s">
        <v>43</v>
      </c>
      <c r="R534" s="1045">
        <v>2</v>
      </c>
      <c r="S534" s="1045" t="s">
        <v>43</v>
      </c>
      <c r="T534" s="1045" t="s">
        <v>43</v>
      </c>
      <c r="U534" s="1045">
        <v>26</v>
      </c>
      <c r="V534" s="1045">
        <v>2308</v>
      </c>
      <c r="W534" s="1048" t="s">
        <v>477</v>
      </c>
    </row>
    <row r="535" spans="1:23" s="1045" customFormat="1" ht="9.75" customHeight="1">
      <c r="A535" s="1046" t="s">
        <v>478</v>
      </c>
      <c r="B535" s="1045">
        <v>27</v>
      </c>
      <c r="C535" s="1045">
        <v>200</v>
      </c>
      <c r="D535" s="1045">
        <v>22</v>
      </c>
      <c r="E535" s="1045" t="s">
        <v>43</v>
      </c>
      <c r="F535" s="1045">
        <v>18</v>
      </c>
      <c r="G535" s="1045">
        <v>43</v>
      </c>
      <c r="H535" s="1045">
        <v>6</v>
      </c>
      <c r="I535" s="1045">
        <v>10</v>
      </c>
      <c r="J535" s="1045">
        <v>86</v>
      </c>
      <c r="K535" s="1045" t="s">
        <v>43</v>
      </c>
      <c r="L535" s="1045" t="s">
        <v>43</v>
      </c>
      <c r="M535" s="1045">
        <v>23</v>
      </c>
      <c r="N535" s="1045" t="s">
        <v>43</v>
      </c>
      <c r="O535" s="1045" t="s">
        <v>43</v>
      </c>
      <c r="P535" s="1045" t="s">
        <v>43</v>
      </c>
      <c r="Q535" s="1045" t="s">
        <v>43</v>
      </c>
      <c r="R535" s="1045">
        <v>1</v>
      </c>
      <c r="S535" s="1045" t="s">
        <v>43</v>
      </c>
      <c r="T535" s="1045" t="s">
        <v>43</v>
      </c>
      <c r="U535" s="1045">
        <v>22</v>
      </c>
      <c r="V535" s="1045">
        <v>1754</v>
      </c>
      <c r="W535" s="1048" t="s">
        <v>422</v>
      </c>
    </row>
    <row r="536" spans="1:23" s="1045" customFormat="1" ht="9.75" customHeight="1">
      <c r="A536" s="1046" t="s">
        <v>479</v>
      </c>
      <c r="B536" s="1045">
        <v>22</v>
      </c>
      <c r="C536" s="1045">
        <v>114</v>
      </c>
      <c r="D536" s="1045">
        <v>16</v>
      </c>
      <c r="E536" s="1045" t="s">
        <v>43</v>
      </c>
      <c r="F536" s="1045" t="s">
        <v>43</v>
      </c>
      <c r="G536" s="1045">
        <v>18</v>
      </c>
      <c r="H536" s="1045">
        <v>3</v>
      </c>
      <c r="I536" s="1045">
        <v>18</v>
      </c>
      <c r="J536" s="1045">
        <v>50</v>
      </c>
      <c r="K536" s="1045" t="s">
        <v>43</v>
      </c>
      <c r="L536" s="1045" t="s">
        <v>43</v>
      </c>
      <c r="M536" s="1045">
        <v>11</v>
      </c>
      <c r="N536" s="1045" t="s">
        <v>43</v>
      </c>
      <c r="O536" s="1045" t="s">
        <v>43</v>
      </c>
      <c r="P536" s="1045" t="s">
        <v>43</v>
      </c>
      <c r="Q536" s="1045" t="s">
        <v>43</v>
      </c>
      <c r="R536" s="1045" t="s">
        <v>43</v>
      </c>
      <c r="S536" s="1045" t="s">
        <v>43</v>
      </c>
      <c r="T536" s="1045" t="s">
        <v>43</v>
      </c>
      <c r="U536" s="1045">
        <v>11</v>
      </c>
      <c r="V536" s="1045">
        <v>2655</v>
      </c>
      <c r="W536" s="1048" t="s">
        <v>423</v>
      </c>
    </row>
    <row r="537" spans="1:23" s="1045" customFormat="1" ht="9.75" customHeight="1">
      <c r="A537" s="1046" t="s">
        <v>480</v>
      </c>
      <c r="B537" s="1045">
        <v>67</v>
      </c>
      <c r="C537" s="1045">
        <v>336</v>
      </c>
      <c r="D537" s="1045">
        <v>11</v>
      </c>
      <c r="E537" s="1045" t="s">
        <v>43</v>
      </c>
      <c r="F537" s="1045">
        <v>18</v>
      </c>
      <c r="G537" s="1045">
        <v>22</v>
      </c>
      <c r="H537" s="1045">
        <v>52</v>
      </c>
      <c r="I537" s="1045" t="s">
        <v>43</v>
      </c>
      <c r="J537" s="1045">
        <v>43</v>
      </c>
      <c r="K537" s="1045" t="s">
        <v>43</v>
      </c>
      <c r="L537" s="1045" t="s">
        <v>43</v>
      </c>
      <c r="M537" s="1045">
        <v>3</v>
      </c>
      <c r="N537" s="1045" t="s">
        <v>43</v>
      </c>
      <c r="O537" s="1045" t="s">
        <v>43</v>
      </c>
      <c r="P537" s="1045" t="s">
        <v>43</v>
      </c>
      <c r="Q537" s="1045" t="s">
        <v>43</v>
      </c>
      <c r="R537" s="1045">
        <v>3</v>
      </c>
      <c r="S537" s="1045" t="s">
        <v>43</v>
      </c>
      <c r="T537" s="1045" t="s">
        <v>43</v>
      </c>
      <c r="U537" s="1045" t="s">
        <v>43</v>
      </c>
      <c r="V537" s="1045">
        <v>1672</v>
      </c>
      <c r="W537" s="1048" t="s">
        <v>424</v>
      </c>
    </row>
    <row r="538" spans="1:23" s="1045" customFormat="1" ht="9.75" customHeight="1">
      <c r="A538" s="1046" t="s">
        <v>481</v>
      </c>
      <c r="B538" s="1045">
        <v>34</v>
      </c>
      <c r="C538" s="1045">
        <v>380</v>
      </c>
      <c r="D538" s="1045">
        <v>13</v>
      </c>
      <c r="E538" s="1045">
        <v>1</v>
      </c>
      <c r="F538" s="1045">
        <v>17</v>
      </c>
      <c r="G538" s="1045">
        <v>15</v>
      </c>
      <c r="H538" s="1045" t="s">
        <v>43</v>
      </c>
      <c r="I538" s="1045" t="s">
        <v>43</v>
      </c>
      <c r="J538" s="1045" t="s">
        <v>43</v>
      </c>
      <c r="K538" s="1045" t="s">
        <v>43</v>
      </c>
      <c r="L538" s="1045" t="s">
        <v>43</v>
      </c>
      <c r="M538" s="1045">
        <v>12</v>
      </c>
      <c r="N538" s="1045" t="s">
        <v>43</v>
      </c>
      <c r="O538" s="1045" t="s">
        <v>43</v>
      </c>
      <c r="P538" s="1045" t="s">
        <v>43</v>
      </c>
      <c r="Q538" s="1045" t="s">
        <v>43</v>
      </c>
      <c r="R538" s="1045">
        <v>1</v>
      </c>
      <c r="S538" s="1045" t="s">
        <v>43</v>
      </c>
      <c r="T538" s="1045" t="s">
        <v>43</v>
      </c>
      <c r="U538" s="1045">
        <v>11</v>
      </c>
      <c r="V538" s="1045">
        <v>258</v>
      </c>
      <c r="W538" s="1048" t="s">
        <v>482</v>
      </c>
    </row>
    <row r="539" spans="1:23" s="1045" customFormat="1" ht="9.75" customHeight="1">
      <c r="A539" s="1046" t="s">
        <v>465</v>
      </c>
      <c r="B539" s="1045">
        <v>45</v>
      </c>
      <c r="C539" s="1045">
        <v>226</v>
      </c>
      <c r="D539" s="1045" t="s">
        <v>43</v>
      </c>
      <c r="E539" s="1045" t="s">
        <v>43</v>
      </c>
      <c r="F539" s="1045">
        <v>13</v>
      </c>
      <c r="G539" s="1045">
        <v>34</v>
      </c>
      <c r="H539" s="1045">
        <v>31</v>
      </c>
      <c r="I539" s="1045" t="s">
        <v>43</v>
      </c>
      <c r="J539" s="1045">
        <v>95</v>
      </c>
      <c r="K539" s="1045" t="s">
        <v>43</v>
      </c>
      <c r="L539" s="1045">
        <v>6</v>
      </c>
      <c r="M539" s="1045">
        <v>44</v>
      </c>
      <c r="N539" s="1045" t="s">
        <v>43</v>
      </c>
      <c r="O539" s="1045" t="s">
        <v>43</v>
      </c>
      <c r="P539" s="1045" t="s">
        <v>43</v>
      </c>
      <c r="Q539" s="1045">
        <v>35</v>
      </c>
      <c r="R539" s="1045">
        <v>1</v>
      </c>
      <c r="S539" s="1045" t="s">
        <v>43</v>
      </c>
      <c r="T539" s="1045" t="s">
        <v>43</v>
      </c>
      <c r="U539" s="1045">
        <v>8</v>
      </c>
      <c r="V539" s="1045">
        <v>2822</v>
      </c>
      <c r="W539" s="1048" t="s">
        <v>410</v>
      </c>
    </row>
    <row r="540" spans="1:23" s="1045" customFormat="1" ht="9.75" customHeight="1">
      <c r="A540" s="1049" t="s">
        <v>466</v>
      </c>
      <c r="B540" s="1050">
        <v>33</v>
      </c>
      <c r="C540" s="1051">
        <v>154</v>
      </c>
      <c r="D540" s="1051" t="s">
        <v>43</v>
      </c>
      <c r="E540" s="1051" t="s">
        <v>43</v>
      </c>
      <c r="F540" s="1051">
        <v>17</v>
      </c>
      <c r="G540" s="1051">
        <v>25</v>
      </c>
      <c r="H540" s="1051">
        <v>17</v>
      </c>
      <c r="I540" s="1051" t="s">
        <v>43</v>
      </c>
      <c r="J540" s="1051">
        <v>52</v>
      </c>
      <c r="K540" s="1051" t="s">
        <v>43</v>
      </c>
      <c r="L540" s="1051" t="s">
        <v>43</v>
      </c>
      <c r="M540" s="1051">
        <v>103</v>
      </c>
      <c r="N540" s="1051">
        <v>1</v>
      </c>
      <c r="O540" s="1051">
        <v>12</v>
      </c>
      <c r="P540" s="1051" t="s">
        <v>43</v>
      </c>
      <c r="Q540" s="1051">
        <v>71</v>
      </c>
      <c r="R540" s="1051">
        <v>2</v>
      </c>
      <c r="S540" s="1051" t="s">
        <v>43</v>
      </c>
      <c r="T540" s="1051">
        <v>6</v>
      </c>
      <c r="U540" s="1051">
        <v>11</v>
      </c>
      <c r="V540" s="1051">
        <v>2340</v>
      </c>
      <c r="W540" s="1052" t="s">
        <v>411</v>
      </c>
    </row>
    <row r="541" spans="1:23" ht="12" customHeight="1"/>
    <row r="542" spans="1:23" ht="12" customHeight="1"/>
    <row r="543" spans="1:23" ht="12" customHeight="1">
      <c r="K543" s="1053" t="s">
        <v>483</v>
      </c>
    </row>
    <row r="544" spans="1:23" s="1038" customFormat="1" ht="21" customHeight="1">
      <c r="A544" s="1308" t="s">
        <v>723</v>
      </c>
      <c r="B544" s="1054" t="s">
        <v>872</v>
      </c>
      <c r="C544" s="1037"/>
      <c r="D544" s="1037"/>
      <c r="E544" s="1037"/>
      <c r="F544" s="1037"/>
      <c r="G544" s="1037"/>
      <c r="H544" s="1037"/>
      <c r="I544" s="1037"/>
      <c r="J544" s="1037"/>
      <c r="K544" s="1037"/>
      <c r="L544" s="1037"/>
      <c r="M544" s="1037"/>
      <c r="N544" s="1037"/>
      <c r="O544" s="1037"/>
      <c r="P544" s="1037"/>
      <c r="Q544" s="1037"/>
      <c r="R544" s="1037"/>
      <c r="S544" s="1076"/>
      <c r="T544" s="1077" t="s">
        <v>1376</v>
      </c>
      <c r="U544" s="1037"/>
      <c r="V544" s="1037"/>
      <c r="W544" s="1311" t="s">
        <v>1335</v>
      </c>
    </row>
    <row r="545" spans="1:23" s="1038" customFormat="1" ht="21" customHeight="1">
      <c r="A545" s="1309"/>
      <c r="B545" s="1054" t="s">
        <v>869</v>
      </c>
      <c r="C545" s="1037"/>
      <c r="D545" s="1037"/>
      <c r="E545" s="1076"/>
      <c r="F545" s="1077" t="s">
        <v>763</v>
      </c>
      <c r="G545" s="1037"/>
      <c r="H545" s="1037"/>
      <c r="I545" s="1037"/>
      <c r="J545" s="1037"/>
      <c r="K545" s="1037"/>
      <c r="L545" s="1076"/>
      <c r="M545" s="1077" t="s">
        <v>764</v>
      </c>
      <c r="N545" s="1037"/>
      <c r="O545" s="1076"/>
      <c r="P545" s="1077" t="s">
        <v>765</v>
      </c>
      <c r="Q545" s="1037"/>
      <c r="R545" s="1037"/>
      <c r="S545" s="1076"/>
      <c r="T545" s="1314" t="s">
        <v>823</v>
      </c>
      <c r="U545" s="1077" t="s">
        <v>725</v>
      </c>
      <c r="V545" s="1037"/>
      <c r="W545" s="1312"/>
    </row>
    <row r="546" spans="1:23" s="1038" customFormat="1" ht="52.5" customHeight="1">
      <c r="A546" s="1310"/>
      <c r="B546" s="1039" t="s">
        <v>769</v>
      </c>
      <c r="C546" s="1039" t="s">
        <v>770</v>
      </c>
      <c r="D546" s="1039" t="s">
        <v>828</v>
      </c>
      <c r="E546" s="1039" t="s">
        <v>999</v>
      </c>
      <c r="F546" s="1079" t="s">
        <v>772</v>
      </c>
      <c r="G546" s="1039" t="s">
        <v>870</v>
      </c>
      <c r="H546" s="1039" t="s">
        <v>873</v>
      </c>
      <c r="I546" s="1039" t="s">
        <v>874</v>
      </c>
      <c r="J546" s="1039" t="s">
        <v>773</v>
      </c>
      <c r="K546" s="1039" t="s">
        <v>843</v>
      </c>
      <c r="L546" s="1039" t="s">
        <v>838</v>
      </c>
      <c r="M546" s="1079" t="s">
        <v>774</v>
      </c>
      <c r="N546" s="1039" t="s">
        <v>844</v>
      </c>
      <c r="O546" s="1039" t="s">
        <v>846</v>
      </c>
      <c r="P546" s="1079" t="s">
        <v>783</v>
      </c>
      <c r="Q546" s="1039" t="s">
        <v>784</v>
      </c>
      <c r="R546" s="1039" t="s">
        <v>786</v>
      </c>
      <c r="S546" s="1039" t="s">
        <v>848</v>
      </c>
      <c r="T546" s="1315"/>
      <c r="U546" s="1079" t="s">
        <v>726</v>
      </c>
      <c r="V546" s="1040" t="s">
        <v>519</v>
      </c>
      <c r="W546" s="1313"/>
    </row>
    <row r="547" spans="1:23" s="1045" customFormat="1" ht="9.75" customHeight="1">
      <c r="A547" s="1041" t="s">
        <v>300</v>
      </c>
      <c r="B547" s="1042">
        <v>18206</v>
      </c>
      <c r="C547" s="1043">
        <v>1</v>
      </c>
      <c r="D547" s="1043">
        <v>120</v>
      </c>
      <c r="E547" s="1043" t="s">
        <v>43</v>
      </c>
      <c r="F547" s="1043">
        <v>459</v>
      </c>
      <c r="G547" s="1043">
        <v>122</v>
      </c>
      <c r="H547" s="1043">
        <v>22</v>
      </c>
      <c r="I547" s="1043">
        <v>36</v>
      </c>
      <c r="J547" s="1043">
        <v>157</v>
      </c>
      <c r="K547" s="1043">
        <v>122</v>
      </c>
      <c r="L547" s="1043" t="s">
        <v>43</v>
      </c>
      <c r="M547" s="1043">
        <v>683</v>
      </c>
      <c r="N547" s="1043">
        <v>122</v>
      </c>
      <c r="O547" s="1043">
        <v>561</v>
      </c>
      <c r="P547" s="1043">
        <v>1339</v>
      </c>
      <c r="Q547" s="1043">
        <v>1261</v>
      </c>
      <c r="R547" s="1043">
        <v>68</v>
      </c>
      <c r="S547" s="1043">
        <v>10</v>
      </c>
      <c r="T547" s="1043">
        <v>105570</v>
      </c>
      <c r="U547" s="1043">
        <v>105570</v>
      </c>
      <c r="V547" s="1043">
        <v>35788</v>
      </c>
      <c r="W547" s="1044" t="s">
        <v>443</v>
      </c>
    </row>
    <row r="548" spans="1:23" s="1045" customFormat="1" ht="9.75" customHeight="1">
      <c r="A548" s="1046" t="s">
        <v>738</v>
      </c>
      <c r="B548" s="1045">
        <v>20670</v>
      </c>
      <c r="C548" s="1045" t="s">
        <v>43</v>
      </c>
      <c r="D548" s="1045">
        <v>172</v>
      </c>
      <c r="E548" s="1045" t="s">
        <v>43</v>
      </c>
      <c r="F548" s="1045">
        <v>407</v>
      </c>
      <c r="G548" s="1045">
        <v>139</v>
      </c>
      <c r="H548" s="1045">
        <v>22</v>
      </c>
      <c r="I548" s="1045">
        <v>18</v>
      </c>
      <c r="J548" s="1045">
        <v>140</v>
      </c>
      <c r="K548" s="1045">
        <v>88</v>
      </c>
      <c r="L548" s="1045" t="s">
        <v>43</v>
      </c>
      <c r="M548" s="1045">
        <v>500</v>
      </c>
      <c r="N548" s="1045">
        <v>140</v>
      </c>
      <c r="O548" s="1045">
        <v>360</v>
      </c>
      <c r="P548" s="1045">
        <v>695</v>
      </c>
      <c r="Q548" s="1045">
        <v>678</v>
      </c>
      <c r="R548" s="1045">
        <v>17</v>
      </c>
      <c r="S548" s="1045" t="s">
        <v>43</v>
      </c>
      <c r="T548" s="1045">
        <v>196038</v>
      </c>
      <c r="U548" s="1045">
        <v>196038</v>
      </c>
      <c r="V548" s="1045">
        <v>45168</v>
      </c>
      <c r="W548" s="1048" t="s">
        <v>445</v>
      </c>
    </row>
    <row r="549" spans="1:23" s="1045" customFormat="1" ht="9.75" customHeight="1">
      <c r="A549" s="1046" t="s">
        <v>739</v>
      </c>
      <c r="B549" s="1045">
        <v>26680</v>
      </c>
      <c r="C549" s="1045">
        <v>17</v>
      </c>
      <c r="D549" s="1045">
        <v>86</v>
      </c>
      <c r="E549" s="1045" t="s">
        <v>43</v>
      </c>
      <c r="F549" s="1045">
        <v>386</v>
      </c>
      <c r="G549" s="1045">
        <v>105</v>
      </c>
      <c r="H549" s="1045" t="s">
        <v>43</v>
      </c>
      <c r="I549" s="1045">
        <v>18</v>
      </c>
      <c r="J549" s="1045">
        <v>123</v>
      </c>
      <c r="K549" s="1045">
        <v>140</v>
      </c>
      <c r="L549" s="1045" t="s">
        <v>43</v>
      </c>
      <c r="M549" s="1045">
        <v>571</v>
      </c>
      <c r="N549" s="1045">
        <v>157</v>
      </c>
      <c r="O549" s="1045">
        <v>414</v>
      </c>
      <c r="P549" s="1045">
        <v>417</v>
      </c>
      <c r="Q549" s="1045">
        <v>417</v>
      </c>
      <c r="R549" s="1045" t="s">
        <v>43</v>
      </c>
      <c r="S549" s="1045" t="s">
        <v>43</v>
      </c>
      <c r="T549" s="1045">
        <v>230612</v>
      </c>
      <c r="U549" s="1045">
        <v>230612</v>
      </c>
      <c r="V549" s="1045">
        <v>76809</v>
      </c>
      <c r="W549" s="1048" t="s">
        <v>447</v>
      </c>
    </row>
    <row r="550" spans="1:23" s="1045" customFormat="1" ht="9.75" customHeight="1">
      <c r="A550" s="1046" t="s">
        <v>740</v>
      </c>
      <c r="B550" s="1045">
        <v>17134</v>
      </c>
      <c r="C550" s="1045">
        <v>17</v>
      </c>
      <c r="D550" s="1045">
        <v>52</v>
      </c>
      <c r="E550" s="1045" t="s">
        <v>43</v>
      </c>
      <c r="F550" s="1045">
        <v>667</v>
      </c>
      <c r="G550" s="1045">
        <v>87</v>
      </c>
      <c r="H550" s="1045" t="s">
        <v>43</v>
      </c>
      <c r="I550" s="1045">
        <v>37</v>
      </c>
      <c r="J550" s="1045">
        <v>403</v>
      </c>
      <c r="K550" s="1045">
        <v>140</v>
      </c>
      <c r="L550" s="1045" t="s">
        <v>43</v>
      </c>
      <c r="M550" s="1045">
        <v>489</v>
      </c>
      <c r="N550" s="1045">
        <v>140</v>
      </c>
      <c r="O550" s="1045">
        <v>349</v>
      </c>
      <c r="P550" s="1045">
        <v>607</v>
      </c>
      <c r="Q550" s="1045">
        <v>555</v>
      </c>
      <c r="R550" s="1045">
        <v>52</v>
      </c>
      <c r="S550" s="1045" t="s">
        <v>43</v>
      </c>
      <c r="T550" s="1045">
        <v>237144</v>
      </c>
      <c r="U550" s="1045">
        <v>237144</v>
      </c>
      <c r="V550" s="1045">
        <v>64294</v>
      </c>
      <c r="W550" s="1048" t="s">
        <v>449</v>
      </c>
    </row>
    <row r="551" spans="1:23" s="1045" customFormat="1" ht="9.75" customHeight="1">
      <c r="A551" s="1046" t="s">
        <v>741</v>
      </c>
      <c r="B551" s="1045">
        <v>22480</v>
      </c>
      <c r="C551" s="1045">
        <v>17</v>
      </c>
      <c r="D551" s="1045" t="s">
        <v>43</v>
      </c>
      <c r="E551" s="1045" t="s">
        <v>43</v>
      </c>
      <c r="F551" s="1045">
        <v>580</v>
      </c>
      <c r="G551" s="1045">
        <v>87</v>
      </c>
      <c r="H551" s="1045" t="s">
        <v>43</v>
      </c>
      <c r="I551" s="1045">
        <v>36</v>
      </c>
      <c r="J551" s="1045">
        <v>289</v>
      </c>
      <c r="K551" s="1045">
        <v>157</v>
      </c>
      <c r="L551" s="1045">
        <v>11</v>
      </c>
      <c r="M551" s="1045">
        <v>467</v>
      </c>
      <c r="N551" s="1045">
        <v>123</v>
      </c>
      <c r="O551" s="1045">
        <v>344</v>
      </c>
      <c r="P551" s="1045">
        <v>417</v>
      </c>
      <c r="Q551" s="1045">
        <v>295</v>
      </c>
      <c r="R551" s="1045">
        <v>105</v>
      </c>
      <c r="S551" s="1045">
        <v>17</v>
      </c>
      <c r="T551" s="1045">
        <v>201839</v>
      </c>
      <c r="U551" s="1045">
        <v>201839</v>
      </c>
      <c r="V551" s="1045">
        <v>69416</v>
      </c>
      <c r="W551" s="1048" t="s">
        <v>451</v>
      </c>
    </row>
    <row r="552" spans="1:23" s="1045" customFormat="1" ht="6.75" customHeight="1">
      <c r="A552" s="1046"/>
      <c r="W552" s="1048"/>
    </row>
    <row r="553" spans="1:23" s="1045" customFormat="1" ht="9.75" customHeight="1">
      <c r="A553" s="1046" t="s">
        <v>305</v>
      </c>
      <c r="B553" s="1045">
        <v>19975</v>
      </c>
      <c r="C553" s="1045">
        <v>17</v>
      </c>
      <c r="D553" s="1045">
        <v>52</v>
      </c>
      <c r="E553" s="1045" t="s">
        <v>43</v>
      </c>
      <c r="F553" s="1045">
        <v>719</v>
      </c>
      <c r="G553" s="1045">
        <v>69</v>
      </c>
      <c r="H553" s="1045" t="s">
        <v>43</v>
      </c>
      <c r="I553" s="1045">
        <v>37</v>
      </c>
      <c r="J553" s="1045">
        <v>455</v>
      </c>
      <c r="K553" s="1045">
        <v>158</v>
      </c>
      <c r="L553" s="1045" t="s">
        <v>43</v>
      </c>
      <c r="M553" s="1045">
        <v>543</v>
      </c>
      <c r="N553" s="1045">
        <v>123</v>
      </c>
      <c r="O553" s="1045">
        <v>420</v>
      </c>
      <c r="P553" s="1045">
        <v>659</v>
      </c>
      <c r="Q553" s="1045">
        <v>572</v>
      </c>
      <c r="R553" s="1045">
        <v>87</v>
      </c>
      <c r="S553" s="1045" t="s">
        <v>43</v>
      </c>
      <c r="T553" s="1045">
        <v>245475</v>
      </c>
      <c r="U553" s="1045">
        <v>245475</v>
      </c>
      <c r="V553" s="1045">
        <v>59328</v>
      </c>
      <c r="W553" s="1048" t="s">
        <v>452</v>
      </c>
    </row>
    <row r="554" spans="1:23" s="1045" customFormat="1" ht="9.75" customHeight="1">
      <c r="A554" s="1046" t="s">
        <v>742</v>
      </c>
      <c r="B554" s="1045">
        <v>21438</v>
      </c>
      <c r="C554" s="1045">
        <v>17</v>
      </c>
      <c r="D554" s="1045" t="s">
        <v>43</v>
      </c>
      <c r="E554" s="1045">
        <v>140</v>
      </c>
      <c r="F554" s="1045">
        <v>508</v>
      </c>
      <c r="G554" s="1045">
        <v>70</v>
      </c>
      <c r="H554" s="1045" t="s">
        <v>43</v>
      </c>
      <c r="I554" s="1045">
        <v>35</v>
      </c>
      <c r="J554" s="1045">
        <v>237</v>
      </c>
      <c r="K554" s="1045">
        <v>122</v>
      </c>
      <c r="L554" s="1045">
        <v>44</v>
      </c>
      <c r="M554" s="1045">
        <v>509</v>
      </c>
      <c r="N554" s="1045">
        <v>140</v>
      </c>
      <c r="O554" s="1045">
        <v>369</v>
      </c>
      <c r="P554" s="1045">
        <v>330</v>
      </c>
      <c r="Q554" s="1045">
        <v>243</v>
      </c>
      <c r="R554" s="1045">
        <v>70</v>
      </c>
      <c r="S554" s="1045">
        <v>17</v>
      </c>
      <c r="T554" s="1045">
        <v>183519</v>
      </c>
      <c r="U554" s="1045">
        <v>183519</v>
      </c>
      <c r="V554" s="1045">
        <v>83384</v>
      </c>
      <c r="W554" s="1048" t="s">
        <v>454</v>
      </c>
    </row>
    <row r="555" spans="1:23" s="1045" customFormat="1" ht="6.75" customHeight="1">
      <c r="A555" s="1046"/>
      <c r="W555" s="1048"/>
    </row>
    <row r="556" spans="1:23" s="1045" customFormat="1" ht="9.75" customHeight="1">
      <c r="A556" s="1046" t="s">
        <v>307</v>
      </c>
      <c r="B556" s="1045">
        <v>6322</v>
      </c>
      <c r="C556" s="1045" t="s">
        <v>43</v>
      </c>
      <c r="D556" s="1045" t="s">
        <v>43</v>
      </c>
      <c r="E556" s="1045" t="s">
        <v>43</v>
      </c>
      <c r="F556" s="1045">
        <v>209</v>
      </c>
      <c r="G556" s="1045">
        <v>34</v>
      </c>
      <c r="H556" s="1045" t="s">
        <v>43</v>
      </c>
      <c r="I556" s="1045">
        <v>18</v>
      </c>
      <c r="J556" s="1045">
        <v>122</v>
      </c>
      <c r="K556" s="1045">
        <v>35</v>
      </c>
      <c r="L556" s="1045" t="s">
        <v>43</v>
      </c>
      <c r="M556" s="1045">
        <v>106</v>
      </c>
      <c r="N556" s="1045">
        <v>18</v>
      </c>
      <c r="O556" s="1045">
        <v>88</v>
      </c>
      <c r="P556" s="1045">
        <v>104</v>
      </c>
      <c r="Q556" s="1045">
        <v>69</v>
      </c>
      <c r="R556" s="1045">
        <v>35</v>
      </c>
      <c r="S556" s="1045" t="s">
        <v>43</v>
      </c>
      <c r="T556" s="1045">
        <v>55304</v>
      </c>
      <c r="U556" s="1045">
        <v>55304</v>
      </c>
      <c r="V556" s="1045">
        <v>5419</v>
      </c>
      <c r="W556" s="1048" t="s">
        <v>455</v>
      </c>
    </row>
    <row r="557" spans="1:23" s="1045" customFormat="1" ht="9.75" customHeight="1">
      <c r="A557" s="1046" t="s">
        <v>456</v>
      </c>
      <c r="B557" s="1045">
        <v>4969</v>
      </c>
      <c r="C557" s="1045">
        <v>17</v>
      </c>
      <c r="D557" s="1045" t="s">
        <v>43</v>
      </c>
      <c r="E557" s="1045" t="s">
        <v>43</v>
      </c>
      <c r="F557" s="1045">
        <v>124</v>
      </c>
      <c r="G557" s="1045">
        <v>18</v>
      </c>
      <c r="H557" s="1045" t="s">
        <v>43</v>
      </c>
      <c r="I557" s="1045" t="s">
        <v>43</v>
      </c>
      <c r="J557" s="1045">
        <v>53</v>
      </c>
      <c r="K557" s="1045">
        <v>53</v>
      </c>
      <c r="L557" s="1045" t="s">
        <v>43</v>
      </c>
      <c r="M557" s="1045">
        <v>120</v>
      </c>
      <c r="N557" s="1045">
        <v>34</v>
      </c>
      <c r="O557" s="1045">
        <v>86</v>
      </c>
      <c r="P557" s="1045">
        <v>52</v>
      </c>
      <c r="Q557" s="1045">
        <v>35</v>
      </c>
      <c r="R557" s="1045">
        <v>17</v>
      </c>
      <c r="S557" s="1045" t="s">
        <v>43</v>
      </c>
      <c r="T557" s="1045">
        <v>52630</v>
      </c>
      <c r="U557" s="1045">
        <v>52630</v>
      </c>
      <c r="V557" s="1045">
        <v>18688</v>
      </c>
      <c r="W557" s="1048" t="s">
        <v>457</v>
      </c>
    </row>
    <row r="558" spans="1:23" s="1045" customFormat="1" ht="9.75" customHeight="1">
      <c r="A558" s="1046" t="s">
        <v>458</v>
      </c>
      <c r="B558" s="1045">
        <v>5108</v>
      </c>
      <c r="C558" s="1045" t="s">
        <v>43</v>
      </c>
      <c r="D558" s="1045" t="s">
        <v>43</v>
      </c>
      <c r="E558" s="1045" t="s">
        <v>43</v>
      </c>
      <c r="F558" s="1045">
        <v>166</v>
      </c>
      <c r="G558" s="1045">
        <v>18</v>
      </c>
      <c r="H558" s="1045" t="s">
        <v>43</v>
      </c>
      <c r="I558" s="1045" t="s">
        <v>43</v>
      </c>
      <c r="J558" s="1045">
        <v>96</v>
      </c>
      <c r="K558" s="1045">
        <v>52</v>
      </c>
      <c r="L558" s="1045" t="s">
        <v>43</v>
      </c>
      <c r="M558" s="1045">
        <v>150</v>
      </c>
      <c r="N558" s="1045">
        <v>53</v>
      </c>
      <c r="O558" s="1045">
        <v>97</v>
      </c>
      <c r="P558" s="1045">
        <v>140</v>
      </c>
      <c r="Q558" s="1045">
        <v>122</v>
      </c>
      <c r="R558" s="1045">
        <v>18</v>
      </c>
      <c r="S558" s="1045" t="s">
        <v>43</v>
      </c>
      <c r="T558" s="1045">
        <v>53921</v>
      </c>
      <c r="U558" s="1045">
        <v>53921</v>
      </c>
      <c r="V558" s="1045">
        <v>23475</v>
      </c>
      <c r="W558" s="1048" t="s">
        <v>459</v>
      </c>
    </row>
    <row r="559" spans="1:23" s="1045" customFormat="1" ht="9.75" customHeight="1">
      <c r="A559" s="1046" t="s">
        <v>460</v>
      </c>
      <c r="B559" s="1045">
        <v>6081</v>
      </c>
      <c r="C559" s="1045" t="s">
        <v>43</v>
      </c>
      <c r="D559" s="1045" t="s">
        <v>43</v>
      </c>
      <c r="E559" s="1045" t="s">
        <v>43</v>
      </c>
      <c r="F559" s="1045">
        <v>81</v>
      </c>
      <c r="G559" s="1045">
        <v>17</v>
      </c>
      <c r="H559" s="1045" t="s">
        <v>43</v>
      </c>
      <c r="I559" s="1045">
        <v>18</v>
      </c>
      <c r="J559" s="1045">
        <v>18</v>
      </c>
      <c r="K559" s="1045">
        <v>17</v>
      </c>
      <c r="L559" s="1045">
        <v>11</v>
      </c>
      <c r="M559" s="1045">
        <v>91</v>
      </c>
      <c r="N559" s="1045">
        <v>18</v>
      </c>
      <c r="O559" s="1045">
        <v>73</v>
      </c>
      <c r="P559" s="1045">
        <v>121</v>
      </c>
      <c r="Q559" s="1045">
        <v>69</v>
      </c>
      <c r="R559" s="1045">
        <v>35</v>
      </c>
      <c r="S559" s="1045">
        <v>17</v>
      </c>
      <c r="T559" s="1045">
        <v>39984</v>
      </c>
      <c r="U559" s="1045">
        <v>39984</v>
      </c>
      <c r="V559" s="1045">
        <v>21834</v>
      </c>
      <c r="W559" s="1048" t="s">
        <v>461</v>
      </c>
    </row>
    <row r="560" spans="1:23" s="1045" customFormat="1" ht="9.75" customHeight="1">
      <c r="A560" s="1046" t="s">
        <v>311</v>
      </c>
      <c r="B560" s="1045">
        <v>5280</v>
      </c>
      <c r="C560" s="1045" t="s">
        <v>43</v>
      </c>
      <c r="D560" s="1045" t="s">
        <v>43</v>
      </c>
      <c r="E560" s="1045">
        <v>140</v>
      </c>
      <c r="F560" s="1045">
        <v>137</v>
      </c>
      <c r="G560" s="1045">
        <v>17</v>
      </c>
      <c r="H560" s="1045" t="s">
        <v>43</v>
      </c>
      <c r="I560" s="1045">
        <v>17</v>
      </c>
      <c r="J560" s="1045">
        <v>70</v>
      </c>
      <c r="K560" s="1045" t="s">
        <v>43</v>
      </c>
      <c r="L560" s="1045">
        <v>33</v>
      </c>
      <c r="M560" s="1045">
        <v>148</v>
      </c>
      <c r="N560" s="1045">
        <v>35</v>
      </c>
      <c r="O560" s="1045">
        <v>113</v>
      </c>
      <c r="P560" s="1045">
        <v>17</v>
      </c>
      <c r="Q560" s="1045">
        <v>17</v>
      </c>
      <c r="R560" s="1045" t="s">
        <v>43</v>
      </c>
      <c r="S560" s="1045" t="s">
        <v>43</v>
      </c>
      <c r="T560" s="1045">
        <v>36984</v>
      </c>
      <c r="U560" s="1045">
        <v>36984</v>
      </c>
      <c r="V560" s="1045">
        <v>19387</v>
      </c>
      <c r="W560" s="1048" t="s">
        <v>462</v>
      </c>
    </row>
    <row r="561" spans="1:23" s="1045" customFormat="1" ht="6.75" customHeight="1">
      <c r="A561" s="1046"/>
      <c r="W561" s="1048"/>
    </row>
    <row r="562" spans="1:23" s="1045" customFormat="1" ht="9.75" customHeight="1">
      <c r="A562" s="1046" t="s">
        <v>463</v>
      </c>
      <c r="B562" s="1045">
        <v>1907</v>
      </c>
      <c r="C562" s="1045" t="s">
        <v>43</v>
      </c>
      <c r="D562" s="1045" t="s">
        <v>43</v>
      </c>
      <c r="E562" s="1045" t="s">
        <v>43</v>
      </c>
      <c r="F562" s="1045">
        <v>34</v>
      </c>
      <c r="G562" s="1045">
        <v>17</v>
      </c>
      <c r="H562" s="1045" t="s">
        <v>43</v>
      </c>
      <c r="I562" s="1045" t="s">
        <v>43</v>
      </c>
      <c r="J562" s="1045">
        <v>17</v>
      </c>
      <c r="K562" s="1045" t="s">
        <v>43</v>
      </c>
      <c r="L562" s="1045" t="s">
        <v>43</v>
      </c>
      <c r="M562" s="1045">
        <v>35</v>
      </c>
      <c r="N562" s="1045">
        <v>18</v>
      </c>
      <c r="O562" s="1045">
        <v>17</v>
      </c>
      <c r="P562" s="1045">
        <v>34</v>
      </c>
      <c r="Q562" s="1045">
        <v>17</v>
      </c>
      <c r="R562" s="1045">
        <v>17</v>
      </c>
      <c r="S562" s="1045" t="s">
        <v>43</v>
      </c>
      <c r="T562" s="1045">
        <v>19776</v>
      </c>
      <c r="U562" s="1045">
        <v>19776</v>
      </c>
      <c r="V562" s="1045">
        <v>5419</v>
      </c>
      <c r="W562" s="1048" t="s">
        <v>464</v>
      </c>
    </row>
    <row r="563" spans="1:23" s="1045" customFormat="1" ht="9.75" customHeight="1">
      <c r="A563" s="1046" t="s">
        <v>465</v>
      </c>
      <c r="B563" s="1045">
        <v>1927</v>
      </c>
      <c r="C563" s="1045" t="s">
        <v>43</v>
      </c>
      <c r="D563" s="1045" t="s">
        <v>43</v>
      </c>
      <c r="E563" s="1045" t="s">
        <v>43</v>
      </c>
      <c r="F563" s="1045">
        <v>88</v>
      </c>
      <c r="G563" s="1045" t="s">
        <v>43</v>
      </c>
      <c r="H563" s="1045" t="s">
        <v>43</v>
      </c>
      <c r="I563" s="1045" t="s">
        <v>43</v>
      </c>
      <c r="J563" s="1045">
        <v>53</v>
      </c>
      <c r="K563" s="1045">
        <v>35</v>
      </c>
      <c r="L563" s="1045" t="s">
        <v>43</v>
      </c>
      <c r="M563" s="1045">
        <v>31</v>
      </c>
      <c r="N563" s="1045" t="s">
        <v>43</v>
      </c>
      <c r="O563" s="1045">
        <v>31</v>
      </c>
      <c r="P563" s="1045">
        <v>35</v>
      </c>
      <c r="Q563" s="1045">
        <v>35</v>
      </c>
      <c r="R563" s="1045" t="s">
        <v>43</v>
      </c>
      <c r="S563" s="1045" t="s">
        <v>43</v>
      </c>
      <c r="T563" s="1045">
        <v>17489</v>
      </c>
      <c r="U563" s="1045">
        <v>17489</v>
      </c>
      <c r="V563" s="1045" t="s">
        <v>43</v>
      </c>
      <c r="W563" s="1048" t="s">
        <v>410</v>
      </c>
    </row>
    <row r="564" spans="1:23" s="1045" customFormat="1" ht="9.75" customHeight="1">
      <c r="A564" s="1046" t="s">
        <v>466</v>
      </c>
      <c r="B564" s="1045">
        <v>2488</v>
      </c>
      <c r="C564" s="1045" t="s">
        <v>43</v>
      </c>
      <c r="D564" s="1045" t="s">
        <v>43</v>
      </c>
      <c r="E564" s="1045" t="s">
        <v>43</v>
      </c>
      <c r="F564" s="1045">
        <v>87</v>
      </c>
      <c r="G564" s="1045">
        <v>17</v>
      </c>
      <c r="H564" s="1045" t="s">
        <v>43</v>
      </c>
      <c r="I564" s="1045">
        <v>18</v>
      </c>
      <c r="J564" s="1045">
        <v>52</v>
      </c>
      <c r="K564" s="1045" t="s">
        <v>43</v>
      </c>
      <c r="L564" s="1045" t="s">
        <v>43</v>
      </c>
      <c r="M564" s="1045">
        <v>40</v>
      </c>
      <c r="N564" s="1045" t="s">
        <v>43</v>
      </c>
      <c r="O564" s="1045">
        <v>40</v>
      </c>
      <c r="P564" s="1045">
        <v>35</v>
      </c>
      <c r="Q564" s="1045">
        <v>17</v>
      </c>
      <c r="R564" s="1045">
        <v>18</v>
      </c>
      <c r="S564" s="1045" t="s">
        <v>43</v>
      </c>
      <c r="T564" s="1045">
        <v>18039</v>
      </c>
      <c r="U564" s="1045">
        <v>18039</v>
      </c>
      <c r="V564" s="1045" t="s">
        <v>43</v>
      </c>
      <c r="W564" s="1048" t="s">
        <v>411</v>
      </c>
    </row>
    <row r="565" spans="1:23" s="1045" customFormat="1" ht="9.75" customHeight="1">
      <c r="A565" s="1046" t="s">
        <v>467</v>
      </c>
      <c r="B565" s="1045">
        <v>2470</v>
      </c>
      <c r="C565" s="1045" t="s">
        <v>43</v>
      </c>
      <c r="D565" s="1045" t="s">
        <v>43</v>
      </c>
      <c r="E565" s="1045" t="s">
        <v>43</v>
      </c>
      <c r="F565" s="1045">
        <v>53</v>
      </c>
      <c r="G565" s="1045" t="s">
        <v>43</v>
      </c>
      <c r="H565" s="1045" t="s">
        <v>43</v>
      </c>
      <c r="I565" s="1045" t="s">
        <v>43</v>
      </c>
      <c r="J565" s="1045">
        <v>35</v>
      </c>
      <c r="K565" s="1045">
        <v>18</v>
      </c>
      <c r="L565" s="1045" t="s">
        <v>43</v>
      </c>
      <c r="M565" s="1045">
        <v>40</v>
      </c>
      <c r="N565" s="1045">
        <v>17</v>
      </c>
      <c r="O565" s="1045">
        <v>23</v>
      </c>
      <c r="P565" s="1045">
        <v>34</v>
      </c>
      <c r="Q565" s="1045">
        <v>17</v>
      </c>
      <c r="R565" s="1045">
        <v>17</v>
      </c>
      <c r="S565" s="1045" t="s">
        <v>43</v>
      </c>
      <c r="T565" s="1045">
        <v>19434</v>
      </c>
      <c r="U565" s="1045">
        <v>19434</v>
      </c>
      <c r="V565" s="1045">
        <v>3006</v>
      </c>
      <c r="W565" s="1048" t="s">
        <v>412</v>
      </c>
    </row>
    <row r="566" spans="1:23" s="1045" customFormat="1" ht="9.75" customHeight="1">
      <c r="A566" s="1046" t="s">
        <v>468</v>
      </c>
      <c r="B566" s="1045">
        <v>361</v>
      </c>
      <c r="C566" s="1045">
        <v>17</v>
      </c>
      <c r="D566" s="1045" t="s">
        <v>43</v>
      </c>
      <c r="E566" s="1045" t="s">
        <v>43</v>
      </c>
      <c r="F566" s="1045">
        <v>53</v>
      </c>
      <c r="G566" s="1045" t="s">
        <v>43</v>
      </c>
      <c r="H566" s="1045" t="s">
        <v>43</v>
      </c>
      <c r="I566" s="1045" t="s">
        <v>43</v>
      </c>
      <c r="J566" s="1045">
        <v>18</v>
      </c>
      <c r="K566" s="1045">
        <v>35</v>
      </c>
      <c r="L566" s="1045" t="s">
        <v>43</v>
      </c>
      <c r="M566" s="1045">
        <v>32</v>
      </c>
      <c r="N566" s="1045" t="s">
        <v>43</v>
      </c>
      <c r="O566" s="1045">
        <v>32</v>
      </c>
      <c r="P566" s="1045" t="s">
        <v>43</v>
      </c>
      <c r="Q566" s="1045" t="s">
        <v>43</v>
      </c>
      <c r="R566" s="1045" t="s">
        <v>43</v>
      </c>
      <c r="S566" s="1045" t="s">
        <v>43</v>
      </c>
      <c r="T566" s="1045">
        <v>19686</v>
      </c>
      <c r="U566" s="1045">
        <v>19686</v>
      </c>
      <c r="V566" s="1045">
        <v>8046</v>
      </c>
      <c r="W566" s="1048" t="s">
        <v>469</v>
      </c>
    </row>
    <row r="567" spans="1:23" s="1045" customFormat="1" ht="9.75" customHeight="1">
      <c r="A567" s="1046" t="s">
        <v>470</v>
      </c>
      <c r="B567" s="1045">
        <v>2138</v>
      </c>
      <c r="C567" s="1045" t="s">
        <v>43</v>
      </c>
      <c r="D567" s="1045" t="s">
        <v>43</v>
      </c>
      <c r="E567" s="1045" t="s">
        <v>43</v>
      </c>
      <c r="F567" s="1045">
        <v>18</v>
      </c>
      <c r="G567" s="1045">
        <v>18</v>
      </c>
      <c r="H567" s="1045" t="s">
        <v>43</v>
      </c>
      <c r="I567" s="1045" t="s">
        <v>43</v>
      </c>
      <c r="J567" s="1045" t="s">
        <v>43</v>
      </c>
      <c r="K567" s="1045" t="s">
        <v>43</v>
      </c>
      <c r="L567" s="1045" t="s">
        <v>43</v>
      </c>
      <c r="M567" s="1045">
        <v>48</v>
      </c>
      <c r="N567" s="1045">
        <v>17</v>
      </c>
      <c r="O567" s="1045">
        <v>31</v>
      </c>
      <c r="P567" s="1045">
        <v>18</v>
      </c>
      <c r="Q567" s="1045">
        <v>18</v>
      </c>
      <c r="R567" s="1045" t="s">
        <v>43</v>
      </c>
      <c r="S567" s="1045" t="s">
        <v>43</v>
      </c>
      <c r="T567" s="1045">
        <v>13510</v>
      </c>
      <c r="U567" s="1045">
        <v>13510</v>
      </c>
      <c r="V567" s="1045">
        <v>7636</v>
      </c>
      <c r="W567" s="1048" t="s">
        <v>471</v>
      </c>
    </row>
    <row r="568" spans="1:23" s="1045" customFormat="1" ht="9.75" customHeight="1">
      <c r="A568" s="1046" t="s">
        <v>472</v>
      </c>
      <c r="B568" s="1045">
        <v>2370</v>
      </c>
      <c r="C568" s="1045" t="s">
        <v>43</v>
      </c>
      <c r="D568" s="1045" t="s">
        <v>43</v>
      </c>
      <c r="E568" s="1045" t="s">
        <v>43</v>
      </c>
      <c r="F568" s="1045">
        <v>17</v>
      </c>
      <c r="G568" s="1045" t="s">
        <v>43</v>
      </c>
      <c r="H568" s="1045" t="s">
        <v>43</v>
      </c>
      <c r="I568" s="1045" t="s">
        <v>43</v>
      </c>
      <c r="J568" s="1045" t="s">
        <v>43</v>
      </c>
      <c r="K568" s="1045">
        <v>17</v>
      </c>
      <c r="L568" s="1045" t="s">
        <v>43</v>
      </c>
      <c r="M568" s="1045">
        <v>6</v>
      </c>
      <c r="N568" s="1045" t="s">
        <v>43</v>
      </c>
      <c r="O568" s="1045">
        <v>6</v>
      </c>
      <c r="P568" s="1045">
        <v>17</v>
      </c>
      <c r="Q568" s="1045">
        <v>17</v>
      </c>
      <c r="R568" s="1045" t="s">
        <v>43</v>
      </c>
      <c r="S568" s="1045" t="s">
        <v>43</v>
      </c>
      <c r="T568" s="1045">
        <v>13339</v>
      </c>
      <c r="U568" s="1045">
        <v>13339</v>
      </c>
      <c r="V568" s="1045">
        <v>5864</v>
      </c>
      <c r="W568" s="1048" t="s">
        <v>473</v>
      </c>
    </row>
    <row r="569" spans="1:23" s="1045" customFormat="1" ht="9.75" customHeight="1">
      <c r="A569" s="1046" t="s">
        <v>474</v>
      </c>
      <c r="B569" s="1045">
        <v>430</v>
      </c>
      <c r="C569" s="1045" t="s">
        <v>43</v>
      </c>
      <c r="D569" s="1045" t="s">
        <v>43</v>
      </c>
      <c r="E569" s="1045" t="s">
        <v>43</v>
      </c>
      <c r="F569" s="1045">
        <v>70</v>
      </c>
      <c r="G569" s="1045">
        <v>18</v>
      </c>
      <c r="H569" s="1045" t="s">
        <v>43</v>
      </c>
      <c r="I569" s="1045" t="s">
        <v>43</v>
      </c>
      <c r="J569" s="1045">
        <v>52</v>
      </c>
      <c r="K569" s="1045" t="s">
        <v>43</v>
      </c>
      <c r="L569" s="1045" t="s">
        <v>43</v>
      </c>
      <c r="M569" s="1045">
        <v>49</v>
      </c>
      <c r="N569" s="1045">
        <v>18</v>
      </c>
      <c r="O569" s="1045">
        <v>31</v>
      </c>
      <c r="P569" s="1045">
        <v>71</v>
      </c>
      <c r="Q569" s="1045">
        <v>53</v>
      </c>
      <c r="R569" s="1045">
        <v>18</v>
      </c>
      <c r="S569" s="1045" t="s">
        <v>43</v>
      </c>
      <c r="T569" s="1045">
        <v>17899</v>
      </c>
      <c r="U569" s="1045">
        <v>17899</v>
      </c>
      <c r="V569" s="1045">
        <v>8968</v>
      </c>
      <c r="W569" s="1048" t="s">
        <v>475</v>
      </c>
    </row>
    <row r="570" spans="1:23" s="1045" customFormat="1" ht="9.75" customHeight="1">
      <c r="A570" s="1046" t="s">
        <v>476</v>
      </c>
      <c r="B570" s="1045">
        <v>2308</v>
      </c>
      <c r="C570" s="1045" t="s">
        <v>43</v>
      </c>
      <c r="D570" s="1045" t="s">
        <v>43</v>
      </c>
      <c r="E570" s="1045" t="s">
        <v>43</v>
      </c>
      <c r="F570" s="1045">
        <v>79</v>
      </c>
      <c r="G570" s="1045" t="s">
        <v>43</v>
      </c>
      <c r="H570" s="1045" t="s">
        <v>43</v>
      </c>
      <c r="I570" s="1045" t="s">
        <v>43</v>
      </c>
      <c r="J570" s="1045">
        <v>44</v>
      </c>
      <c r="K570" s="1045">
        <v>35</v>
      </c>
      <c r="L570" s="1045" t="s">
        <v>43</v>
      </c>
      <c r="M570" s="1045">
        <v>95</v>
      </c>
      <c r="N570" s="1045">
        <v>35</v>
      </c>
      <c r="O570" s="1045">
        <v>60</v>
      </c>
      <c r="P570" s="1045">
        <v>52</v>
      </c>
      <c r="Q570" s="1045">
        <v>52</v>
      </c>
      <c r="R570" s="1045" t="s">
        <v>43</v>
      </c>
      <c r="S570" s="1045" t="s">
        <v>43</v>
      </c>
      <c r="T570" s="1045">
        <v>22683</v>
      </c>
      <c r="U570" s="1045">
        <v>22683</v>
      </c>
      <c r="V570" s="1045">
        <v>8643</v>
      </c>
      <c r="W570" s="1048" t="s">
        <v>477</v>
      </c>
    </row>
    <row r="571" spans="1:23" s="1045" customFormat="1" ht="9.75" customHeight="1">
      <c r="A571" s="1046" t="s">
        <v>478</v>
      </c>
      <c r="B571" s="1045">
        <v>1754</v>
      </c>
      <c r="C571" s="1045" t="s">
        <v>43</v>
      </c>
      <c r="D571" s="1045" t="s">
        <v>43</v>
      </c>
      <c r="E571" s="1045" t="s">
        <v>43</v>
      </c>
      <c r="F571" s="1045">
        <v>28</v>
      </c>
      <c r="G571" s="1045" t="s">
        <v>43</v>
      </c>
      <c r="H571" s="1045" t="s">
        <v>43</v>
      </c>
      <c r="I571" s="1045" t="s">
        <v>43</v>
      </c>
      <c r="J571" s="1045" t="s">
        <v>43</v>
      </c>
      <c r="K571" s="1045">
        <v>17</v>
      </c>
      <c r="L571" s="1045">
        <v>11</v>
      </c>
      <c r="M571" s="1045">
        <v>31</v>
      </c>
      <c r="N571" s="1045" t="s">
        <v>43</v>
      </c>
      <c r="O571" s="1045">
        <v>31</v>
      </c>
      <c r="P571" s="1045">
        <v>18</v>
      </c>
      <c r="Q571" s="1045">
        <v>18</v>
      </c>
      <c r="R571" s="1045" t="s">
        <v>43</v>
      </c>
      <c r="S571" s="1045" t="s">
        <v>43</v>
      </c>
      <c r="T571" s="1045">
        <v>17056</v>
      </c>
      <c r="U571" s="1045">
        <v>17056</v>
      </c>
      <c r="V571" s="1045">
        <v>10841</v>
      </c>
      <c r="W571" s="1048" t="s">
        <v>422</v>
      </c>
    </row>
    <row r="572" spans="1:23" s="1045" customFormat="1" ht="9.75" customHeight="1">
      <c r="A572" s="1046" t="s">
        <v>479</v>
      </c>
      <c r="B572" s="1045">
        <v>2655</v>
      </c>
      <c r="C572" s="1045" t="s">
        <v>43</v>
      </c>
      <c r="D572" s="1045" t="s">
        <v>43</v>
      </c>
      <c r="E572" s="1045" t="s">
        <v>43</v>
      </c>
      <c r="F572" s="1045">
        <v>18</v>
      </c>
      <c r="G572" s="1045" t="s">
        <v>43</v>
      </c>
      <c r="H572" s="1045" t="s">
        <v>43</v>
      </c>
      <c r="I572" s="1045">
        <v>18</v>
      </c>
      <c r="J572" s="1045" t="s">
        <v>43</v>
      </c>
      <c r="K572" s="1045" t="s">
        <v>43</v>
      </c>
      <c r="L572" s="1045" t="s">
        <v>43</v>
      </c>
      <c r="M572" s="1045">
        <v>29</v>
      </c>
      <c r="N572" s="1045">
        <v>18</v>
      </c>
      <c r="O572" s="1045">
        <v>11</v>
      </c>
      <c r="P572" s="1045">
        <v>17</v>
      </c>
      <c r="Q572" s="1045">
        <v>17</v>
      </c>
      <c r="R572" s="1045" t="s">
        <v>43</v>
      </c>
      <c r="S572" s="1045" t="s">
        <v>43</v>
      </c>
      <c r="T572" s="1045">
        <v>10859</v>
      </c>
      <c r="U572" s="1045">
        <v>10859</v>
      </c>
      <c r="V572" s="1045">
        <v>4934</v>
      </c>
      <c r="W572" s="1048" t="s">
        <v>423</v>
      </c>
    </row>
    <row r="573" spans="1:23" s="1045" customFormat="1" ht="9.75" customHeight="1">
      <c r="A573" s="1046" t="s">
        <v>480</v>
      </c>
      <c r="B573" s="1045">
        <v>1672</v>
      </c>
      <c r="C573" s="1045" t="s">
        <v>43</v>
      </c>
      <c r="D573" s="1045" t="s">
        <v>43</v>
      </c>
      <c r="E573" s="1045" t="s">
        <v>43</v>
      </c>
      <c r="F573" s="1045">
        <v>35</v>
      </c>
      <c r="G573" s="1045">
        <v>17</v>
      </c>
      <c r="H573" s="1045" t="s">
        <v>43</v>
      </c>
      <c r="I573" s="1045" t="s">
        <v>43</v>
      </c>
      <c r="J573" s="1045">
        <v>18</v>
      </c>
      <c r="K573" s="1045" t="s">
        <v>43</v>
      </c>
      <c r="L573" s="1045" t="s">
        <v>43</v>
      </c>
      <c r="M573" s="1045">
        <v>31</v>
      </c>
      <c r="N573" s="1045" t="s">
        <v>43</v>
      </c>
      <c r="O573" s="1045">
        <v>31</v>
      </c>
      <c r="P573" s="1045">
        <v>86</v>
      </c>
      <c r="Q573" s="1045">
        <v>34</v>
      </c>
      <c r="R573" s="1045">
        <v>35</v>
      </c>
      <c r="S573" s="1045">
        <v>17</v>
      </c>
      <c r="T573" s="1045">
        <v>12069</v>
      </c>
      <c r="U573" s="1045">
        <v>12069</v>
      </c>
      <c r="V573" s="1045">
        <v>6059</v>
      </c>
      <c r="W573" s="1048" t="s">
        <v>424</v>
      </c>
    </row>
    <row r="574" spans="1:23" s="1045" customFormat="1" ht="9.75" customHeight="1">
      <c r="A574" s="1046" t="s">
        <v>481</v>
      </c>
      <c r="B574" s="1045">
        <v>258</v>
      </c>
      <c r="C574" s="1045" t="s">
        <v>43</v>
      </c>
      <c r="D574" s="1045" t="s">
        <v>43</v>
      </c>
      <c r="E574" s="1045" t="s">
        <v>43</v>
      </c>
      <c r="F574" s="1045">
        <v>11</v>
      </c>
      <c r="G574" s="1045" t="s">
        <v>43</v>
      </c>
      <c r="H574" s="1045" t="s">
        <v>43</v>
      </c>
      <c r="I574" s="1045" t="s">
        <v>43</v>
      </c>
      <c r="J574" s="1045" t="s">
        <v>43</v>
      </c>
      <c r="K574" s="1045" t="s">
        <v>43</v>
      </c>
      <c r="L574" s="1045">
        <v>11</v>
      </c>
      <c r="M574" s="1045">
        <v>20</v>
      </c>
      <c r="N574" s="1045" t="s">
        <v>43</v>
      </c>
      <c r="O574" s="1045">
        <v>20</v>
      </c>
      <c r="P574" s="1045">
        <v>17</v>
      </c>
      <c r="Q574" s="1045">
        <v>17</v>
      </c>
      <c r="R574" s="1045" t="s">
        <v>43</v>
      </c>
      <c r="S574" s="1045" t="s">
        <v>43</v>
      </c>
      <c r="T574" s="1045">
        <v>11998</v>
      </c>
      <c r="U574" s="1045">
        <v>11998</v>
      </c>
      <c r="V574" s="1045">
        <v>6099</v>
      </c>
      <c r="W574" s="1048" t="s">
        <v>482</v>
      </c>
    </row>
    <row r="575" spans="1:23" s="1045" customFormat="1" ht="9.75" customHeight="1">
      <c r="A575" s="1046" t="s">
        <v>465</v>
      </c>
      <c r="B575" s="1045">
        <v>2822</v>
      </c>
      <c r="C575" s="1045" t="s">
        <v>43</v>
      </c>
      <c r="D575" s="1045" t="s">
        <v>43</v>
      </c>
      <c r="E575" s="1045" t="s">
        <v>43</v>
      </c>
      <c r="F575" s="1045">
        <v>46</v>
      </c>
      <c r="G575" s="1045" t="s">
        <v>43</v>
      </c>
      <c r="H575" s="1045" t="s">
        <v>43</v>
      </c>
      <c r="I575" s="1045" t="s">
        <v>43</v>
      </c>
      <c r="J575" s="1045">
        <v>35</v>
      </c>
      <c r="K575" s="1045" t="s">
        <v>43</v>
      </c>
      <c r="L575" s="1045">
        <v>11</v>
      </c>
      <c r="M575" s="1045">
        <v>42</v>
      </c>
      <c r="N575" s="1045" t="s">
        <v>43</v>
      </c>
      <c r="O575" s="1045">
        <v>42</v>
      </c>
      <c r="P575" s="1045" t="s">
        <v>43</v>
      </c>
      <c r="Q575" s="1045" t="s">
        <v>43</v>
      </c>
      <c r="R575" s="1045" t="s">
        <v>43</v>
      </c>
      <c r="S575" s="1045" t="s">
        <v>43</v>
      </c>
      <c r="T575" s="1045">
        <v>11915</v>
      </c>
      <c r="U575" s="1045">
        <v>11915</v>
      </c>
      <c r="V575" s="1045">
        <v>7475</v>
      </c>
      <c r="W575" s="1048" t="s">
        <v>410</v>
      </c>
    </row>
    <row r="576" spans="1:23" s="1045" customFormat="1" ht="9.75" customHeight="1">
      <c r="A576" s="1049" t="s">
        <v>466</v>
      </c>
      <c r="B576" s="1050">
        <v>2200</v>
      </c>
      <c r="C576" s="1051" t="s">
        <v>43</v>
      </c>
      <c r="D576" s="1051" t="s">
        <v>43</v>
      </c>
      <c r="E576" s="1051">
        <v>140</v>
      </c>
      <c r="F576" s="1051">
        <v>80</v>
      </c>
      <c r="G576" s="1051">
        <v>17</v>
      </c>
      <c r="H576" s="1051" t="s">
        <v>43</v>
      </c>
      <c r="I576" s="1051">
        <v>17</v>
      </c>
      <c r="J576" s="1051">
        <v>35</v>
      </c>
      <c r="K576" s="1051" t="s">
        <v>43</v>
      </c>
      <c r="L576" s="1051">
        <v>11</v>
      </c>
      <c r="M576" s="1051">
        <v>86</v>
      </c>
      <c r="N576" s="1051">
        <v>35</v>
      </c>
      <c r="O576" s="1051">
        <v>51</v>
      </c>
      <c r="P576" s="1051" t="s">
        <v>43</v>
      </c>
      <c r="Q576" s="1051" t="s">
        <v>43</v>
      </c>
      <c r="R576" s="1051" t="s">
        <v>43</v>
      </c>
      <c r="S576" s="1051" t="s">
        <v>43</v>
      </c>
      <c r="T576" s="1051">
        <v>13071</v>
      </c>
      <c r="U576" s="1051">
        <v>13071</v>
      </c>
      <c r="V576" s="1051">
        <v>5813</v>
      </c>
      <c r="W576" s="1052" t="s">
        <v>411</v>
      </c>
    </row>
    <row r="577" spans="1:15" ht="12" customHeight="1"/>
    <row r="578" spans="1:15" ht="12" customHeight="1"/>
    <row r="579" spans="1:15" ht="12" customHeight="1">
      <c r="K579" s="1053" t="s">
        <v>483</v>
      </c>
      <c r="L579" s="960" t="s">
        <v>1334</v>
      </c>
    </row>
    <row r="580" spans="1:15" s="1038" customFormat="1" ht="21" customHeight="1">
      <c r="A580" s="1308" t="s">
        <v>723</v>
      </c>
      <c r="B580" s="1054" t="s">
        <v>825</v>
      </c>
      <c r="C580" s="1037"/>
      <c r="D580" s="1076"/>
      <c r="E580" s="1077" t="s">
        <v>826</v>
      </c>
      <c r="F580" s="1037"/>
      <c r="G580" s="1037"/>
      <c r="H580" s="1037"/>
      <c r="I580" s="1076"/>
      <c r="J580" s="1077" t="s">
        <v>830</v>
      </c>
      <c r="K580" s="1037"/>
      <c r="L580" s="1037"/>
      <c r="M580" s="1037"/>
      <c r="N580" s="1076"/>
      <c r="O580" s="1311" t="s">
        <v>1335</v>
      </c>
    </row>
    <row r="581" spans="1:15" s="1038" customFormat="1" ht="21" customHeight="1">
      <c r="A581" s="1309"/>
      <c r="B581" s="1054" t="s">
        <v>165</v>
      </c>
      <c r="C581" s="1037"/>
      <c r="D581" s="1076"/>
      <c r="E581" s="1314" t="s">
        <v>827</v>
      </c>
      <c r="F581" s="1077" t="s">
        <v>725</v>
      </c>
      <c r="G581" s="1037"/>
      <c r="H581" s="1037"/>
      <c r="I581" s="1076"/>
      <c r="J581" s="1314" t="s">
        <v>831</v>
      </c>
      <c r="K581" s="1077" t="s">
        <v>725</v>
      </c>
      <c r="L581" s="1037"/>
      <c r="M581" s="1037"/>
      <c r="N581" s="1076"/>
      <c r="O581" s="1312"/>
    </row>
    <row r="582" spans="1:15" s="1038" customFormat="1" ht="52.5" customHeight="1">
      <c r="A582" s="1310"/>
      <c r="B582" s="1039" t="s">
        <v>1365</v>
      </c>
      <c r="C582" s="1039" t="s">
        <v>791</v>
      </c>
      <c r="D582" s="1039" t="s">
        <v>792</v>
      </c>
      <c r="E582" s="1315"/>
      <c r="F582" s="1079" t="s">
        <v>726</v>
      </c>
      <c r="G582" s="1039" t="s">
        <v>519</v>
      </c>
      <c r="H582" s="1039" t="s">
        <v>1362</v>
      </c>
      <c r="I582" s="1039" t="s">
        <v>791</v>
      </c>
      <c r="J582" s="1315"/>
      <c r="K582" s="1079" t="s">
        <v>726</v>
      </c>
      <c r="L582" s="1039" t="s">
        <v>519</v>
      </c>
      <c r="M582" s="1039" t="s">
        <v>1362</v>
      </c>
      <c r="N582" s="1039" t="s">
        <v>792</v>
      </c>
      <c r="O582" s="1313"/>
    </row>
    <row r="583" spans="1:15" s="1045" customFormat="1" ht="9.75" customHeight="1">
      <c r="A583" s="1041" t="s">
        <v>300</v>
      </c>
      <c r="B583" s="1042">
        <v>63314</v>
      </c>
      <c r="C583" s="1043">
        <v>5960</v>
      </c>
      <c r="D583" s="1043">
        <v>508</v>
      </c>
      <c r="E583" s="1043">
        <v>95493</v>
      </c>
      <c r="F583" s="1043">
        <v>95493</v>
      </c>
      <c r="G583" s="1043">
        <v>26219</v>
      </c>
      <c r="H583" s="1043">
        <v>63314</v>
      </c>
      <c r="I583" s="1043">
        <v>5960</v>
      </c>
      <c r="J583" s="1043">
        <v>10077</v>
      </c>
      <c r="K583" s="1043">
        <v>10077</v>
      </c>
      <c r="L583" s="1043">
        <v>9569</v>
      </c>
      <c r="M583" s="1043" t="s">
        <v>43</v>
      </c>
      <c r="N583" s="1061">
        <v>508</v>
      </c>
      <c r="O583" s="1044" t="s">
        <v>443</v>
      </c>
    </row>
    <row r="584" spans="1:15" s="1045" customFormat="1" ht="9.75" customHeight="1">
      <c r="A584" s="1046" t="s">
        <v>738</v>
      </c>
      <c r="B584" s="1045">
        <v>102375</v>
      </c>
      <c r="C584" s="1045">
        <v>48495</v>
      </c>
      <c r="D584" s="1045" t="s">
        <v>43</v>
      </c>
      <c r="E584" s="1045">
        <v>179634</v>
      </c>
      <c r="F584" s="1045">
        <v>179634</v>
      </c>
      <c r="G584" s="1045">
        <v>28764</v>
      </c>
      <c r="H584" s="1045">
        <v>102375</v>
      </c>
      <c r="I584" s="1045">
        <v>48495</v>
      </c>
      <c r="J584" s="1045">
        <v>16404</v>
      </c>
      <c r="K584" s="1045">
        <v>16404</v>
      </c>
      <c r="L584" s="1045">
        <v>16404</v>
      </c>
      <c r="M584" s="1045" t="s">
        <v>43</v>
      </c>
      <c r="N584" s="1062" t="s">
        <v>43</v>
      </c>
      <c r="O584" s="1048" t="s">
        <v>445</v>
      </c>
    </row>
    <row r="585" spans="1:15" s="1045" customFormat="1" ht="9.75" customHeight="1">
      <c r="A585" s="1046" t="s">
        <v>739</v>
      </c>
      <c r="B585" s="1045">
        <v>141738</v>
      </c>
      <c r="C585" s="1045">
        <v>12065</v>
      </c>
      <c r="D585" s="1045" t="s">
        <v>43</v>
      </c>
      <c r="E585" s="1045">
        <v>194793</v>
      </c>
      <c r="F585" s="1045">
        <v>194793</v>
      </c>
      <c r="G585" s="1045">
        <v>40990</v>
      </c>
      <c r="H585" s="1045">
        <v>141738</v>
      </c>
      <c r="I585" s="1045">
        <v>12065</v>
      </c>
      <c r="J585" s="1045">
        <v>35819</v>
      </c>
      <c r="K585" s="1045">
        <v>35819</v>
      </c>
      <c r="L585" s="1045">
        <v>35819</v>
      </c>
      <c r="M585" s="1045" t="s">
        <v>43</v>
      </c>
      <c r="N585" s="1062" t="s">
        <v>43</v>
      </c>
      <c r="O585" s="1048" t="s">
        <v>447</v>
      </c>
    </row>
    <row r="586" spans="1:15" s="1045" customFormat="1" ht="9.75" customHeight="1">
      <c r="A586" s="1046" t="s">
        <v>740</v>
      </c>
      <c r="B586" s="1045">
        <v>166774</v>
      </c>
      <c r="C586" s="1045">
        <v>6076</v>
      </c>
      <c r="D586" s="1045" t="s">
        <v>43</v>
      </c>
      <c r="E586" s="1045">
        <v>215605</v>
      </c>
      <c r="F586" s="1045">
        <v>215605</v>
      </c>
      <c r="G586" s="1045">
        <v>44356</v>
      </c>
      <c r="H586" s="1045">
        <v>165173</v>
      </c>
      <c r="I586" s="1045">
        <v>6076</v>
      </c>
      <c r="J586" s="1045">
        <v>21539</v>
      </c>
      <c r="K586" s="1045">
        <v>21539</v>
      </c>
      <c r="L586" s="1045">
        <v>19938</v>
      </c>
      <c r="M586" s="1045">
        <v>1601</v>
      </c>
      <c r="N586" s="1062" t="s">
        <v>43</v>
      </c>
      <c r="O586" s="1048" t="s">
        <v>449</v>
      </c>
    </row>
    <row r="587" spans="1:15" s="1045" customFormat="1" ht="9.75" customHeight="1">
      <c r="A587" s="1046" t="s">
        <v>741</v>
      </c>
      <c r="B587" s="1045">
        <v>108407</v>
      </c>
      <c r="C587" s="1045">
        <v>24016</v>
      </c>
      <c r="D587" s="1045" t="s">
        <v>43</v>
      </c>
      <c r="E587" s="1045">
        <v>169584</v>
      </c>
      <c r="F587" s="1045">
        <v>169584</v>
      </c>
      <c r="G587" s="1045">
        <v>37161</v>
      </c>
      <c r="H587" s="1045">
        <v>108407</v>
      </c>
      <c r="I587" s="1045">
        <v>24016</v>
      </c>
      <c r="J587" s="1045">
        <v>32255</v>
      </c>
      <c r="K587" s="1045">
        <v>32255</v>
      </c>
      <c r="L587" s="1045">
        <v>32255</v>
      </c>
      <c r="M587" s="1045" t="s">
        <v>43</v>
      </c>
      <c r="N587" s="1062" t="s">
        <v>43</v>
      </c>
      <c r="O587" s="1048" t="s">
        <v>451</v>
      </c>
    </row>
    <row r="588" spans="1:15" s="1045" customFormat="1" ht="6.75" customHeight="1">
      <c r="A588" s="1046"/>
      <c r="N588" s="1062"/>
      <c r="O588" s="1048"/>
    </row>
    <row r="589" spans="1:15" s="1045" customFormat="1" ht="9.75" customHeight="1">
      <c r="A589" s="1046" t="s">
        <v>305</v>
      </c>
      <c r="B589" s="1045">
        <v>172566</v>
      </c>
      <c r="C589" s="1045">
        <v>13581</v>
      </c>
      <c r="D589" s="1045" t="s">
        <v>43</v>
      </c>
      <c r="E589" s="1045">
        <v>225439</v>
      </c>
      <c r="F589" s="1045">
        <v>225439</v>
      </c>
      <c r="G589" s="1045">
        <v>40893</v>
      </c>
      <c r="H589" s="1045">
        <v>170965</v>
      </c>
      <c r="I589" s="1045">
        <v>13581</v>
      </c>
      <c r="J589" s="1045">
        <v>20036</v>
      </c>
      <c r="K589" s="1045">
        <v>20036</v>
      </c>
      <c r="L589" s="1045">
        <v>18435</v>
      </c>
      <c r="M589" s="1045">
        <v>1601</v>
      </c>
      <c r="N589" s="1062" t="s">
        <v>43</v>
      </c>
      <c r="O589" s="1048" t="s">
        <v>452</v>
      </c>
    </row>
    <row r="590" spans="1:15" s="1045" customFormat="1" ht="9.75" customHeight="1">
      <c r="A590" s="1046" t="s">
        <v>742</v>
      </c>
      <c r="B590" s="1045">
        <v>83596</v>
      </c>
      <c r="C590" s="1045">
        <v>16539</v>
      </c>
      <c r="D590" s="1045" t="s">
        <v>43</v>
      </c>
      <c r="E590" s="1045">
        <v>151264</v>
      </c>
      <c r="F590" s="1045">
        <v>151264</v>
      </c>
      <c r="G590" s="1045">
        <v>51129</v>
      </c>
      <c r="H590" s="1045">
        <v>83596</v>
      </c>
      <c r="I590" s="1045">
        <v>16539</v>
      </c>
      <c r="J590" s="1045">
        <v>32255</v>
      </c>
      <c r="K590" s="1045">
        <v>32255</v>
      </c>
      <c r="L590" s="1045">
        <v>32255</v>
      </c>
      <c r="M590" s="1045" t="s">
        <v>43</v>
      </c>
      <c r="N590" s="1062" t="s">
        <v>43</v>
      </c>
      <c r="O590" s="1048" t="s">
        <v>454</v>
      </c>
    </row>
    <row r="591" spans="1:15" s="1045" customFormat="1" ht="6.75" customHeight="1">
      <c r="A591" s="1046"/>
      <c r="N591" s="1062"/>
      <c r="O591" s="1048"/>
    </row>
    <row r="592" spans="1:15" s="1045" customFormat="1" ht="9.75" customHeight="1">
      <c r="A592" s="1046" t="s">
        <v>307</v>
      </c>
      <c r="B592" s="1045">
        <v>40877</v>
      </c>
      <c r="C592" s="1045">
        <v>9008</v>
      </c>
      <c r="D592" s="1045" t="s">
        <v>43</v>
      </c>
      <c r="E592" s="1045">
        <v>55304</v>
      </c>
      <c r="F592" s="1045">
        <v>55304</v>
      </c>
      <c r="G592" s="1045">
        <v>5419</v>
      </c>
      <c r="H592" s="1045">
        <v>40877</v>
      </c>
      <c r="I592" s="1045">
        <v>9008</v>
      </c>
      <c r="J592" s="1045" t="s">
        <v>43</v>
      </c>
      <c r="K592" s="1045" t="s">
        <v>43</v>
      </c>
      <c r="L592" s="1045" t="s">
        <v>43</v>
      </c>
      <c r="M592" s="1045" t="s">
        <v>43</v>
      </c>
      <c r="N592" s="1062" t="s">
        <v>43</v>
      </c>
      <c r="O592" s="1048" t="s">
        <v>455</v>
      </c>
    </row>
    <row r="593" spans="1:15" s="1045" customFormat="1" ht="9.75" customHeight="1">
      <c r="A593" s="1046" t="s">
        <v>456</v>
      </c>
      <c r="B593" s="1045">
        <v>30934</v>
      </c>
      <c r="C593" s="1045">
        <v>3008</v>
      </c>
      <c r="D593" s="1045" t="s">
        <v>43</v>
      </c>
      <c r="E593" s="1045">
        <v>38313</v>
      </c>
      <c r="F593" s="1045">
        <v>38313</v>
      </c>
      <c r="G593" s="1045">
        <v>4371</v>
      </c>
      <c r="H593" s="1045">
        <v>30934</v>
      </c>
      <c r="I593" s="1045">
        <v>3008</v>
      </c>
      <c r="J593" s="1045">
        <v>14317</v>
      </c>
      <c r="K593" s="1045">
        <v>14317</v>
      </c>
      <c r="L593" s="1045">
        <v>14317</v>
      </c>
      <c r="M593" s="1045" t="s">
        <v>43</v>
      </c>
      <c r="N593" s="1062" t="s">
        <v>43</v>
      </c>
      <c r="O593" s="1048" t="s">
        <v>457</v>
      </c>
    </row>
    <row r="594" spans="1:15" s="1045" customFormat="1" ht="9.75" customHeight="1">
      <c r="A594" s="1046" t="s">
        <v>458</v>
      </c>
      <c r="B594" s="1045">
        <v>22953</v>
      </c>
      <c r="C594" s="1045">
        <v>7493</v>
      </c>
      <c r="D594" s="1045" t="s">
        <v>43</v>
      </c>
      <c r="E594" s="1045">
        <v>40486</v>
      </c>
      <c r="F594" s="1045">
        <v>40486</v>
      </c>
      <c r="G594" s="1045">
        <v>10040</v>
      </c>
      <c r="H594" s="1045">
        <v>22953</v>
      </c>
      <c r="I594" s="1045">
        <v>7493</v>
      </c>
      <c r="J594" s="1045">
        <v>13435</v>
      </c>
      <c r="K594" s="1045">
        <v>13435</v>
      </c>
      <c r="L594" s="1045">
        <v>13435</v>
      </c>
      <c r="M594" s="1045" t="s">
        <v>43</v>
      </c>
      <c r="N594" s="1062" t="s">
        <v>43</v>
      </c>
      <c r="O594" s="1048" t="s">
        <v>459</v>
      </c>
    </row>
    <row r="595" spans="1:15" s="1045" customFormat="1" ht="9.75" customHeight="1">
      <c r="A595" s="1046" t="s">
        <v>460</v>
      </c>
      <c r="B595" s="1045">
        <v>13643</v>
      </c>
      <c r="C595" s="1045">
        <v>4507</v>
      </c>
      <c r="D595" s="1045" t="s">
        <v>43</v>
      </c>
      <c r="E595" s="1045">
        <v>35481</v>
      </c>
      <c r="F595" s="1045">
        <v>35481</v>
      </c>
      <c r="G595" s="1045">
        <v>17331</v>
      </c>
      <c r="H595" s="1045">
        <v>13643</v>
      </c>
      <c r="I595" s="1045">
        <v>4507</v>
      </c>
      <c r="J595" s="1045">
        <v>4503</v>
      </c>
      <c r="K595" s="1045">
        <v>4503</v>
      </c>
      <c r="L595" s="1045">
        <v>4503</v>
      </c>
      <c r="M595" s="1045" t="s">
        <v>43</v>
      </c>
      <c r="N595" s="1062" t="s">
        <v>43</v>
      </c>
      <c r="O595" s="1048" t="s">
        <v>461</v>
      </c>
    </row>
    <row r="596" spans="1:15" s="1045" customFormat="1" ht="9.75" customHeight="1">
      <c r="A596" s="1046" t="s">
        <v>311</v>
      </c>
      <c r="B596" s="1045">
        <v>16066</v>
      </c>
      <c r="C596" s="1045">
        <v>1531</v>
      </c>
      <c r="D596" s="1045" t="s">
        <v>43</v>
      </c>
      <c r="E596" s="1045">
        <v>36984</v>
      </c>
      <c r="F596" s="1045">
        <v>36984</v>
      </c>
      <c r="G596" s="1045">
        <v>19387</v>
      </c>
      <c r="H596" s="1045">
        <v>16066</v>
      </c>
      <c r="I596" s="1045">
        <v>1531</v>
      </c>
      <c r="J596" s="1045" t="s">
        <v>43</v>
      </c>
      <c r="K596" s="1045" t="s">
        <v>43</v>
      </c>
      <c r="L596" s="1045" t="s">
        <v>43</v>
      </c>
      <c r="M596" s="1045" t="s">
        <v>43</v>
      </c>
      <c r="N596" s="1062" t="s">
        <v>43</v>
      </c>
      <c r="O596" s="1048" t="s">
        <v>462</v>
      </c>
    </row>
    <row r="597" spans="1:15" s="1045" customFormat="1" ht="6.75" customHeight="1">
      <c r="A597" s="1046"/>
      <c r="N597" s="1062"/>
      <c r="O597" s="1048"/>
    </row>
    <row r="598" spans="1:15" s="1045" customFormat="1" ht="9.75" customHeight="1">
      <c r="A598" s="1046" t="s">
        <v>463</v>
      </c>
      <c r="B598" s="1045">
        <v>12857</v>
      </c>
      <c r="C598" s="1045">
        <v>1500</v>
      </c>
      <c r="D598" s="1045" t="s">
        <v>43</v>
      </c>
      <c r="E598" s="1045">
        <v>19776</v>
      </c>
      <c r="F598" s="1045">
        <v>19776</v>
      </c>
      <c r="G598" s="1045">
        <v>5419</v>
      </c>
      <c r="H598" s="1045">
        <v>12857</v>
      </c>
      <c r="I598" s="1045">
        <v>1500</v>
      </c>
      <c r="J598" s="1045" t="s">
        <v>43</v>
      </c>
      <c r="K598" s="1045" t="s">
        <v>43</v>
      </c>
      <c r="L598" s="1045" t="s">
        <v>43</v>
      </c>
      <c r="M598" s="1045" t="s">
        <v>43</v>
      </c>
      <c r="N598" s="1062" t="s">
        <v>43</v>
      </c>
      <c r="O598" s="1048" t="s">
        <v>464</v>
      </c>
    </row>
    <row r="599" spans="1:15" s="1045" customFormat="1" ht="9.75" customHeight="1">
      <c r="A599" s="1046" t="s">
        <v>465</v>
      </c>
      <c r="B599" s="1045">
        <v>12986</v>
      </c>
      <c r="C599" s="1045">
        <v>4503</v>
      </c>
      <c r="D599" s="1045" t="s">
        <v>43</v>
      </c>
      <c r="E599" s="1045">
        <v>17489</v>
      </c>
      <c r="F599" s="1045">
        <v>17489</v>
      </c>
      <c r="G599" s="1045" t="s">
        <v>43</v>
      </c>
      <c r="H599" s="1045">
        <v>12986</v>
      </c>
      <c r="I599" s="1045">
        <v>4503</v>
      </c>
      <c r="J599" s="1045" t="s">
        <v>43</v>
      </c>
      <c r="K599" s="1045" t="s">
        <v>43</v>
      </c>
      <c r="L599" s="1045" t="s">
        <v>43</v>
      </c>
      <c r="M599" s="1045" t="s">
        <v>43</v>
      </c>
      <c r="N599" s="1062" t="s">
        <v>43</v>
      </c>
      <c r="O599" s="1048" t="s">
        <v>410</v>
      </c>
    </row>
    <row r="600" spans="1:15" s="1045" customFormat="1" ht="9.75" customHeight="1">
      <c r="A600" s="1046" t="s">
        <v>466</v>
      </c>
      <c r="B600" s="1045">
        <v>15034</v>
      </c>
      <c r="C600" s="1045">
        <v>3005</v>
      </c>
      <c r="D600" s="1045" t="s">
        <v>43</v>
      </c>
      <c r="E600" s="1045">
        <v>18039</v>
      </c>
      <c r="F600" s="1045">
        <v>18039</v>
      </c>
      <c r="G600" s="1045" t="s">
        <v>43</v>
      </c>
      <c r="H600" s="1045">
        <v>15034</v>
      </c>
      <c r="I600" s="1045">
        <v>3005</v>
      </c>
      <c r="J600" s="1045" t="s">
        <v>43</v>
      </c>
      <c r="K600" s="1045" t="s">
        <v>43</v>
      </c>
      <c r="L600" s="1045" t="s">
        <v>43</v>
      </c>
      <c r="M600" s="1045" t="s">
        <v>43</v>
      </c>
      <c r="N600" s="1062" t="s">
        <v>43</v>
      </c>
      <c r="O600" s="1048" t="s">
        <v>411</v>
      </c>
    </row>
    <row r="601" spans="1:15" s="1045" customFormat="1" ht="9.75" customHeight="1">
      <c r="A601" s="1046" t="s">
        <v>467</v>
      </c>
      <c r="B601" s="1045">
        <v>13420</v>
      </c>
      <c r="C601" s="1045">
        <v>3008</v>
      </c>
      <c r="D601" s="1045" t="s">
        <v>43</v>
      </c>
      <c r="E601" s="1045">
        <v>16428</v>
      </c>
      <c r="F601" s="1045">
        <v>16428</v>
      </c>
      <c r="G601" s="1045" t="s">
        <v>43</v>
      </c>
      <c r="H601" s="1045">
        <v>13420</v>
      </c>
      <c r="I601" s="1045">
        <v>3008</v>
      </c>
      <c r="J601" s="1045">
        <v>3006</v>
      </c>
      <c r="K601" s="1045">
        <v>3006</v>
      </c>
      <c r="L601" s="1045">
        <v>3006</v>
      </c>
      <c r="M601" s="1045" t="s">
        <v>43</v>
      </c>
      <c r="N601" s="1062" t="s">
        <v>43</v>
      </c>
      <c r="O601" s="1048" t="s">
        <v>412</v>
      </c>
    </row>
    <row r="602" spans="1:15" s="1045" customFormat="1" ht="9.75" customHeight="1">
      <c r="A602" s="1046" t="s">
        <v>468</v>
      </c>
      <c r="B602" s="1045">
        <v>11640</v>
      </c>
      <c r="C602" s="1045" t="s">
        <v>43</v>
      </c>
      <c r="D602" s="1045" t="s">
        <v>43</v>
      </c>
      <c r="E602" s="1045">
        <v>14580</v>
      </c>
      <c r="F602" s="1045">
        <v>14580</v>
      </c>
      <c r="G602" s="1045">
        <v>2940</v>
      </c>
      <c r="H602" s="1045">
        <v>11640</v>
      </c>
      <c r="I602" s="1045" t="s">
        <v>43</v>
      </c>
      <c r="J602" s="1045">
        <v>5106</v>
      </c>
      <c r="K602" s="1045">
        <v>5106</v>
      </c>
      <c r="L602" s="1045">
        <v>5106</v>
      </c>
      <c r="M602" s="1045" t="s">
        <v>43</v>
      </c>
      <c r="N602" s="1062" t="s">
        <v>43</v>
      </c>
      <c r="O602" s="1048" t="s">
        <v>469</v>
      </c>
    </row>
    <row r="603" spans="1:15" s="1045" customFormat="1" ht="9.75" customHeight="1">
      <c r="A603" s="1046" t="s">
        <v>470</v>
      </c>
      <c r="B603" s="1045">
        <v>5874</v>
      </c>
      <c r="C603" s="1045" t="s">
        <v>43</v>
      </c>
      <c r="D603" s="1045" t="s">
        <v>43</v>
      </c>
      <c r="E603" s="1045">
        <v>7305</v>
      </c>
      <c r="F603" s="1045">
        <v>7305</v>
      </c>
      <c r="G603" s="1045">
        <v>1431</v>
      </c>
      <c r="H603" s="1045">
        <v>5874</v>
      </c>
      <c r="I603" s="1045" t="s">
        <v>43</v>
      </c>
      <c r="J603" s="1045">
        <v>6205</v>
      </c>
      <c r="K603" s="1045">
        <v>6205</v>
      </c>
      <c r="L603" s="1045">
        <v>6205</v>
      </c>
      <c r="M603" s="1045" t="s">
        <v>43</v>
      </c>
      <c r="N603" s="1062" t="s">
        <v>43</v>
      </c>
      <c r="O603" s="1048" t="s">
        <v>471</v>
      </c>
    </row>
    <row r="604" spans="1:15" s="1045" customFormat="1" ht="9.75" customHeight="1">
      <c r="A604" s="1046" t="s">
        <v>472</v>
      </c>
      <c r="B604" s="1045">
        <v>4608</v>
      </c>
      <c r="C604" s="1045">
        <v>2867</v>
      </c>
      <c r="D604" s="1045" t="s">
        <v>43</v>
      </c>
      <c r="E604" s="1045">
        <v>8909</v>
      </c>
      <c r="F604" s="1045">
        <v>8909</v>
      </c>
      <c r="G604" s="1045">
        <v>1434</v>
      </c>
      <c r="H604" s="1045">
        <v>4608</v>
      </c>
      <c r="I604" s="1045">
        <v>2867</v>
      </c>
      <c r="J604" s="1045">
        <v>4430</v>
      </c>
      <c r="K604" s="1045">
        <v>4430</v>
      </c>
      <c r="L604" s="1045">
        <v>4430</v>
      </c>
      <c r="M604" s="1045" t="s">
        <v>43</v>
      </c>
      <c r="N604" s="1062" t="s">
        <v>43</v>
      </c>
      <c r="O604" s="1048" t="s">
        <v>473</v>
      </c>
    </row>
    <row r="605" spans="1:15" s="1045" customFormat="1" ht="9.75" customHeight="1">
      <c r="A605" s="1046" t="s">
        <v>474</v>
      </c>
      <c r="B605" s="1045">
        <v>8931</v>
      </c>
      <c r="C605" s="1045" t="s">
        <v>43</v>
      </c>
      <c r="D605" s="1045" t="s">
        <v>43</v>
      </c>
      <c r="E605" s="1045">
        <v>13396</v>
      </c>
      <c r="F605" s="1045">
        <v>13396</v>
      </c>
      <c r="G605" s="1045">
        <v>4465</v>
      </c>
      <c r="H605" s="1045">
        <v>8931</v>
      </c>
      <c r="I605" s="1045" t="s">
        <v>43</v>
      </c>
      <c r="J605" s="1045">
        <v>4503</v>
      </c>
      <c r="K605" s="1045">
        <v>4503</v>
      </c>
      <c r="L605" s="1045">
        <v>4503</v>
      </c>
      <c r="M605" s="1045" t="s">
        <v>43</v>
      </c>
      <c r="N605" s="1062" t="s">
        <v>43</v>
      </c>
      <c r="O605" s="1048" t="s">
        <v>475</v>
      </c>
    </row>
    <row r="606" spans="1:15" s="1045" customFormat="1" ht="9.75" customHeight="1">
      <c r="A606" s="1046" t="s">
        <v>476</v>
      </c>
      <c r="B606" s="1045">
        <v>9414</v>
      </c>
      <c r="C606" s="1045">
        <v>4626</v>
      </c>
      <c r="D606" s="1045" t="s">
        <v>43</v>
      </c>
      <c r="E606" s="1045">
        <v>18181</v>
      </c>
      <c r="F606" s="1045">
        <v>18181</v>
      </c>
      <c r="G606" s="1045">
        <v>4141</v>
      </c>
      <c r="H606" s="1045">
        <v>9414</v>
      </c>
      <c r="I606" s="1045">
        <v>4626</v>
      </c>
      <c r="J606" s="1045">
        <v>4502</v>
      </c>
      <c r="K606" s="1045">
        <v>4502</v>
      </c>
      <c r="L606" s="1045">
        <v>4502</v>
      </c>
      <c r="M606" s="1045" t="s">
        <v>43</v>
      </c>
      <c r="N606" s="1062" t="s">
        <v>43</v>
      </c>
      <c r="O606" s="1048" t="s">
        <v>477</v>
      </c>
    </row>
    <row r="607" spans="1:15" s="1045" customFormat="1" ht="9.75" customHeight="1">
      <c r="A607" s="1046" t="s">
        <v>478</v>
      </c>
      <c r="B607" s="1045">
        <v>6215</v>
      </c>
      <c r="C607" s="1045" t="s">
        <v>43</v>
      </c>
      <c r="D607" s="1045" t="s">
        <v>43</v>
      </c>
      <c r="E607" s="1045">
        <v>12553</v>
      </c>
      <c r="F607" s="1045">
        <v>12553</v>
      </c>
      <c r="G607" s="1045">
        <v>6338</v>
      </c>
      <c r="H607" s="1045">
        <v>6215</v>
      </c>
      <c r="I607" s="1045" t="s">
        <v>43</v>
      </c>
      <c r="J607" s="1045">
        <v>4503</v>
      </c>
      <c r="K607" s="1045">
        <v>4503</v>
      </c>
      <c r="L607" s="1045">
        <v>4503</v>
      </c>
      <c r="M607" s="1045" t="s">
        <v>43</v>
      </c>
      <c r="N607" s="1062" t="s">
        <v>43</v>
      </c>
      <c r="O607" s="1048" t="s">
        <v>422</v>
      </c>
    </row>
    <row r="608" spans="1:15" s="1045" customFormat="1" ht="9.75" customHeight="1">
      <c r="A608" s="1046" t="s">
        <v>479</v>
      </c>
      <c r="B608" s="1045">
        <v>5925</v>
      </c>
      <c r="C608" s="1045" t="s">
        <v>43</v>
      </c>
      <c r="D608" s="1045" t="s">
        <v>43</v>
      </c>
      <c r="E608" s="1045">
        <v>10859</v>
      </c>
      <c r="F608" s="1045">
        <v>10859</v>
      </c>
      <c r="G608" s="1045">
        <v>4934</v>
      </c>
      <c r="H608" s="1045">
        <v>5925</v>
      </c>
      <c r="I608" s="1045" t="s">
        <v>43</v>
      </c>
      <c r="J608" s="1045" t="s">
        <v>43</v>
      </c>
      <c r="K608" s="1045" t="s">
        <v>43</v>
      </c>
      <c r="L608" s="1045" t="s">
        <v>43</v>
      </c>
      <c r="M608" s="1045" t="s">
        <v>43</v>
      </c>
      <c r="N608" s="1062" t="s">
        <v>43</v>
      </c>
      <c r="O608" s="1048" t="s">
        <v>423</v>
      </c>
    </row>
    <row r="609" spans="1:15" s="1045" customFormat="1" ht="9.75" customHeight="1">
      <c r="A609" s="1046" t="s">
        <v>480</v>
      </c>
      <c r="B609" s="1045">
        <v>1503</v>
      </c>
      <c r="C609" s="1045">
        <v>4507</v>
      </c>
      <c r="D609" s="1045" t="s">
        <v>43</v>
      </c>
      <c r="E609" s="1045">
        <v>12069</v>
      </c>
      <c r="F609" s="1045">
        <v>12069</v>
      </c>
      <c r="G609" s="1045">
        <v>6059</v>
      </c>
      <c r="H609" s="1045">
        <v>1503</v>
      </c>
      <c r="I609" s="1045">
        <v>4507</v>
      </c>
      <c r="J609" s="1045" t="s">
        <v>43</v>
      </c>
      <c r="K609" s="1045" t="s">
        <v>43</v>
      </c>
      <c r="L609" s="1045" t="s">
        <v>43</v>
      </c>
      <c r="M609" s="1045" t="s">
        <v>43</v>
      </c>
      <c r="N609" s="1062" t="s">
        <v>43</v>
      </c>
      <c r="O609" s="1048" t="s">
        <v>424</v>
      </c>
    </row>
    <row r="610" spans="1:15" s="1045" customFormat="1" ht="9.75" customHeight="1">
      <c r="A610" s="1046" t="s">
        <v>481</v>
      </c>
      <c r="B610" s="1045">
        <v>4368</v>
      </c>
      <c r="C610" s="1045">
        <v>1531</v>
      </c>
      <c r="D610" s="1045" t="s">
        <v>43</v>
      </c>
      <c r="E610" s="1045">
        <v>11998</v>
      </c>
      <c r="F610" s="1045">
        <v>11998</v>
      </c>
      <c r="G610" s="1045">
        <v>6099</v>
      </c>
      <c r="H610" s="1045">
        <v>4368</v>
      </c>
      <c r="I610" s="1045">
        <v>1531</v>
      </c>
      <c r="J610" s="1045" t="s">
        <v>43</v>
      </c>
      <c r="K610" s="1045" t="s">
        <v>43</v>
      </c>
      <c r="L610" s="1045" t="s">
        <v>43</v>
      </c>
      <c r="M610" s="1045" t="s">
        <v>43</v>
      </c>
      <c r="N610" s="1062" t="s">
        <v>43</v>
      </c>
      <c r="O610" s="1048" t="s">
        <v>482</v>
      </c>
    </row>
    <row r="611" spans="1:15" s="1045" customFormat="1" ht="9.75" customHeight="1">
      <c r="A611" s="1046" t="s">
        <v>465</v>
      </c>
      <c r="B611" s="1045">
        <v>4440</v>
      </c>
      <c r="C611" s="1045" t="s">
        <v>43</v>
      </c>
      <c r="D611" s="1045" t="s">
        <v>43</v>
      </c>
      <c r="E611" s="1045">
        <v>11915</v>
      </c>
      <c r="F611" s="1045">
        <v>11915</v>
      </c>
      <c r="G611" s="1045">
        <v>7475</v>
      </c>
      <c r="H611" s="1045">
        <v>4440</v>
      </c>
      <c r="I611" s="1045" t="s">
        <v>43</v>
      </c>
      <c r="J611" s="1045" t="s">
        <v>43</v>
      </c>
      <c r="K611" s="1045" t="s">
        <v>43</v>
      </c>
      <c r="L611" s="1045" t="s">
        <v>43</v>
      </c>
      <c r="M611" s="1045" t="s">
        <v>43</v>
      </c>
      <c r="N611" s="1062" t="s">
        <v>43</v>
      </c>
      <c r="O611" s="1048" t="s">
        <v>410</v>
      </c>
    </row>
    <row r="612" spans="1:15" s="1045" customFormat="1" ht="9.75" customHeight="1">
      <c r="A612" s="1049" t="s">
        <v>466</v>
      </c>
      <c r="B612" s="1050">
        <v>7258</v>
      </c>
      <c r="C612" s="1051" t="s">
        <v>43</v>
      </c>
      <c r="D612" s="1051" t="s">
        <v>43</v>
      </c>
      <c r="E612" s="1051">
        <v>13071</v>
      </c>
      <c r="F612" s="1051">
        <v>13071</v>
      </c>
      <c r="G612" s="1051">
        <v>5813</v>
      </c>
      <c r="H612" s="1051">
        <v>7258</v>
      </c>
      <c r="I612" s="1051" t="s">
        <v>43</v>
      </c>
      <c r="J612" s="1051" t="s">
        <v>43</v>
      </c>
      <c r="K612" s="1051" t="s">
        <v>43</v>
      </c>
      <c r="L612" s="1051" t="s">
        <v>43</v>
      </c>
      <c r="M612" s="1051" t="s">
        <v>43</v>
      </c>
      <c r="N612" s="1063" t="s">
        <v>43</v>
      </c>
      <c r="O612" s="1052" t="s">
        <v>411</v>
      </c>
    </row>
    <row r="613" spans="1:15" ht="12" customHeight="1"/>
    <row r="614" spans="1:15" ht="12" customHeight="1"/>
    <row r="615" spans="1:15" ht="12" customHeight="1"/>
  </sheetData>
  <mergeCells count="49">
    <mergeCell ref="A544:A546"/>
    <mergeCell ref="W544:W546"/>
    <mergeCell ref="T545:T546"/>
    <mergeCell ref="A580:A582"/>
    <mergeCell ref="O580:O582"/>
    <mergeCell ref="E581:E582"/>
    <mergeCell ref="J581:J582"/>
    <mergeCell ref="A436:A438"/>
    <mergeCell ref="A508:A510"/>
    <mergeCell ref="W436:W438"/>
    <mergeCell ref="F437:F438"/>
    <mergeCell ref="A472:A474"/>
    <mergeCell ref="W472:W474"/>
    <mergeCell ref="Q473:Q474"/>
    <mergeCell ref="W508:W510"/>
    <mergeCell ref="A328:A330"/>
    <mergeCell ref="W328:W330"/>
    <mergeCell ref="A364:A366"/>
    <mergeCell ref="W364:W366"/>
    <mergeCell ref="A400:A402"/>
    <mergeCell ref="W400:W402"/>
    <mergeCell ref="S401:S402"/>
    <mergeCell ref="A256:A258"/>
    <mergeCell ref="W256:W258"/>
    <mergeCell ref="Q257:Q258"/>
    <mergeCell ref="A292:A294"/>
    <mergeCell ref="W292:W294"/>
    <mergeCell ref="F293:F294"/>
    <mergeCell ref="R293:R294"/>
    <mergeCell ref="A184:A186"/>
    <mergeCell ref="W184:W186"/>
    <mergeCell ref="G185:G186"/>
    <mergeCell ref="Q185:Q186"/>
    <mergeCell ref="A220:A222"/>
    <mergeCell ref="W220:W222"/>
    <mergeCell ref="A112:A114"/>
    <mergeCell ref="W112:W114"/>
    <mergeCell ref="P113:P114"/>
    <mergeCell ref="T113:T114"/>
    <mergeCell ref="A148:A150"/>
    <mergeCell ref="W148:W150"/>
    <mergeCell ref="A76:A78"/>
    <mergeCell ref="W76:W78"/>
    <mergeCell ref="K77:K78"/>
    <mergeCell ref="A4:A6"/>
    <mergeCell ref="W4:W6"/>
    <mergeCell ref="B5:B6"/>
    <mergeCell ref="A40:A42"/>
    <mergeCell ref="W40:W42"/>
  </mergeCells>
  <phoneticPr fontId="61"/>
  <pageMargins left="0.59055118110236227" right="0.59055118110236227" top="0.59055118110236227" bottom="0.59055118110236227" header="0.51181102362204722" footer="0.51181102362204722"/>
  <pageSetup paperSize="9" scale="93" pageOrder="overThenDown" orientation="portrait" r:id="rId1"/>
  <headerFooter alignWithMargins="0"/>
  <rowBreaks count="8" manualBreakCount="8">
    <brk id="73" max="22" man="1"/>
    <brk id="145" max="22" man="1"/>
    <brk id="217" max="22" man="1"/>
    <brk id="289" max="22" man="1"/>
    <brk id="361" max="22" man="1"/>
    <brk id="433" max="22" man="1"/>
    <brk id="505" max="22" man="1"/>
    <brk id="577" max="22" man="1"/>
  </rowBreaks>
  <colBreaks count="1" manualBreakCount="1">
    <brk id="11" max="61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view="pageBreakPreview" topLeftCell="A3" zoomScaleNormal="75" zoomScaleSheetLayoutView="100" workbookViewId="0">
      <pane xSplit="4" ySplit="6" topLeftCell="E9" activePane="bottomRight" state="frozen"/>
      <selection activeCell="A3" sqref="A3"/>
      <selection pane="topRight" activeCell="G3" sqref="G3"/>
      <selection pane="bottomLeft" activeCell="A12" sqref="A12"/>
      <selection pane="bottomRight" activeCell="B4" sqref="B4"/>
    </sheetView>
  </sheetViews>
  <sheetFormatPr defaultRowHeight="13.5"/>
  <cols>
    <col min="1" max="1" width="3.625" style="1140" customWidth="1"/>
    <col min="2" max="2" width="11.625" style="234" customWidth="1"/>
    <col min="3" max="3" width="0.875" style="234" customWidth="1"/>
    <col min="4" max="4" width="9.125" style="234" customWidth="1"/>
    <col min="5" max="19" width="8.125" style="234" customWidth="1"/>
    <col min="20" max="20" width="9.25" style="234" customWidth="1"/>
    <col min="21" max="21" width="12.375" style="1140" customWidth="1"/>
    <col min="22" max="16384" width="9" style="234"/>
  </cols>
  <sheetData>
    <row r="1" spans="1:23" ht="24.95" customHeight="1"/>
    <row r="2" spans="1:23" ht="30" customHeight="1">
      <c r="A2" s="1169"/>
      <c r="B2" s="962"/>
      <c r="C2" s="962"/>
      <c r="D2" s="963"/>
      <c r="E2" s="963"/>
      <c r="F2" s="963"/>
      <c r="G2" s="963"/>
      <c r="H2" s="964"/>
      <c r="I2" s="965"/>
      <c r="J2" s="965"/>
      <c r="K2" s="965"/>
      <c r="L2" s="965"/>
      <c r="M2" s="965"/>
      <c r="N2" s="965"/>
      <c r="O2" s="965"/>
      <c r="P2" s="965"/>
      <c r="Q2" s="966"/>
      <c r="R2" s="966"/>
      <c r="S2" s="966"/>
      <c r="T2" s="966"/>
      <c r="U2" s="1170"/>
    </row>
    <row r="3" spans="1:23" ht="14.85" customHeight="1">
      <c r="A3" s="1172"/>
      <c r="F3" s="967"/>
      <c r="G3" s="968"/>
      <c r="H3" s="968"/>
      <c r="I3" s="968"/>
      <c r="J3" s="968"/>
      <c r="K3" s="967"/>
      <c r="L3" s="967"/>
      <c r="M3" s="967"/>
      <c r="N3" s="456"/>
      <c r="O3" s="967"/>
      <c r="P3" s="967"/>
      <c r="Q3" s="383"/>
      <c r="R3" s="961"/>
      <c r="S3" s="969"/>
      <c r="T3" s="969"/>
      <c r="U3" s="1171"/>
    </row>
    <row r="4" spans="1:23" ht="14.85" customHeight="1">
      <c r="A4" s="897" t="s">
        <v>168</v>
      </c>
      <c r="B4" s="970"/>
      <c r="C4" s="970"/>
      <c r="D4" s="970"/>
      <c r="E4" s="970"/>
      <c r="F4" s="970"/>
      <c r="G4" s="971"/>
      <c r="H4" s="971"/>
      <c r="I4" s="970"/>
      <c r="J4" s="970"/>
      <c r="K4" s="970"/>
      <c r="L4" s="972"/>
      <c r="M4" s="972"/>
      <c r="N4" s="376"/>
      <c r="O4" s="952"/>
      <c r="P4" s="973"/>
      <c r="R4" s="974"/>
      <c r="S4" s="975"/>
      <c r="T4" s="902" t="s">
        <v>1377</v>
      </c>
      <c r="U4" s="376"/>
    </row>
    <row r="5" spans="1:23" s="242" customFormat="1" ht="14.85" customHeight="1">
      <c r="A5" s="1071"/>
      <c r="B5" s="1071"/>
      <c r="C5" s="976"/>
      <c r="D5" s="123"/>
      <c r="E5" s="124"/>
      <c r="F5" s="124"/>
      <c r="G5" s="124"/>
      <c r="H5" s="124"/>
      <c r="I5" s="124"/>
      <c r="J5" s="124"/>
      <c r="K5" s="124"/>
      <c r="L5" s="125"/>
      <c r="M5" s="39"/>
      <c r="N5" s="40"/>
      <c r="O5" s="40"/>
      <c r="P5" s="40"/>
      <c r="Q5" s="157"/>
      <c r="R5" s="41"/>
      <c r="S5" s="378"/>
      <c r="T5" s="158"/>
      <c r="U5" s="1316" t="s">
        <v>1378</v>
      </c>
    </row>
    <row r="6" spans="1:23" s="242" customFormat="1" ht="21.75" customHeight="1">
      <c r="A6" s="1297" t="s">
        <v>1379</v>
      </c>
      <c r="B6" s="1297"/>
      <c r="C6" s="1298"/>
      <c r="D6" s="52" t="s">
        <v>127</v>
      </c>
      <c r="E6" s="50" t="s">
        <v>1380</v>
      </c>
      <c r="F6" s="50" t="s">
        <v>1381</v>
      </c>
      <c r="G6" s="50" t="s">
        <v>1382</v>
      </c>
      <c r="H6" s="50" t="s">
        <v>1383</v>
      </c>
      <c r="I6" s="50" t="s">
        <v>1384</v>
      </c>
      <c r="J6" s="50" t="s">
        <v>1385</v>
      </c>
      <c r="K6" s="126"/>
      <c r="L6" s="89"/>
      <c r="M6" s="49" t="s">
        <v>1386</v>
      </c>
      <c r="N6" s="50" t="s">
        <v>1387</v>
      </c>
      <c r="O6" s="50" t="s">
        <v>1388</v>
      </c>
      <c r="P6" s="50" t="s">
        <v>1389</v>
      </c>
      <c r="Q6" s="51" t="s">
        <v>1390</v>
      </c>
      <c r="R6" s="380"/>
      <c r="S6" s="381"/>
      <c r="T6" s="49" t="s">
        <v>1391</v>
      </c>
      <c r="U6" s="1317"/>
    </row>
    <row r="7" spans="1:23" s="453" customFormat="1" ht="14.25" customHeight="1">
      <c r="A7" s="1071"/>
      <c r="B7" s="1098"/>
      <c r="C7" s="977"/>
      <c r="D7" s="52"/>
      <c r="E7" s="50" t="s">
        <v>20</v>
      </c>
      <c r="F7" s="50" t="s">
        <v>20</v>
      </c>
      <c r="G7" s="50" t="s">
        <v>129</v>
      </c>
      <c r="H7" s="50"/>
      <c r="I7" s="50"/>
      <c r="J7" s="50" t="s">
        <v>20</v>
      </c>
      <c r="K7" s="50" t="s">
        <v>130</v>
      </c>
      <c r="L7" s="127" t="s">
        <v>131</v>
      </c>
      <c r="M7" s="49"/>
      <c r="N7" s="50"/>
      <c r="O7" s="50"/>
      <c r="P7" s="50"/>
      <c r="Q7" s="50"/>
      <c r="R7" s="50" t="s">
        <v>927</v>
      </c>
      <c r="S7" s="49" t="s">
        <v>1392</v>
      </c>
      <c r="T7" s="49"/>
      <c r="U7" s="1317"/>
    </row>
    <row r="8" spans="1:23" s="248" customFormat="1" ht="33.75" customHeight="1">
      <c r="A8" s="1073"/>
      <c r="B8" s="1073"/>
      <c r="C8" s="978"/>
      <c r="D8" s="128" t="s">
        <v>1393</v>
      </c>
      <c r="E8" s="128" t="s">
        <v>132</v>
      </c>
      <c r="F8" s="128" t="s">
        <v>930</v>
      </c>
      <c r="G8" s="128" t="s">
        <v>931</v>
      </c>
      <c r="H8" s="128" t="s">
        <v>133</v>
      </c>
      <c r="I8" s="128" t="s">
        <v>1394</v>
      </c>
      <c r="J8" s="128" t="s">
        <v>944</v>
      </c>
      <c r="K8" s="128" t="s">
        <v>934</v>
      </c>
      <c r="L8" s="129" t="s">
        <v>1395</v>
      </c>
      <c r="M8" s="57" t="s">
        <v>154</v>
      </c>
      <c r="N8" s="57" t="s">
        <v>134</v>
      </c>
      <c r="O8" s="57" t="s">
        <v>135</v>
      </c>
      <c r="P8" s="58" t="s">
        <v>136</v>
      </c>
      <c r="Q8" s="1075" t="s">
        <v>936</v>
      </c>
      <c r="R8" s="312"/>
      <c r="S8" s="312"/>
      <c r="T8" s="1074" t="s">
        <v>937</v>
      </c>
      <c r="U8" s="1318"/>
    </row>
    <row r="9" spans="1:23" s="242" customFormat="1" ht="13.5" customHeight="1">
      <c r="A9" s="1319" t="s">
        <v>304</v>
      </c>
      <c r="B9" s="1319"/>
      <c r="C9" s="463"/>
      <c r="P9" s="249"/>
      <c r="U9" s="608"/>
    </row>
    <row r="10" spans="1:23" s="242" customFormat="1" ht="14.25" customHeight="1">
      <c r="A10" s="1173"/>
      <c r="B10" s="464" t="s">
        <v>102</v>
      </c>
      <c r="C10" s="465"/>
      <c r="D10" s="466">
        <v>10724962</v>
      </c>
      <c r="E10" s="467">
        <v>1743588</v>
      </c>
      <c r="F10" s="467">
        <v>1906598</v>
      </c>
      <c r="G10" s="467">
        <v>956446</v>
      </c>
      <c r="H10" s="467">
        <v>2145762</v>
      </c>
      <c r="I10" s="467">
        <v>1643097</v>
      </c>
      <c r="J10" s="467">
        <v>2329471</v>
      </c>
      <c r="K10" s="467">
        <v>809747</v>
      </c>
      <c r="L10" s="467">
        <v>1519724</v>
      </c>
      <c r="M10" s="467">
        <v>428100</v>
      </c>
      <c r="N10" s="467">
        <v>215436</v>
      </c>
      <c r="O10" s="467">
        <v>5575</v>
      </c>
      <c r="P10" s="468">
        <v>14812</v>
      </c>
      <c r="Q10" s="469">
        <v>1845182</v>
      </c>
      <c r="R10" s="469">
        <v>1110451</v>
      </c>
      <c r="S10" s="469">
        <v>734731</v>
      </c>
      <c r="T10" s="469">
        <v>82102</v>
      </c>
      <c r="U10" s="1174" t="s">
        <v>1000</v>
      </c>
    </row>
    <row r="11" spans="1:23" s="242" customFormat="1" ht="14.1" customHeight="1">
      <c r="A11" s="1175" t="s">
        <v>169</v>
      </c>
      <c r="B11" s="470" t="s">
        <v>170</v>
      </c>
      <c r="C11" s="326"/>
      <c r="D11" s="456">
        <v>6422945</v>
      </c>
      <c r="E11" s="456">
        <v>893334</v>
      </c>
      <c r="F11" s="456">
        <v>1295959</v>
      </c>
      <c r="G11" s="456">
        <v>681346</v>
      </c>
      <c r="H11" s="456">
        <v>998657</v>
      </c>
      <c r="I11" s="456">
        <v>983024</v>
      </c>
      <c r="J11" s="456">
        <v>1570625</v>
      </c>
      <c r="K11" s="456">
        <v>380221</v>
      </c>
      <c r="L11" s="456">
        <v>1190404</v>
      </c>
      <c r="M11" s="456">
        <v>230587</v>
      </c>
      <c r="N11" s="456">
        <v>156412</v>
      </c>
      <c r="O11" s="456" t="s">
        <v>45</v>
      </c>
      <c r="P11" s="471">
        <v>6605</v>
      </c>
      <c r="Q11" s="472">
        <v>207413</v>
      </c>
      <c r="R11" s="472">
        <v>80609</v>
      </c>
      <c r="S11" s="456">
        <v>126804</v>
      </c>
      <c r="T11" s="456" t="s">
        <v>45</v>
      </c>
      <c r="U11" s="280" t="s">
        <v>103</v>
      </c>
    </row>
    <row r="12" spans="1:23" s="242" customFormat="1" ht="14.1" customHeight="1">
      <c r="A12" s="1176"/>
      <c r="B12" s="473" t="s">
        <v>171</v>
      </c>
      <c r="C12" s="474"/>
      <c r="D12" s="475">
        <v>4302017</v>
      </c>
      <c r="E12" s="475">
        <v>850254</v>
      </c>
      <c r="F12" s="475">
        <v>610639</v>
      </c>
      <c r="G12" s="475">
        <v>275100</v>
      </c>
      <c r="H12" s="475">
        <v>1147105</v>
      </c>
      <c r="I12" s="475">
        <v>660073</v>
      </c>
      <c r="J12" s="475">
        <v>758846</v>
      </c>
      <c r="K12" s="475">
        <v>429526</v>
      </c>
      <c r="L12" s="475">
        <v>329320</v>
      </c>
      <c r="M12" s="475">
        <v>197513</v>
      </c>
      <c r="N12" s="475">
        <v>59024</v>
      </c>
      <c r="O12" s="475">
        <v>5575</v>
      </c>
      <c r="P12" s="475">
        <v>8207</v>
      </c>
      <c r="Q12" s="476">
        <v>1637769</v>
      </c>
      <c r="R12" s="476">
        <v>1029842</v>
      </c>
      <c r="S12" s="476">
        <v>607927</v>
      </c>
      <c r="T12" s="476">
        <v>82102</v>
      </c>
      <c r="U12" s="1177" t="s">
        <v>172</v>
      </c>
    </row>
    <row r="13" spans="1:23" s="242" customFormat="1" ht="14.25" customHeight="1">
      <c r="A13" s="1178"/>
      <c r="B13" s="464" t="s">
        <v>102</v>
      </c>
      <c r="C13" s="465"/>
      <c r="D13" s="467">
        <v>9667046</v>
      </c>
      <c r="E13" s="467">
        <v>1780543</v>
      </c>
      <c r="F13" s="467">
        <v>1681432</v>
      </c>
      <c r="G13" s="467">
        <v>888849</v>
      </c>
      <c r="H13" s="467">
        <v>1640155</v>
      </c>
      <c r="I13" s="467">
        <v>1520539</v>
      </c>
      <c r="J13" s="467">
        <v>2155528</v>
      </c>
      <c r="K13" s="467">
        <v>758634</v>
      </c>
      <c r="L13" s="467">
        <v>1396894</v>
      </c>
      <c r="M13" s="467">
        <v>420365</v>
      </c>
      <c r="N13" s="467">
        <v>200243</v>
      </c>
      <c r="O13" s="467">
        <v>5687</v>
      </c>
      <c r="P13" s="468">
        <v>15455</v>
      </c>
      <c r="Q13" s="469">
        <v>1850028</v>
      </c>
      <c r="R13" s="469">
        <v>1077628</v>
      </c>
      <c r="S13" s="469">
        <v>772400</v>
      </c>
      <c r="T13" s="469">
        <v>69050</v>
      </c>
      <c r="U13" s="1179" t="s">
        <v>1396</v>
      </c>
      <c r="W13" s="456" t="s">
        <v>45</v>
      </c>
    </row>
    <row r="14" spans="1:23" s="242" customFormat="1" ht="14.1" customHeight="1">
      <c r="A14" s="1175" t="s">
        <v>1001</v>
      </c>
      <c r="B14" s="470" t="s">
        <v>170</v>
      </c>
      <c r="C14" s="326"/>
      <c r="D14" s="456">
        <v>5666891</v>
      </c>
      <c r="E14" s="456">
        <v>859749</v>
      </c>
      <c r="F14" s="456">
        <v>1000664</v>
      </c>
      <c r="G14" s="456">
        <v>614538</v>
      </c>
      <c r="H14" s="456">
        <v>795154</v>
      </c>
      <c r="I14" s="456">
        <v>911387</v>
      </c>
      <c r="J14" s="456">
        <v>1485399</v>
      </c>
      <c r="K14" s="456">
        <v>367800</v>
      </c>
      <c r="L14" s="456">
        <v>1117599</v>
      </c>
      <c r="M14" s="456">
        <v>222709</v>
      </c>
      <c r="N14" s="456">
        <v>141528</v>
      </c>
      <c r="O14" s="456" t="s">
        <v>45</v>
      </c>
      <c r="P14" s="471">
        <v>6916</v>
      </c>
      <c r="Q14" s="472">
        <v>216519</v>
      </c>
      <c r="R14" s="472">
        <v>78322</v>
      </c>
      <c r="S14" s="472">
        <v>138197</v>
      </c>
      <c r="T14" s="456" t="s">
        <v>45</v>
      </c>
      <c r="U14" s="280" t="s">
        <v>103</v>
      </c>
    </row>
    <row r="15" spans="1:23" s="242" customFormat="1" ht="14.1" customHeight="1">
      <c r="A15" s="1176"/>
      <c r="B15" s="473" t="s">
        <v>171</v>
      </c>
      <c r="C15" s="474"/>
      <c r="D15" s="475">
        <v>4000155</v>
      </c>
      <c r="E15" s="475">
        <v>920794</v>
      </c>
      <c r="F15" s="475">
        <v>680768</v>
      </c>
      <c r="G15" s="475">
        <v>274311</v>
      </c>
      <c r="H15" s="475">
        <v>845001</v>
      </c>
      <c r="I15" s="475">
        <v>609152</v>
      </c>
      <c r="J15" s="475">
        <v>670129</v>
      </c>
      <c r="K15" s="475">
        <v>390834</v>
      </c>
      <c r="L15" s="475">
        <v>279295</v>
      </c>
      <c r="M15" s="475">
        <v>197656</v>
      </c>
      <c r="N15" s="475">
        <v>58715</v>
      </c>
      <c r="O15" s="475">
        <v>5687</v>
      </c>
      <c r="P15" s="475">
        <v>8539</v>
      </c>
      <c r="Q15" s="476">
        <v>1633509</v>
      </c>
      <c r="R15" s="476">
        <v>999306</v>
      </c>
      <c r="S15" s="476">
        <v>634203</v>
      </c>
      <c r="T15" s="476">
        <v>69050</v>
      </c>
      <c r="U15" s="1177" t="s">
        <v>172</v>
      </c>
    </row>
    <row r="16" spans="1:23" s="242" customFormat="1" ht="14.25" customHeight="1">
      <c r="A16" s="1178"/>
      <c r="B16" s="464" t="s">
        <v>102</v>
      </c>
      <c r="C16" s="465"/>
      <c r="D16" s="467">
        <v>9231105</v>
      </c>
      <c r="E16" s="467">
        <v>1714740</v>
      </c>
      <c r="F16" s="467">
        <v>1651569</v>
      </c>
      <c r="G16" s="467">
        <v>910511</v>
      </c>
      <c r="H16" s="467">
        <v>1289363</v>
      </c>
      <c r="I16" s="467">
        <v>1571140</v>
      </c>
      <c r="J16" s="467">
        <v>2093782</v>
      </c>
      <c r="K16" s="467">
        <v>761676</v>
      </c>
      <c r="L16" s="467">
        <v>1332106</v>
      </c>
      <c r="M16" s="467">
        <v>430192</v>
      </c>
      <c r="N16" s="467">
        <v>186387</v>
      </c>
      <c r="O16" s="467">
        <v>5540</v>
      </c>
      <c r="P16" s="468">
        <v>15776</v>
      </c>
      <c r="Q16" s="469">
        <v>1952861</v>
      </c>
      <c r="R16" s="469">
        <v>1209686</v>
      </c>
      <c r="S16" s="469">
        <v>743175</v>
      </c>
      <c r="T16" s="469">
        <v>51387</v>
      </c>
      <c r="U16" s="1174" t="s">
        <v>1002</v>
      </c>
    </row>
    <row r="17" spans="1:21" s="242" customFormat="1" ht="14.1" customHeight="1">
      <c r="A17" s="1175" t="s">
        <v>1003</v>
      </c>
      <c r="B17" s="470" t="s">
        <v>170</v>
      </c>
      <c r="C17" s="326"/>
      <c r="D17" s="456">
        <v>5457165</v>
      </c>
      <c r="E17" s="456">
        <v>793968</v>
      </c>
      <c r="F17" s="456">
        <v>1105784</v>
      </c>
      <c r="G17" s="456">
        <v>646302</v>
      </c>
      <c r="H17" s="456">
        <v>627887</v>
      </c>
      <c r="I17" s="456">
        <v>888800</v>
      </c>
      <c r="J17" s="456">
        <v>1394424</v>
      </c>
      <c r="K17" s="456">
        <v>350461</v>
      </c>
      <c r="L17" s="456">
        <v>1043963</v>
      </c>
      <c r="M17" s="456">
        <v>228430</v>
      </c>
      <c r="N17" s="456">
        <v>127891</v>
      </c>
      <c r="O17" s="456" t="s">
        <v>45</v>
      </c>
      <c r="P17" s="471">
        <v>7136</v>
      </c>
      <c r="Q17" s="472">
        <v>204849</v>
      </c>
      <c r="R17" s="472">
        <v>79367</v>
      </c>
      <c r="S17" s="472">
        <v>125482</v>
      </c>
      <c r="T17" s="456" t="s">
        <v>45</v>
      </c>
      <c r="U17" s="280" t="s">
        <v>103</v>
      </c>
    </row>
    <row r="18" spans="1:21" s="242" customFormat="1" ht="14.1" customHeight="1">
      <c r="A18" s="1176"/>
      <c r="B18" s="473" t="s">
        <v>171</v>
      </c>
      <c r="C18" s="474"/>
      <c r="D18" s="475">
        <v>3773940</v>
      </c>
      <c r="E18" s="475">
        <v>920772</v>
      </c>
      <c r="F18" s="475">
        <v>545785</v>
      </c>
      <c r="G18" s="475">
        <v>264209</v>
      </c>
      <c r="H18" s="475">
        <v>661476</v>
      </c>
      <c r="I18" s="475">
        <v>682340</v>
      </c>
      <c r="J18" s="475">
        <v>699358</v>
      </c>
      <c r="K18" s="475">
        <v>411215</v>
      </c>
      <c r="L18" s="475">
        <v>288143</v>
      </c>
      <c r="M18" s="475">
        <v>201762</v>
      </c>
      <c r="N18" s="475">
        <v>58496</v>
      </c>
      <c r="O18" s="475">
        <v>5540</v>
      </c>
      <c r="P18" s="475">
        <v>8640</v>
      </c>
      <c r="Q18" s="476">
        <v>1748012</v>
      </c>
      <c r="R18" s="476">
        <v>1130319</v>
      </c>
      <c r="S18" s="476">
        <v>617693</v>
      </c>
      <c r="T18" s="476">
        <v>51387</v>
      </c>
      <c r="U18" s="1177" t="s">
        <v>172</v>
      </c>
    </row>
    <row r="19" spans="1:21" s="242" customFormat="1" ht="14.25" customHeight="1">
      <c r="A19" s="1178"/>
      <c r="B19" s="464" t="s">
        <v>102</v>
      </c>
      <c r="C19" s="465"/>
      <c r="D19" s="467">
        <v>9508525</v>
      </c>
      <c r="E19" s="467">
        <v>1772374</v>
      </c>
      <c r="F19" s="467">
        <v>1654397</v>
      </c>
      <c r="G19" s="467">
        <v>985810</v>
      </c>
      <c r="H19" s="467">
        <v>1349305</v>
      </c>
      <c r="I19" s="467">
        <v>1559196</v>
      </c>
      <c r="J19" s="467">
        <v>2187443</v>
      </c>
      <c r="K19" s="467">
        <v>795167</v>
      </c>
      <c r="L19" s="467">
        <v>1392276</v>
      </c>
      <c r="M19" s="467">
        <v>428460</v>
      </c>
      <c r="N19" s="467">
        <v>198493</v>
      </c>
      <c r="O19" s="467">
        <v>5696</v>
      </c>
      <c r="P19" s="468">
        <v>16521</v>
      </c>
      <c r="Q19" s="469">
        <v>1987440</v>
      </c>
      <c r="R19" s="469">
        <v>1180129</v>
      </c>
      <c r="S19" s="469">
        <v>807311</v>
      </c>
      <c r="T19" s="469">
        <v>155944</v>
      </c>
      <c r="U19" s="1174" t="s">
        <v>1004</v>
      </c>
    </row>
    <row r="20" spans="1:21" s="242" customFormat="1" ht="14.1" customHeight="1">
      <c r="A20" s="1175" t="s">
        <v>1005</v>
      </c>
      <c r="B20" s="470" t="s">
        <v>170</v>
      </c>
      <c r="C20" s="326"/>
      <c r="D20" s="456">
        <v>5710690</v>
      </c>
      <c r="E20" s="456">
        <v>794438</v>
      </c>
      <c r="F20" s="456">
        <v>1154905</v>
      </c>
      <c r="G20" s="456">
        <v>696553</v>
      </c>
      <c r="H20" s="456">
        <v>656027</v>
      </c>
      <c r="I20" s="456">
        <v>893714</v>
      </c>
      <c r="J20" s="456">
        <v>1515053</v>
      </c>
      <c r="K20" s="456">
        <v>377867</v>
      </c>
      <c r="L20" s="456">
        <v>1137186</v>
      </c>
      <c r="M20" s="456">
        <v>228642</v>
      </c>
      <c r="N20" s="456">
        <v>136195</v>
      </c>
      <c r="O20" s="456" t="s">
        <v>45</v>
      </c>
      <c r="P20" s="471">
        <v>7297</v>
      </c>
      <c r="Q20" s="472">
        <v>200568</v>
      </c>
      <c r="R20" s="472">
        <v>74371</v>
      </c>
      <c r="S20" s="472">
        <v>126197</v>
      </c>
      <c r="T20" s="456" t="s">
        <v>45</v>
      </c>
      <c r="U20" s="280" t="s">
        <v>103</v>
      </c>
    </row>
    <row r="21" spans="1:21" s="242" customFormat="1" ht="14.1" customHeight="1">
      <c r="A21" s="1176"/>
      <c r="B21" s="473" t="s">
        <v>171</v>
      </c>
      <c r="C21" s="474"/>
      <c r="D21" s="475">
        <v>3797835</v>
      </c>
      <c r="E21" s="475">
        <v>977936</v>
      </c>
      <c r="F21" s="475">
        <v>499492</v>
      </c>
      <c r="G21" s="475">
        <v>289257</v>
      </c>
      <c r="H21" s="475">
        <v>693278</v>
      </c>
      <c r="I21" s="475">
        <v>665482</v>
      </c>
      <c r="J21" s="475">
        <v>672390</v>
      </c>
      <c r="K21" s="475">
        <v>417300</v>
      </c>
      <c r="L21" s="475">
        <v>255090</v>
      </c>
      <c r="M21" s="475">
        <v>199818</v>
      </c>
      <c r="N21" s="475">
        <v>62298</v>
      </c>
      <c r="O21" s="475">
        <v>5696</v>
      </c>
      <c r="P21" s="475">
        <v>9224</v>
      </c>
      <c r="Q21" s="476">
        <v>1786872</v>
      </c>
      <c r="R21" s="476">
        <v>1105758</v>
      </c>
      <c r="S21" s="476">
        <v>681114</v>
      </c>
      <c r="T21" s="476">
        <v>155944</v>
      </c>
      <c r="U21" s="1177" t="s">
        <v>172</v>
      </c>
    </row>
    <row r="22" spans="1:21" s="242" customFormat="1" ht="14.25" customHeight="1">
      <c r="A22" s="1178"/>
      <c r="B22" s="464" t="s">
        <v>102</v>
      </c>
      <c r="C22" s="465"/>
      <c r="D22" s="467">
        <v>10458185</v>
      </c>
      <c r="E22" s="467">
        <v>1890382</v>
      </c>
      <c r="F22" s="467">
        <v>1902766</v>
      </c>
      <c r="G22" s="467">
        <v>1076900</v>
      </c>
      <c r="H22" s="467">
        <v>1566453</v>
      </c>
      <c r="I22" s="467">
        <v>1682213</v>
      </c>
      <c r="J22" s="467">
        <v>2339471</v>
      </c>
      <c r="K22" s="467">
        <v>828316</v>
      </c>
      <c r="L22" s="467">
        <v>1511155</v>
      </c>
      <c r="M22" s="467">
        <v>430475</v>
      </c>
      <c r="N22" s="467">
        <v>194963</v>
      </c>
      <c r="O22" s="467">
        <v>5749</v>
      </c>
      <c r="P22" s="468">
        <v>14431</v>
      </c>
      <c r="Q22" s="469">
        <v>2054848</v>
      </c>
      <c r="R22" s="469">
        <v>1239559</v>
      </c>
      <c r="S22" s="469">
        <v>815289</v>
      </c>
      <c r="T22" s="469">
        <v>136034</v>
      </c>
      <c r="U22" s="1174" t="s">
        <v>1006</v>
      </c>
    </row>
    <row r="23" spans="1:21" s="242" customFormat="1" ht="14.1" customHeight="1">
      <c r="A23" s="1175" t="s">
        <v>1007</v>
      </c>
      <c r="B23" s="470" t="s">
        <v>170</v>
      </c>
      <c r="C23" s="326"/>
      <c r="D23" s="456">
        <v>6296644</v>
      </c>
      <c r="E23" s="456">
        <v>963513</v>
      </c>
      <c r="F23" s="456">
        <v>1271778</v>
      </c>
      <c r="G23" s="456">
        <v>765717</v>
      </c>
      <c r="H23" s="456">
        <v>718769</v>
      </c>
      <c r="I23" s="456">
        <v>977966</v>
      </c>
      <c r="J23" s="456">
        <v>1598901</v>
      </c>
      <c r="K23" s="456">
        <v>398204</v>
      </c>
      <c r="L23" s="456">
        <v>1200697</v>
      </c>
      <c r="M23" s="456">
        <v>229259</v>
      </c>
      <c r="N23" s="456">
        <v>135925</v>
      </c>
      <c r="O23" s="456" t="s">
        <v>45</v>
      </c>
      <c r="P23" s="471">
        <v>7514</v>
      </c>
      <c r="Q23" s="472">
        <v>213846</v>
      </c>
      <c r="R23" s="472">
        <v>78133</v>
      </c>
      <c r="S23" s="472">
        <v>135713</v>
      </c>
      <c r="T23" s="456" t="s">
        <v>45</v>
      </c>
      <c r="U23" s="280" t="s">
        <v>1008</v>
      </c>
    </row>
    <row r="24" spans="1:21" s="242" customFormat="1" ht="14.1" customHeight="1">
      <c r="A24" s="1176"/>
      <c r="B24" s="473" t="s">
        <v>171</v>
      </c>
      <c r="C24" s="474"/>
      <c r="D24" s="475">
        <v>4161541</v>
      </c>
      <c r="E24" s="475">
        <v>926869</v>
      </c>
      <c r="F24" s="475">
        <v>630988</v>
      </c>
      <c r="G24" s="475">
        <v>311183</v>
      </c>
      <c r="H24" s="475">
        <v>847684</v>
      </c>
      <c r="I24" s="475">
        <v>704247</v>
      </c>
      <c r="J24" s="475">
        <v>740570</v>
      </c>
      <c r="K24" s="475">
        <v>430112</v>
      </c>
      <c r="L24" s="475">
        <v>310458</v>
      </c>
      <c r="M24" s="475">
        <v>201216</v>
      </c>
      <c r="N24" s="475">
        <v>59038</v>
      </c>
      <c r="O24" s="475">
        <v>5749</v>
      </c>
      <c r="P24" s="475">
        <v>6917</v>
      </c>
      <c r="Q24" s="476">
        <v>1841002</v>
      </c>
      <c r="R24" s="476">
        <v>1161426</v>
      </c>
      <c r="S24" s="476">
        <v>679576</v>
      </c>
      <c r="T24" s="476">
        <v>136034</v>
      </c>
      <c r="U24" s="1177" t="s">
        <v>172</v>
      </c>
    </row>
    <row r="25" spans="1:21" s="242" customFormat="1" ht="14.25" customHeight="1">
      <c r="A25" s="1178"/>
      <c r="B25" s="464" t="s">
        <v>102</v>
      </c>
      <c r="C25" s="465"/>
      <c r="D25" s="467">
        <v>9635876</v>
      </c>
      <c r="E25" s="467">
        <v>1735957</v>
      </c>
      <c r="F25" s="467">
        <v>1893504</v>
      </c>
      <c r="G25" s="467">
        <v>885137</v>
      </c>
      <c r="H25" s="467">
        <v>1638942</v>
      </c>
      <c r="I25" s="467">
        <v>1515196</v>
      </c>
      <c r="J25" s="467">
        <v>1967140</v>
      </c>
      <c r="K25" s="467">
        <v>777271</v>
      </c>
      <c r="L25" s="467">
        <v>1189869</v>
      </c>
      <c r="M25" s="467">
        <v>402051</v>
      </c>
      <c r="N25" s="467">
        <v>182793</v>
      </c>
      <c r="O25" s="467">
        <v>5982</v>
      </c>
      <c r="P25" s="468">
        <v>14184</v>
      </c>
      <c r="Q25" s="469">
        <v>2107370</v>
      </c>
      <c r="R25" s="469">
        <v>1279295</v>
      </c>
      <c r="S25" s="469">
        <v>828075</v>
      </c>
      <c r="T25" s="469">
        <v>108789</v>
      </c>
      <c r="U25" s="1174" t="s">
        <v>1009</v>
      </c>
    </row>
    <row r="26" spans="1:21" s="242" customFormat="1" ht="14.1" customHeight="1">
      <c r="A26" s="1175" t="s">
        <v>1010</v>
      </c>
      <c r="B26" s="470" t="s">
        <v>170</v>
      </c>
      <c r="C26" s="326"/>
      <c r="D26" s="456">
        <v>5652469</v>
      </c>
      <c r="E26" s="456">
        <v>808102</v>
      </c>
      <c r="F26" s="456">
        <v>1315496</v>
      </c>
      <c r="G26" s="456">
        <v>609867</v>
      </c>
      <c r="H26" s="456">
        <v>704675</v>
      </c>
      <c r="I26" s="456">
        <v>879670</v>
      </c>
      <c r="J26" s="456">
        <v>1334659</v>
      </c>
      <c r="K26" s="456">
        <v>356713</v>
      </c>
      <c r="L26" s="456">
        <v>977946</v>
      </c>
      <c r="M26" s="456">
        <v>205973</v>
      </c>
      <c r="N26" s="456">
        <v>123383</v>
      </c>
      <c r="O26" s="456" t="s">
        <v>45</v>
      </c>
      <c r="P26" s="471">
        <v>7547</v>
      </c>
      <c r="Q26" s="472">
        <v>188235</v>
      </c>
      <c r="R26" s="472">
        <v>82529</v>
      </c>
      <c r="S26" s="472">
        <v>105706</v>
      </c>
      <c r="T26" s="456" t="s">
        <v>45</v>
      </c>
      <c r="U26" s="280" t="s">
        <v>103</v>
      </c>
    </row>
    <row r="27" spans="1:21" s="242" customFormat="1" ht="14.1" customHeight="1">
      <c r="A27" s="1176"/>
      <c r="B27" s="473" t="s">
        <v>171</v>
      </c>
      <c r="C27" s="474"/>
      <c r="D27" s="475">
        <v>3983407</v>
      </c>
      <c r="E27" s="475">
        <v>927855</v>
      </c>
      <c r="F27" s="475">
        <v>578008</v>
      </c>
      <c r="G27" s="475">
        <v>275270</v>
      </c>
      <c r="H27" s="475">
        <v>934267</v>
      </c>
      <c r="I27" s="475">
        <v>635526</v>
      </c>
      <c r="J27" s="475">
        <v>632481</v>
      </c>
      <c r="K27" s="475">
        <v>420558</v>
      </c>
      <c r="L27" s="475">
        <v>211923</v>
      </c>
      <c r="M27" s="475">
        <v>196078</v>
      </c>
      <c r="N27" s="475">
        <v>59410</v>
      </c>
      <c r="O27" s="475">
        <v>5982</v>
      </c>
      <c r="P27" s="475">
        <v>6637</v>
      </c>
      <c r="Q27" s="476">
        <v>1919135</v>
      </c>
      <c r="R27" s="476">
        <v>1196766</v>
      </c>
      <c r="S27" s="476">
        <v>722369</v>
      </c>
      <c r="T27" s="476">
        <v>108789</v>
      </c>
      <c r="U27" s="1177" t="s">
        <v>172</v>
      </c>
    </row>
    <row r="28" spans="1:21" s="242" customFormat="1" ht="14.25" customHeight="1">
      <c r="A28" s="1178"/>
      <c r="B28" s="464" t="s">
        <v>102</v>
      </c>
      <c r="C28" s="465"/>
      <c r="D28" s="467">
        <v>10196444</v>
      </c>
      <c r="E28" s="467">
        <v>1542756</v>
      </c>
      <c r="F28" s="467">
        <v>1895207</v>
      </c>
      <c r="G28" s="467">
        <v>1062424</v>
      </c>
      <c r="H28" s="467">
        <v>1828839</v>
      </c>
      <c r="I28" s="467">
        <v>1704564</v>
      </c>
      <c r="J28" s="467">
        <v>2162654</v>
      </c>
      <c r="K28" s="467">
        <v>782891</v>
      </c>
      <c r="L28" s="467">
        <v>1379763</v>
      </c>
      <c r="M28" s="467">
        <v>405020</v>
      </c>
      <c r="N28" s="467">
        <v>185862</v>
      </c>
      <c r="O28" s="467">
        <v>6286</v>
      </c>
      <c r="P28" s="468">
        <v>13431</v>
      </c>
      <c r="Q28" s="469">
        <v>2133268</v>
      </c>
      <c r="R28" s="469">
        <v>1288201</v>
      </c>
      <c r="S28" s="469">
        <v>845067</v>
      </c>
      <c r="T28" s="469">
        <v>142866</v>
      </c>
      <c r="U28" s="1174" t="s">
        <v>1397</v>
      </c>
    </row>
    <row r="29" spans="1:21" s="242" customFormat="1" ht="14.1" customHeight="1">
      <c r="A29" s="1175" t="s">
        <v>1011</v>
      </c>
      <c r="B29" s="470" t="s">
        <v>170</v>
      </c>
      <c r="C29" s="326"/>
      <c r="D29" s="456">
        <v>6015300</v>
      </c>
      <c r="E29" s="456">
        <v>757708</v>
      </c>
      <c r="F29" s="456">
        <v>1183221</v>
      </c>
      <c r="G29" s="456">
        <v>786820</v>
      </c>
      <c r="H29" s="456">
        <v>735125</v>
      </c>
      <c r="I29" s="456">
        <v>1101192</v>
      </c>
      <c r="J29" s="456">
        <v>1451234</v>
      </c>
      <c r="K29" s="456">
        <v>376104</v>
      </c>
      <c r="L29" s="456">
        <v>1075130</v>
      </c>
      <c r="M29" s="456">
        <v>213399</v>
      </c>
      <c r="N29" s="456">
        <v>129245</v>
      </c>
      <c r="O29" s="456" t="s">
        <v>45</v>
      </c>
      <c r="P29" s="471">
        <v>6817</v>
      </c>
      <c r="Q29" s="472">
        <v>191964</v>
      </c>
      <c r="R29" s="472">
        <v>74725</v>
      </c>
      <c r="S29" s="472">
        <v>117239</v>
      </c>
      <c r="T29" s="456" t="s">
        <v>45</v>
      </c>
      <c r="U29" s="280" t="s">
        <v>103</v>
      </c>
    </row>
    <row r="30" spans="1:21" s="242" customFormat="1" ht="14.1" customHeight="1">
      <c r="A30" s="1176"/>
      <c r="B30" s="473" t="s">
        <v>171</v>
      </c>
      <c r="C30" s="474"/>
      <c r="D30" s="475">
        <v>4181144</v>
      </c>
      <c r="E30" s="475">
        <v>785048</v>
      </c>
      <c r="F30" s="475">
        <v>711986</v>
      </c>
      <c r="G30" s="475">
        <v>275604</v>
      </c>
      <c r="H30" s="475">
        <v>1093714</v>
      </c>
      <c r="I30" s="475">
        <v>603372</v>
      </c>
      <c r="J30" s="475">
        <v>711420</v>
      </c>
      <c r="K30" s="475">
        <v>406787</v>
      </c>
      <c r="L30" s="475">
        <v>304633</v>
      </c>
      <c r="M30" s="475">
        <v>191621</v>
      </c>
      <c r="N30" s="475">
        <v>56617</v>
      </c>
      <c r="O30" s="475">
        <v>6286</v>
      </c>
      <c r="P30" s="475">
        <v>6614</v>
      </c>
      <c r="Q30" s="476">
        <v>1941304</v>
      </c>
      <c r="R30" s="476">
        <v>1213476</v>
      </c>
      <c r="S30" s="476">
        <v>727828</v>
      </c>
      <c r="T30" s="476">
        <v>142866</v>
      </c>
      <c r="U30" s="1177" t="s">
        <v>172</v>
      </c>
    </row>
    <row r="31" spans="1:21" s="242" customFormat="1" ht="14.25" customHeight="1">
      <c r="A31" s="1178"/>
      <c r="B31" s="464" t="s">
        <v>102</v>
      </c>
      <c r="C31" s="465"/>
      <c r="D31" s="467">
        <v>11029396</v>
      </c>
      <c r="E31" s="467">
        <v>1542608</v>
      </c>
      <c r="F31" s="467">
        <v>1867475</v>
      </c>
      <c r="G31" s="467">
        <v>1208339</v>
      </c>
      <c r="H31" s="467">
        <v>2366472</v>
      </c>
      <c r="I31" s="467">
        <v>1747558</v>
      </c>
      <c r="J31" s="467">
        <v>2296944</v>
      </c>
      <c r="K31" s="467">
        <v>802072</v>
      </c>
      <c r="L31" s="467">
        <v>1494872</v>
      </c>
      <c r="M31" s="467">
        <v>420042</v>
      </c>
      <c r="N31" s="467">
        <v>197978</v>
      </c>
      <c r="O31" s="467">
        <v>6219</v>
      </c>
      <c r="P31" s="468">
        <v>13596</v>
      </c>
      <c r="Q31" s="469">
        <v>2272778</v>
      </c>
      <c r="R31" s="469">
        <v>1396338</v>
      </c>
      <c r="S31" s="469">
        <v>876440</v>
      </c>
      <c r="T31" s="469">
        <v>116672</v>
      </c>
      <c r="U31" s="1174" t="s">
        <v>1012</v>
      </c>
    </row>
    <row r="32" spans="1:21" s="242" customFormat="1" ht="14.1" customHeight="1">
      <c r="A32" s="1175" t="s">
        <v>1398</v>
      </c>
      <c r="B32" s="470" t="s">
        <v>170</v>
      </c>
      <c r="C32" s="326"/>
      <c r="D32" s="456">
        <v>6713790</v>
      </c>
      <c r="E32" s="456">
        <v>784934</v>
      </c>
      <c r="F32" s="456">
        <v>1234998</v>
      </c>
      <c r="G32" s="456">
        <v>923616</v>
      </c>
      <c r="H32" s="456">
        <v>1088804</v>
      </c>
      <c r="I32" s="456">
        <v>1131232</v>
      </c>
      <c r="J32" s="456">
        <v>1550206</v>
      </c>
      <c r="K32" s="456">
        <v>396141</v>
      </c>
      <c r="L32" s="456">
        <v>1154065</v>
      </c>
      <c r="M32" s="456">
        <v>223865</v>
      </c>
      <c r="N32" s="456">
        <v>145881</v>
      </c>
      <c r="O32" s="456" t="s">
        <v>45</v>
      </c>
      <c r="P32" s="471">
        <v>6755</v>
      </c>
      <c r="Q32" s="472">
        <v>198867</v>
      </c>
      <c r="R32" s="472">
        <v>82305</v>
      </c>
      <c r="S32" s="472">
        <v>116562</v>
      </c>
      <c r="T32" s="456" t="s">
        <v>45</v>
      </c>
      <c r="U32" s="280" t="s">
        <v>103</v>
      </c>
    </row>
    <row r="33" spans="1:21" s="242" customFormat="1" ht="14.1" customHeight="1">
      <c r="A33" s="1176"/>
      <c r="B33" s="473" t="s">
        <v>171</v>
      </c>
      <c r="C33" s="474"/>
      <c r="D33" s="475">
        <v>4315606</v>
      </c>
      <c r="E33" s="475">
        <v>757674</v>
      </c>
      <c r="F33" s="475">
        <v>632477</v>
      </c>
      <c r="G33" s="475">
        <v>284723</v>
      </c>
      <c r="H33" s="475">
        <v>1277668</v>
      </c>
      <c r="I33" s="475">
        <v>616326</v>
      </c>
      <c r="J33" s="475">
        <v>746738</v>
      </c>
      <c r="K33" s="475">
        <v>405931</v>
      </c>
      <c r="L33" s="475">
        <v>340807</v>
      </c>
      <c r="M33" s="475">
        <v>196177</v>
      </c>
      <c r="N33" s="475">
        <v>52097</v>
      </c>
      <c r="O33" s="475">
        <v>6219</v>
      </c>
      <c r="P33" s="475">
        <v>6841</v>
      </c>
      <c r="Q33" s="476">
        <v>2073911</v>
      </c>
      <c r="R33" s="476">
        <v>1314033</v>
      </c>
      <c r="S33" s="476">
        <v>759878</v>
      </c>
      <c r="T33" s="476">
        <v>116672</v>
      </c>
      <c r="U33" s="1177" t="s">
        <v>172</v>
      </c>
    </row>
    <row r="34" spans="1:21" s="242" customFormat="1" ht="14.25" customHeight="1">
      <c r="A34" s="1178"/>
      <c r="B34" s="464" t="s">
        <v>102</v>
      </c>
      <c r="C34" s="465"/>
      <c r="D34" s="467">
        <v>11196741</v>
      </c>
      <c r="E34" s="467">
        <v>1612658</v>
      </c>
      <c r="F34" s="467">
        <v>1685327</v>
      </c>
      <c r="G34" s="467">
        <v>1097642</v>
      </c>
      <c r="H34" s="467">
        <v>2630141</v>
      </c>
      <c r="I34" s="467">
        <v>1744685</v>
      </c>
      <c r="J34" s="467">
        <v>2426288</v>
      </c>
      <c r="K34" s="467">
        <v>768837</v>
      </c>
      <c r="L34" s="467">
        <v>1657451</v>
      </c>
      <c r="M34" s="467">
        <v>420287</v>
      </c>
      <c r="N34" s="467">
        <v>187903</v>
      </c>
      <c r="O34" s="467">
        <v>5948</v>
      </c>
      <c r="P34" s="468">
        <v>13822</v>
      </c>
      <c r="Q34" s="469">
        <v>2179026</v>
      </c>
      <c r="R34" s="469">
        <v>1330530</v>
      </c>
      <c r="S34" s="469">
        <v>848496</v>
      </c>
      <c r="T34" s="469">
        <v>82066</v>
      </c>
      <c r="U34" s="1174" t="s">
        <v>1399</v>
      </c>
    </row>
    <row r="35" spans="1:21" s="242" customFormat="1" ht="14.1" customHeight="1">
      <c r="A35" s="1175" t="s">
        <v>1013</v>
      </c>
      <c r="B35" s="470" t="s">
        <v>170</v>
      </c>
      <c r="C35" s="326"/>
      <c r="D35" s="456">
        <v>6609167</v>
      </c>
      <c r="E35" s="456">
        <v>785122</v>
      </c>
      <c r="F35" s="456">
        <v>1104266</v>
      </c>
      <c r="G35" s="456">
        <v>802441</v>
      </c>
      <c r="H35" s="456">
        <v>1086255</v>
      </c>
      <c r="I35" s="456">
        <v>1116969</v>
      </c>
      <c r="J35" s="456">
        <v>1714114</v>
      </c>
      <c r="K35" s="456">
        <v>384576</v>
      </c>
      <c r="L35" s="456">
        <v>1329538</v>
      </c>
      <c r="M35" s="456">
        <v>223034</v>
      </c>
      <c r="N35" s="456">
        <v>139791</v>
      </c>
      <c r="O35" s="456" t="s">
        <v>45</v>
      </c>
      <c r="P35" s="471">
        <v>6879</v>
      </c>
      <c r="Q35" s="472">
        <v>202631</v>
      </c>
      <c r="R35" s="472">
        <v>82816</v>
      </c>
      <c r="S35" s="472">
        <v>119815</v>
      </c>
      <c r="T35" s="456" t="s">
        <v>45</v>
      </c>
      <c r="U35" s="280" t="s">
        <v>103</v>
      </c>
    </row>
    <row r="36" spans="1:21" s="242" customFormat="1" ht="14.1" customHeight="1">
      <c r="A36" s="1176"/>
      <c r="B36" s="473" t="s">
        <v>171</v>
      </c>
      <c r="C36" s="474"/>
      <c r="D36" s="475">
        <v>4587574</v>
      </c>
      <c r="E36" s="475">
        <v>827536</v>
      </c>
      <c r="F36" s="475">
        <v>581061</v>
      </c>
      <c r="G36" s="475">
        <v>295201</v>
      </c>
      <c r="H36" s="475">
        <v>1543886</v>
      </c>
      <c r="I36" s="475">
        <v>627716</v>
      </c>
      <c r="J36" s="475">
        <v>712174</v>
      </c>
      <c r="K36" s="475">
        <v>384261</v>
      </c>
      <c r="L36" s="475">
        <v>327913</v>
      </c>
      <c r="M36" s="475">
        <v>197253</v>
      </c>
      <c r="N36" s="475">
        <v>48112</v>
      </c>
      <c r="O36" s="475">
        <v>5948</v>
      </c>
      <c r="P36" s="475">
        <v>6943</v>
      </c>
      <c r="Q36" s="476">
        <v>1976395</v>
      </c>
      <c r="R36" s="476">
        <v>1247714</v>
      </c>
      <c r="S36" s="476">
        <v>728681</v>
      </c>
      <c r="T36" s="476">
        <v>82066</v>
      </c>
      <c r="U36" s="1177" t="s">
        <v>172</v>
      </c>
    </row>
    <row r="37" spans="1:21" s="242" customFormat="1" ht="14.25" customHeight="1">
      <c r="A37" s="1178"/>
      <c r="B37" s="464" t="s">
        <v>102</v>
      </c>
      <c r="C37" s="465"/>
      <c r="D37" s="467">
        <v>11061186</v>
      </c>
      <c r="E37" s="467">
        <v>1630802</v>
      </c>
      <c r="F37" s="467">
        <v>1662596</v>
      </c>
      <c r="G37" s="467">
        <v>980380</v>
      </c>
      <c r="H37" s="467">
        <v>2850567</v>
      </c>
      <c r="I37" s="467">
        <v>1476423</v>
      </c>
      <c r="J37" s="467">
        <v>2460418</v>
      </c>
      <c r="K37" s="467">
        <v>790006</v>
      </c>
      <c r="L37" s="467">
        <v>1670412</v>
      </c>
      <c r="M37" s="467">
        <v>424029</v>
      </c>
      <c r="N37" s="467">
        <v>199759</v>
      </c>
      <c r="O37" s="467">
        <v>6216</v>
      </c>
      <c r="P37" s="468">
        <v>13484</v>
      </c>
      <c r="Q37" s="469">
        <v>1999162</v>
      </c>
      <c r="R37" s="469">
        <v>1299471</v>
      </c>
      <c r="S37" s="469">
        <v>699691</v>
      </c>
      <c r="T37" s="469">
        <v>52231</v>
      </c>
      <c r="U37" s="1174" t="s">
        <v>1014</v>
      </c>
    </row>
    <row r="38" spans="1:21" s="242" customFormat="1" ht="14.1" customHeight="1">
      <c r="A38" s="1175" t="s">
        <v>1015</v>
      </c>
      <c r="B38" s="470" t="s">
        <v>170</v>
      </c>
      <c r="C38" s="326"/>
      <c r="D38" s="456">
        <v>6451592</v>
      </c>
      <c r="E38" s="456">
        <v>853795</v>
      </c>
      <c r="F38" s="456">
        <v>1127170</v>
      </c>
      <c r="G38" s="456">
        <v>706621</v>
      </c>
      <c r="H38" s="456">
        <v>1161823</v>
      </c>
      <c r="I38" s="456">
        <v>872491</v>
      </c>
      <c r="J38" s="456">
        <v>1729692</v>
      </c>
      <c r="K38" s="456">
        <v>395694</v>
      </c>
      <c r="L38" s="456">
        <v>1333998</v>
      </c>
      <c r="M38" s="456">
        <v>219586</v>
      </c>
      <c r="N38" s="456">
        <v>148665</v>
      </c>
      <c r="O38" s="456" t="s">
        <v>45</v>
      </c>
      <c r="P38" s="471">
        <v>6263</v>
      </c>
      <c r="Q38" s="472">
        <v>187303</v>
      </c>
      <c r="R38" s="472">
        <v>78509</v>
      </c>
      <c r="S38" s="472">
        <v>108794</v>
      </c>
      <c r="T38" s="456" t="s">
        <v>45</v>
      </c>
      <c r="U38" s="280" t="s">
        <v>103</v>
      </c>
    </row>
    <row r="39" spans="1:21" s="242" customFormat="1" ht="14.1" customHeight="1">
      <c r="A39" s="1176"/>
      <c r="B39" s="473" t="s">
        <v>171</v>
      </c>
      <c r="C39" s="474"/>
      <c r="D39" s="475">
        <v>4609594</v>
      </c>
      <c r="E39" s="475">
        <v>777007</v>
      </c>
      <c r="F39" s="475">
        <v>535426</v>
      </c>
      <c r="G39" s="475">
        <v>273759</v>
      </c>
      <c r="H39" s="475">
        <v>1688744</v>
      </c>
      <c r="I39" s="475">
        <v>603932</v>
      </c>
      <c r="J39" s="475">
        <v>730726</v>
      </c>
      <c r="K39" s="475">
        <v>394312</v>
      </c>
      <c r="L39" s="475">
        <v>336414</v>
      </c>
      <c r="M39" s="475">
        <v>204443</v>
      </c>
      <c r="N39" s="475">
        <v>51094</v>
      </c>
      <c r="O39" s="475">
        <v>6216</v>
      </c>
      <c r="P39" s="475">
        <v>7221</v>
      </c>
      <c r="Q39" s="476">
        <v>1811859</v>
      </c>
      <c r="R39" s="476">
        <v>1220962</v>
      </c>
      <c r="S39" s="476">
        <v>590897</v>
      </c>
      <c r="T39" s="476">
        <v>52231</v>
      </c>
      <c r="U39" s="1177" t="s">
        <v>172</v>
      </c>
    </row>
    <row r="40" spans="1:21" s="242" customFormat="1" ht="14.25" customHeight="1">
      <c r="A40" s="1178"/>
      <c r="B40" s="464" t="s">
        <v>102</v>
      </c>
      <c r="C40" s="465"/>
      <c r="D40" s="467">
        <v>11095956</v>
      </c>
      <c r="E40" s="467">
        <v>1670602</v>
      </c>
      <c r="F40" s="467">
        <v>1589433</v>
      </c>
      <c r="G40" s="467">
        <v>1023989</v>
      </c>
      <c r="H40" s="467">
        <v>3009971</v>
      </c>
      <c r="I40" s="467">
        <v>1408902</v>
      </c>
      <c r="J40" s="467">
        <v>2393059</v>
      </c>
      <c r="K40" s="467">
        <v>811666</v>
      </c>
      <c r="L40" s="467">
        <v>1581393</v>
      </c>
      <c r="M40" s="467">
        <v>408319</v>
      </c>
      <c r="N40" s="467">
        <v>214297</v>
      </c>
      <c r="O40" s="467">
        <v>6362</v>
      </c>
      <c r="P40" s="468">
        <v>14257</v>
      </c>
      <c r="Q40" s="469">
        <v>2041159</v>
      </c>
      <c r="R40" s="469">
        <v>1331651</v>
      </c>
      <c r="S40" s="469">
        <v>709508</v>
      </c>
      <c r="T40" s="469">
        <v>76283</v>
      </c>
      <c r="U40" s="1174" t="s">
        <v>1016</v>
      </c>
    </row>
    <row r="41" spans="1:21" s="242" customFormat="1" ht="14.1" customHeight="1">
      <c r="A41" s="1175" t="s">
        <v>1017</v>
      </c>
      <c r="B41" s="470" t="s">
        <v>170</v>
      </c>
      <c r="C41" s="326"/>
      <c r="D41" s="456">
        <v>6336010</v>
      </c>
      <c r="E41" s="456">
        <v>860349</v>
      </c>
      <c r="F41" s="456">
        <v>1044087</v>
      </c>
      <c r="G41" s="456">
        <v>721947</v>
      </c>
      <c r="H41" s="456">
        <v>1312960</v>
      </c>
      <c r="I41" s="456">
        <v>801512</v>
      </c>
      <c r="J41" s="456">
        <v>1595155</v>
      </c>
      <c r="K41" s="456">
        <v>371865</v>
      </c>
      <c r="L41" s="456">
        <v>1223290</v>
      </c>
      <c r="M41" s="456">
        <v>209680</v>
      </c>
      <c r="N41" s="456">
        <v>163220</v>
      </c>
      <c r="O41" s="456" t="s">
        <v>45</v>
      </c>
      <c r="P41" s="471">
        <v>6527</v>
      </c>
      <c r="Q41" s="472">
        <v>182081</v>
      </c>
      <c r="R41" s="472">
        <v>73313</v>
      </c>
      <c r="S41" s="472">
        <v>108768</v>
      </c>
      <c r="T41" s="456" t="s">
        <v>45</v>
      </c>
      <c r="U41" s="280" t="s">
        <v>103</v>
      </c>
    </row>
    <row r="42" spans="1:21" s="242" customFormat="1" ht="14.1" customHeight="1">
      <c r="A42" s="1176"/>
      <c r="B42" s="473" t="s">
        <v>171</v>
      </c>
      <c r="C42" s="474"/>
      <c r="D42" s="475">
        <v>4759946</v>
      </c>
      <c r="E42" s="475">
        <v>810253</v>
      </c>
      <c r="F42" s="475">
        <v>545346</v>
      </c>
      <c r="G42" s="475">
        <v>302042</v>
      </c>
      <c r="H42" s="475">
        <v>1697011</v>
      </c>
      <c r="I42" s="475">
        <v>607390</v>
      </c>
      <c r="J42" s="475">
        <v>797904</v>
      </c>
      <c r="K42" s="475">
        <v>439801</v>
      </c>
      <c r="L42" s="475">
        <v>358103</v>
      </c>
      <c r="M42" s="475">
        <v>198639</v>
      </c>
      <c r="N42" s="475">
        <v>51077</v>
      </c>
      <c r="O42" s="475">
        <v>6362</v>
      </c>
      <c r="P42" s="475">
        <v>7730</v>
      </c>
      <c r="Q42" s="476">
        <v>1859078</v>
      </c>
      <c r="R42" s="476">
        <v>1258338</v>
      </c>
      <c r="S42" s="476">
        <v>600740</v>
      </c>
      <c r="T42" s="476">
        <v>76283</v>
      </c>
      <c r="U42" s="1177" t="s">
        <v>172</v>
      </c>
    </row>
    <row r="43" spans="1:21" s="242" customFormat="1" ht="14.25" customHeight="1">
      <c r="A43" s="1178"/>
      <c r="B43" s="464" t="s">
        <v>102</v>
      </c>
      <c r="C43" s="465"/>
      <c r="D43" s="467">
        <v>10498777</v>
      </c>
      <c r="E43" s="467">
        <v>1562159</v>
      </c>
      <c r="F43" s="467">
        <v>1459780</v>
      </c>
      <c r="G43" s="467">
        <v>1032046</v>
      </c>
      <c r="H43" s="467">
        <v>2455094</v>
      </c>
      <c r="I43" s="467">
        <v>1638917</v>
      </c>
      <c r="J43" s="467">
        <v>2350781</v>
      </c>
      <c r="K43" s="467">
        <v>794339</v>
      </c>
      <c r="L43" s="467">
        <v>1556442</v>
      </c>
      <c r="M43" s="467">
        <v>420857</v>
      </c>
      <c r="N43" s="467">
        <v>223310</v>
      </c>
      <c r="O43" s="467">
        <v>6229</v>
      </c>
      <c r="P43" s="468">
        <v>14541</v>
      </c>
      <c r="Q43" s="469">
        <v>2006926</v>
      </c>
      <c r="R43" s="469">
        <v>1326693</v>
      </c>
      <c r="S43" s="469">
        <v>680233</v>
      </c>
      <c r="T43" s="469">
        <v>166902</v>
      </c>
      <c r="U43" s="1174" t="s">
        <v>1018</v>
      </c>
    </row>
    <row r="44" spans="1:21" s="242" customFormat="1" ht="14.1" customHeight="1">
      <c r="A44" s="1175" t="s">
        <v>1019</v>
      </c>
      <c r="B44" s="470" t="s">
        <v>170</v>
      </c>
      <c r="C44" s="326"/>
      <c r="D44" s="456">
        <v>6211015</v>
      </c>
      <c r="E44" s="456">
        <v>738774</v>
      </c>
      <c r="F44" s="456">
        <v>1072141</v>
      </c>
      <c r="G44" s="456">
        <v>728151</v>
      </c>
      <c r="H44" s="456">
        <v>1027234</v>
      </c>
      <c r="I44" s="456">
        <v>1039405</v>
      </c>
      <c r="J44" s="456">
        <v>1605310</v>
      </c>
      <c r="K44" s="456">
        <v>371491</v>
      </c>
      <c r="L44" s="456">
        <v>1233819</v>
      </c>
      <c r="M44" s="456">
        <v>226065</v>
      </c>
      <c r="N44" s="456">
        <v>174888</v>
      </c>
      <c r="O44" s="456" t="s">
        <v>45</v>
      </c>
      <c r="P44" s="471">
        <v>6329</v>
      </c>
      <c r="Q44" s="472">
        <v>190504</v>
      </c>
      <c r="R44" s="472">
        <v>71546</v>
      </c>
      <c r="S44" s="472">
        <v>118958</v>
      </c>
      <c r="T44" s="456" t="s">
        <v>45</v>
      </c>
      <c r="U44" s="280" t="s">
        <v>103</v>
      </c>
    </row>
    <row r="45" spans="1:21" s="242" customFormat="1" ht="14.1" customHeight="1">
      <c r="A45" s="1176"/>
      <c r="B45" s="473" t="s">
        <v>171</v>
      </c>
      <c r="C45" s="474"/>
      <c r="D45" s="475">
        <v>4287762</v>
      </c>
      <c r="E45" s="475">
        <v>823385</v>
      </c>
      <c r="F45" s="475">
        <v>387639</v>
      </c>
      <c r="G45" s="475">
        <v>303895</v>
      </c>
      <c r="H45" s="475">
        <v>1427860</v>
      </c>
      <c r="I45" s="475">
        <v>599512</v>
      </c>
      <c r="J45" s="475">
        <v>745471</v>
      </c>
      <c r="K45" s="475">
        <v>422848</v>
      </c>
      <c r="L45" s="475">
        <v>322623</v>
      </c>
      <c r="M45" s="475">
        <v>194792</v>
      </c>
      <c r="N45" s="475">
        <v>48422</v>
      </c>
      <c r="O45" s="475">
        <v>6229</v>
      </c>
      <c r="P45" s="475">
        <v>8212</v>
      </c>
      <c r="Q45" s="476">
        <v>1816422</v>
      </c>
      <c r="R45" s="476">
        <v>1255147</v>
      </c>
      <c r="S45" s="476">
        <v>561275</v>
      </c>
      <c r="T45" s="476">
        <v>166902</v>
      </c>
      <c r="U45" s="1177" t="s">
        <v>172</v>
      </c>
    </row>
    <row r="46" spans="1:21" s="242" customFormat="1" ht="13.5" customHeight="1">
      <c r="A46" s="1320" t="s">
        <v>875</v>
      </c>
      <c r="B46" s="1320"/>
      <c r="C46" s="477"/>
      <c r="D46" s="478"/>
      <c r="E46" s="471"/>
      <c r="F46" s="471"/>
      <c r="G46" s="471"/>
      <c r="H46" s="471"/>
      <c r="I46" s="471"/>
      <c r="J46" s="456"/>
      <c r="K46" s="471"/>
      <c r="L46" s="471"/>
      <c r="M46" s="471"/>
      <c r="N46" s="471"/>
      <c r="O46" s="471"/>
      <c r="P46" s="471"/>
      <c r="Q46" s="472"/>
      <c r="R46" s="472"/>
      <c r="S46" s="472"/>
      <c r="T46" s="472"/>
      <c r="U46" s="1180"/>
    </row>
    <row r="47" spans="1:21" s="242" customFormat="1" ht="14.25" customHeight="1">
      <c r="A47" s="1178"/>
      <c r="B47" s="464" t="s">
        <v>102</v>
      </c>
      <c r="C47" s="465"/>
      <c r="D47" s="467">
        <v>10466658</v>
      </c>
      <c r="E47" s="467">
        <v>1802044</v>
      </c>
      <c r="F47" s="467">
        <v>1718096</v>
      </c>
      <c r="G47" s="467">
        <v>1030458</v>
      </c>
      <c r="H47" s="467">
        <v>1944212</v>
      </c>
      <c r="I47" s="467">
        <v>1742186</v>
      </c>
      <c r="J47" s="467">
        <v>2229662</v>
      </c>
      <c r="K47" s="467">
        <v>816604</v>
      </c>
      <c r="L47" s="467">
        <v>1413058</v>
      </c>
      <c r="M47" s="467">
        <v>428049</v>
      </c>
      <c r="N47" s="467">
        <v>230122</v>
      </c>
      <c r="O47" s="467">
        <v>6084</v>
      </c>
      <c r="P47" s="467">
        <v>14841</v>
      </c>
      <c r="Q47" s="469">
        <v>1874164</v>
      </c>
      <c r="R47" s="469">
        <v>1190532</v>
      </c>
      <c r="S47" s="469">
        <v>683632</v>
      </c>
      <c r="T47" s="469">
        <v>104627</v>
      </c>
      <c r="U47" s="1174" t="s">
        <v>1020</v>
      </c>
    </row>
    <row r="48" spans="1:21" s="242" customFormat="1" ht="14.1" customHeight="1">
      <c r="A48" s="1175" t="s">
        <v>169</v>
      </c>
      <c r="B48" s="470" t="s">
        <v>170</v>
      </c>
      <c r="C48" s="326"/>
      <c r="D48" s="456">
        <v>6274947</v>
      </c>
      <c r="E48" s="456">
        <v>945600</v>
      </c>
      <c r="F48" s="456">
        <v>1166718</v>
      </c>
      <c r="G48" s="456">
        <v>732268</v>
      </c>
      <c r="H48" s="456">
        <v>842240</v>
      </c>
      <c r="I48" s="456">
        <v>1092279</v>
      </c>
      <c r="J48" s="456">
        <v>1495842</v>
      </c>
      <c r="K48" s="456">
        <v>389178</v>
      </c>
      <c r="L48" s="456">
        <v>1106664</v>
      </c>
      <c r="M48" s="456">
        <v>232492</v>
      </c>
      <c r="N48" s="456">
        <v>175919</v>
      </c>
      <c r="O48" s="456" t="s">
        <v>45</v>
      </c>
      <c r="P48" s="456">
        <v>6230</v>
      </c>
      <c r="Q48" s="472">
        <v>202749</v>
      </c>
      <c r="R48" s="472">
        <v>82491</v>
      </c>
      <c r="S48" s="472">
        <v>120258</v>
      </c>
      <c r="T48" s="456" t="s">
        <v>45</v>
      </c>
      <c r="U48" s="280" t="s">
        <v>103</v>
      </c>
    </row>
    <row r="49" spans="1:21" s="242" customFormat="1" ht="14.1" customHeight="1">
      <c r="A49" s="1176"/>
      <c r="B49" s="473" t="s">
        <v>171</v>
      </c>
      <c r="C49" s="474"/>
      <c r="D49" s="475">
        <v>4191711</v>
      </c>
      <c r="E49" s="475">
        <v>856444</v>
      </c>
      <c r="F49" s="475">
        <v>551378</v>
      </c>
      <c r="G49" s="475">
        <v>298190</v>
      </c>
      <c r="H49" s="475">
        <v>1101972</v>
      </c>
      <c r="I49" s="475">
        <v>649907</v>
      </c>
      <c r="J49" s="475">
        <v>733820</v>
      </c>
      <c r="K49" s="475">
        <v>427426</v>
      </c>
      <c r="L49" s="475">
        <v>306394</v>
      </c>
      <c r="M49" s="475">
        <v>195557</v>
      </c>
      <c r="N49" s="475">
        <v>54203</v>
      </c>
      <c r="O49" s="475">
        <v>6084</v>
      </c>
      <c r="P49" s="475">
        <v>8611</v>
      </c>
      <c r="Q49" s="476">
        <v>1671415</v>
      </c>
      <c r="R49" s="476">
        <v>1108041</v>
      </c>
      <c r="S49" s="476">
        <v>563374</v>
      </c>
      <c r="T49" s="476">
        <v>104627</v>
      </c>
      <c r="U49" s="1177" t="s">
        <v>172</v>
      </c>
    </row>
    <row r="50" spans="1:21" s="242" customFormat="1" ht="14.25" customHeight="1">
      <c r="A50" s="1178"/>
      <c r="B50" s="464" t="s">
        <v>102</v>
      </c>
      <c r="C50" s="465"/>
      <c r="D50" s="467">
        <v>9586349</v>
      </c>
      <c r="E50" s="467">
        <v>1726098</v>
      </c>
      <c r="F50" s="467">
        <v>1995526</v>
      </c>
      <c r="G50" s="467">
        <v>941112</v>
      </c>
      <c r="H50" s="467">
        <v>1327265</v>
      </c>
      <c r="I50" s="467">
        <v>1538895</v>
      </c>
      <c r="J50" s="467">
        <v>2057453</v>
      </c>
      <c r="K50" s="467">
        <v>742143</v>
      </c>
      <c r="L50" s="467">
        <v>1315310</v>
      </c>
      <c r="M50" s="467">
        <v>434329</v>
      </c>
      <c r="N50" s="467">
        <v>222416</v>
      </c>
      <c r="O50" s="467">
        <v>6149</v>
      </c>
      <c r="P50" s="467">
        <v>13919</v>
      </c>
      <c r="Q50" s="469">
        <v>1773299</v>
      </c>
      <c r="R50" s="469">
        <v>1019982</v>
      </c>
      <c r="S50" s="469">
        <v>753317</v>
      </c>
      <c r="T50" s="469">
        <v>118577</v>
      </c>
      <c r="U50" s="1174" t="s">
        <v>1021</v>
      </c>
    </row>
    <row r="51" spans="1:21" s="242" customFormat="1" ht="14.1" customHeight="1">
      <c r="A51" s="1175" t="s">
        <v>1001</v>
      </c>
      <c r="B51" s="470" t="s">
        <v>170</v>
      </c>
      <c r="C51" s="326"/>
      <c r="D51" s="456">
        <v>5787569</v>
      </c>
      <c r="E51" s="456">
        <v>851685</v>
      </c>
      <c r="F51" s="456">
        <v>1385527</v>
      </c>
      <c r="G51" s="456">
        <v>676469</v>
      </c>
      <c r="H51" s="456">
        <v>592200</v>
      </c>
      <c r="I51" s="456">
        <v>953705</v>
      </c>
      <c r="J51" s="456">
        <v>1327983</v>
      </c>
      <c r="K51" s="456">
        <v>331726</v>
      </c>
      <c r="L51" s="456">
        <v>996257</v>
      </c>
      <c r="M51" s="456">
        <v>229952</v>
      </c>
      <c r="N51" s="456">
        <v>161784</v>
      </c>
      <c r="O51" s="456" t="s">
        <v>45</v>
      </c>
      <c r="P51" s="456">
        <v>5829</v>
      </c>
      <c r="Q51" s="472">
        <v>203151</v>
      </c>
      <c r="R51" s="472">
        <v>80645</v>
      </c>
      <c r="S51" s="472">
        <v>122506</v>
      </c>
      <c r="T51" s="456" t="s">
        <v>45</v>
      </c>
      <c r="U51" s="280" t="s">
        <v>103</v>
      </c>
    </row>
    <row r="52" spans="1:21" s="242" customFormat="1" ht="14.1" customHeight="1">
      <c r="A52" s="1176"/>
      <c r="B52" s="473" t="s">
        <v>171</v>
      </c>
      <c r="C52" s="474"/>
      <c r="D52" s="475">
        <v>3798780</v>
      </c>
      <c r="E52" s="475">
        <v>874413</v>
      </c>
      <c r="F52" s="475">
        <v>609999</v>
      </c>
      <c r="G52" s="475">
        <v>264643</v>
      </c>
      <c r="H52" s="475">
        <v>735065</v>
      </c>
      <c r="I52" s="475">
        <v>585190</v>
      </c>
      <c r="J52" s="475">
        <v>729470</v>
      </c>
      <c r="K52" s="475">
        <v>410417</v>
      </c>
      <c r="L52" s="475">
        <v>319053</v>
      </c>
      <c r="M52" s="475">
        <v>204377</v>
      </c>
      <c r="N52" s="475">
        <v>60632</v>
      </c>
      <c r="O52" s="475">
        <v>6149</v>
      </c>
      <c r="P52" s="475">
        <v>8090</v>
      </c>
      <c r="Q52" s="476">
        <v>1570148</v>
      </c>
      <c r="R52" s="476">
        <v>939337</v>
      </c>
      <c r="S52" s="476">
        <v>630811</v>
      </c>
      <c r="T52" s="476">
        <v>118577</v>
      </c>
      <c r="U52" s="1177" t="s">
        <v>172</v>
      </c>
    </row>
    <row r="53" spans="1:21" s="242" customFormat="1" ht="14.25" customHeight="1">
      <c r="A53" s="1178"/>
      <c r="B53" s="464" t="s">
        <v>102</v>
      </c>
      <c r="C53" s="465"/>
      <c r="D53" s="468">
        <v>8764033</v>
      </c>
      <c r="E53" s="468">
        <v>1705009</v>
      </c>
      <c r="F53" s="468">
        <v>1731704</v>
      </c>
      <c r="G53" s="468">
        <v>874414</v>
      </c>
      <c r="H53" s="468">
        <v>1119682</v>
      </c>
      <c r="I53" s="468">
        <v>1265675</v>
      </c>
      <c r="J53" s="468">
        <v>2067549</v>
      </c>
      <c r="K53" s="468">
        <v>723756</v>
      </c>
      <c r="L53" s="468">
        <v>1343793</v>
      </c>
      <c r="M53" s="468">
        <v>423562</v>
      </c>
      <c r="N53" s="468">
        <v>223599</v>
      </c>
      <c r="O53" s="468">
        <v>6170</v>
      </c>
      <c r="P53" s="468">
        <v>12603</v>
      </c>
      <c r="Q53" s="479">
        <v>1892354</v>
      </c>
      <c r="R53" s="479">
        <v>1146104</v>
      </c>
      <c r="S53" s="479">
        <v>746250</v>
      </c>
      <c r="T53" s="479">
        <v>127433</v>
      </c>
      <c r="U53" s="1174" t="s">
        <v>1022</v>
      </c>
    </row>
    <row r="54" spans="1:21" s="242" customFormat="1" ht="14.1" customHeight="1">
      <c r="A54" s="1175" t="s">
        <v>1003</v>
      </c>
      <c r="B54" s="470" t="s">
        <v>170</v>
      </c>
      <c r="C54" s="326"/>
      <c r="D54" s="471">
        <v>5269945</v>
      </c>
      <c r="E54" s="471">
        <v>794360</v>
      </c>
      <c r="F54" s="471">
        <v>1193250</v>
      </c>
      <c r="G54" s="471">
        <v>621358</v>
      </c>
      <c r="H54" s="471">
        <v>541414</v>
      </c>
      <c r="I54" s="471">
        <v>735014</v>
      </c>
      <c r="J54" s="480">
        <v>1384549</v>
      </c>
      <c r="K54" s="471">
        <v>319190</v>
      </c>
      <c r="L54" s="471">
        <v>1065359</v>
      </c>
      <c r="M54" s="471">
        <v>221988</v>
      </c>
      <c r="N54" s="471">
        <v>160023</v>
      </c>
      <c r="O54" s="456" t="s">
        <v>45</v>
      </c>
      <c r="P54" s="471">
        <v>3983</v>
      </c>
      <c r="Q54" s="119">
        <v>219019</v>
      </c>
      <c r="R54" s="119">
        <v>82986</v>
      </c>
      <c r="S54" s="119">
        <v>136033</v>
      </c>
      <c r="T54" s="456" t="s">
        <v>45</v>
      </c>
      <c r="U54" s="280" t="s">
        <v>103</v>
      </c>
    </row>
    <row r="55" spans="1:21" s="242" customFormat="1" ht="14.1" customHeight="1">
      <c r="A55" s="1181"/>
      <c r="B55" s="481" t="s">
        <v>171</v>
      </c>
      <c r="C55" s="482"/>
      <c r="D55" s="483">
        <v>3494088</v>
      </c>
      <c r="E55" s="483">
        <v>910649</v>
      </c>
      <c r="F55" s="483">
        <v>538454</v>
      </c>
      <c r="G55" s="483">
        <v>253056</v>
      </c>
      <c r="H55" s="483">
        <v>578268</v>
      </c>
      <c r="I55" s="483">
        <v>530661</v>
      </c>
      <c r="J55" s="484">
        <v>683000</v>
      </c>
      <c r="K55" s="483">
        <v>404566</v>
      </c>
      <c r="L55" s="483">
        <v>278434</v>
      </c>
      <c r="M55" s="483">
        <v>201574</v>
      </c>
      <c r="N55" s="483">
        <v>63576</v>
      </c>
      <c r="O55" s="483">
        <v>6170</v>
      </c>
      <c r="P55" s="483">
        <v>8620</v>
      </c>
      <c r="Q55" s="153">
        <v>1673335</v>
      </c>
      <c r="R55" s="153">
        <v>1063118</v>
      </c>
      <c r="S55" s="153">
        <v>610217</v>
      </c>
      <c r="T55" s="153">
        <v>127433</v>
      </c>
      <c r="U55" s="1182" t="s">
        <v>172</v>
      </c>
    </row>
    <row r="56" spans="1:21" s="371" customFormat="1" ht="14.25" customHeight="1">
      <c r="A56" s="257" t="s">
        <v>173</v>
      </c>
      <c r="D56" s="979"/>
      <c r="E56" s="979"/>
      <c r="F56" s="979"/>
      <c r="G56" s="979"/>
      <c r="H56" s="979"/>
      <c r="I56" s="979"/>
      <c r="K56" s="979"/>
      <c r="L56" s="979"/>
      <c r="M56" s="979" t="s">
        <v>1023</v>
      </c>
      <c r="N56" s="979"/>
      <c r="O56" s="979"/>
      <c r="P56" s="979"/>
      <c r="S56" s="980"/>
      <c r="T56" s="980"/>
      <c r="U56" s="257"/>
    </row>
    <row r="57" spans="1:21" s="242" customFormat="1" ht="14.1" customHeight="1">
      <c r="A57" s="430" t="s">
        <v>939</v>
      </c>
      <c r="B57" s="257"/>
      <c r="D57" s="982"/>
      <c r="E57" s="982"/>
      <c r="F57" s="982"/>
      <c r="G57" s="982"/>
      <c r="H57" s="982"/>
      <c r="I57" s="982"/>
      <c r="J57" s="982"/>
      <c r="K57" s="982"/>
      <c r="L57" s="982"/>
      <c r="M57" s="948" t="s">
        <v>1024</v>
      </c>
      <c r="N57" s="982"/>
      <c r="O57" s="982"/>
      <c r="P57" s="982"/>
      <c r="S57" s="249"/>
      <c r="T57" s="249"/>
      <c r="U57" s="249"/>
    </row>
    <row r="58" spans="1:21">
      <c r="A58" s="430" t="s">
        <v>940</v>
      </c>
    </row>
  </sheetData>
  <mergeCells count="4">
    <mergeCell ref="U5:U8"/>
    <mergeCell ref="A6:C6"/>
    <mergeCell ref="A9:B9"/>
    <mergeCell ref="A46:B46"/>
  </mergeCells>
  <phoneticPr fontId="61"/>
  <printOptions horizontalCentered="1"/>
  <pageMargins left="0.55118110236220474" right="0.51181102362204722" top="0.59055118110236227" bottom="0.59055118110236227" header="0.23622047244094491" footer="0.15748031496062992"/>
  <pageSetup paperSize="9" scale="95" orientation="portrait" r:id="rId1"/>
  <headerFooter alignWithMargins="0"/>
  <colBreaks count="1" manualBreakCount="1">
    <brk id="12" max="5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zoomScaleNormal="70" zoomScaleSheetLayoutView="100" workbookViewId="0">
      <pane xSplit="4" ySplit="7" topLeftCell="E8" activePane="bottomRight" state="frozen"/>
      <selection pane="topRight" activeCell="F1" sqref="F1"/>
      <selection pane="bottomLeft" activeCell="A8" sqref="A8"/>
      <selection pane="bottomRight" activeCell="U40" sqref="U40"/>
    </sheetView>
  </sheetViews>
  <sheetFormatPr defaultRowHeight="13.5"/>
  <cols>
    <col min="1" max="1" width="3.375" style="1140" customWidth="1"/>
    <col min="2" max="2" width="3.25" style="234" customWidth="1"/>
    <col min="3" max="3" width="6.125" style="234" customWidth="1"/>
    <col min="4" max="4" width="0.875" style="234" customWidth="1"/>
    <col min="5" max="5" width="9.375" style="234" customWidth="1"/>
    <col min="6" max="11" width="8.375" style="234" customWidth="1"/>
    <col min="12" max="12" width="7.875" style="234" customWidth="1"/>
    <col min="13" max="20" width="8.375" style="234" customWidth="1"/>
    <col min="21" max="21" width="9.25" style="234" customWidth="1"/>
    <col min="22" max="22" width="8.25" style="1140" customWidth="1"/>
    <col min="23" max="23" width="6.875" style="234" customWidth="1"/>
    <col min="24" max="16384" width="9" style="234"/>
  </cols>
  <sheetData>
    <row r="1" spans="1:23" ht="16.5" customHeight="1">
      <c r="H1" s="383"/>
      <c r="I1" s="384"/>
      <c r="J1" s="384"/>
      <c r="K1" s="384"/>
      <c r="L1" s="384"/>
      <c r="M1" s="384"/>
      <c r="N1" s="384"/>
      <c r="O1" s="384"/>
      <c r="P1" s="384"/>
      <c r="Q1" s="384"/>
      <c r="S1" s="385"/>
    </row>
    <row r="2" spans="1:23" s="386" customFormat="1" ht="16.5" customHeight="1">
      <c r="A2" s="486" t="s">
        <v>1025</v>
      </c>
      <c r="B2" s="485"/>
      <c r="N2" s="302"/>
      <c r="Q2" s="113"/>
      <c r="S2" s="387"/>
      <c r="T2" s="387"/>
      <c r="V2" s="485"/>
      <c r="W2" s="388"/>
    </row>
    <row r="3" spans="1:23" s="365" customFormat="1" ht="16.5" customHeight="1">
      <c r="A3" s="389"/>
      <c r="B3" s="487" t="s">
        <v>1026</v>
      </c>
      <c r="C3" s="390"/>
      <c r="D3" s="390"/>
      <c r="E3" s="391"/>
      <c r="F3" s="392"/>
      <c r="G3" s="391"/>
      <c r="H3" s="391"/>
      <c r="I3" s="393"/>
      <c r="J3" s="393"/>
      <c r="K3" s="391"/>
      <c r="L3" s="391"/>
      <c r="M3" s="488"/>
      <c r="N3" s="160"/>
      <c r="O3" s="391"/>
      <c r="P3" s="391"/>
      <c r="Q3" s="114"/>
      <c r="R3" s="115"/>
      <c r="S3" s="351"/>
      <c r="T3" s="351"/>
      <c r="U3" s="319" t="s">
        <v>958</v>
      </c>
      <c r="V3" s="391"/>
    </row>
    <row r="4" spans="1:23" s="395" customFormat="1" ht="21" customHeight="1">
      <c r="A4" s="1080"/>
      <c r="B4" s="1080"/>
      <c r="C4" s="1080"/>
      <c r="D4" s="1081"/>
      <c r="E4" s="36"/>
      <c r="F4" s="37"/>
      <c r="G4" s="37"/>
      <c r="H4" s="37"/>
      <c r="I4" s="37"/>
      <c r="J4" s="37"/>
      <c r="K4" s="37"/>
      <c r="L4" s="37"/>
      <c r="M4" s="38"/>
      <c r="N4" s="39"/>
      <c r="O4" s="40"/>
      <c r="P4" s="40"/>
      <c r="Q4" s="40"/>
      <c r="R4" s="40"/>
      <c r="S4" s="41"/>
      <c r="T4" s="378"/>
      <c r="U4" s="116"/>
      <c r="V4" s="1321" t="s">
        <v>959</v>
      </c>
      <c r="W4" s="394"/>
    </row>
    <row r="5" spans="1:23" s="395" customFormat="1" ht="21" customHeight="1">
      <c r="A5" s="1322" t="s">
        <v>915</v>
      </c>
      <c r="B5" s="1322"/>
      <c r="C5" s="1322"/>
      <c r="D5" s="1323"/>
      <c r="E5" s="45" t="s">
        <v>127</v>
      </c>
      <c r="F5" s="46" t="s">
        <v>917</v>
      </c>
      <c r="G5" s="46" t="s">
        <v>918</v>
      </c>
      <c r="H5" s="46" t="s">
        <v>710</v>
      </c>
      <c r="I5" s="46" t="s">
        <v>919</v>
      </c>
      <c r="J5" s="46" t="s">
        <v>920</v>
      </c>
      <c r="K5" s="46" t="s">
        <v>711</v>
      </c>
      <c r="L5" s="47"/>
      <c r="M5" s="48"/>
      <c r="N5" s="49" t="s">
        <v>921</v>
      </c>
      <c r="O5" s="50" t="s">
        <v>922</v>
      </c>
      <c r="P5" s="50" t="s">
        <v>923</v>
      </c>
      <c r="Q5" s="50" t="s">
        <v>924</v>
      </c>
      <c r="R5" s="51" t="s">
        <v>925</v>
      </c>
      <c r="S5" s="380"/>
      <c r="T5" s="381"/>
      <c r="U5" s="49" t="s">
        <v>926</v>
      </c>
      <c r="V5" s="1306"/>
      <c r="W5" s="396" t="s">
        <v>20</v>
      </c>
    </row>
    <row r="6" spans="1:23" s="397" customFormat="1" ht="21.95" customHeight="1">
      <c r="A6" s="1080"/>
      <c r="B6" s="1080"/>
      <c r="C6" s="1080"/>
      <c r="D6" s="1081"/>
      <c r="E6" s="45"/>
      <c r="F6" s="46" t="s">
        <v>20</v>
      </c>
      <c r="G6" s="46" t="s">
        <v>20</v>
      </c>
      <c r="H6" s="594" t="s">
        <v>129</v>
      </c>
      <c r="I6" s="46"/>
      <c r="J6" s="46"/>
      <c r="K6" s="46" t="s">
        <v>20</v>
      </c>
      <c r="L6" s="46" t="s">
        <v>130</v>
      </c>
      <c r="M6" s="53" t="s">
        <v>131</v>
      </c>
      <c r="N6" s="49"/>
      <c r="O6" s="50"/>
      <c r="P6" s="50"/>
      <c r="Q6" s="50"/>
      <c r="R6" s="50"/>
      <c r="S6" s="50" t="s">
        <v>927</v>
      </c>
      <c r="T6" s="49" t="s">
        <v>928</v>
      </c>
      <c r="U6" s="52"/>
      <c r="V6" s="1306"/>
      <c r="W6" s="396" t="s">
        <v>20</v>
      </c>
    </row>
    <row r="7" spans="1:23" s="395" customFormat="1" ht="33.75" customHeight="1">
      <c r="A7" s="796"/>
      <c r="B7" s="796"/>
      <c r="C7" s="796"/>
      <c r="D7" s="890"/>
      <c r="E7" s="55" t="s">
        <v>943</v>
      </c>
      <c r="F7" s="55" t="s">
        <v>132</v>
      </c>
      <c r="G7" s="55" t="s">
        <v>930</v>
      </c>
      <c r="H7" s="55" t="s">
        <v>931</v>
      </c>
      <c r="I7" s="55" t="s">
        <v>133</v>
      </c>
      <c r="J7" s="55" t="s">
        <v>932</v>
      </c>
      <c r="K7" s="55" t="s">
        <v>944</v>
      </c>
      <c r="L7" s="55" t="s">
        <v>934</v>
      </c>
      <c r="M7" s="56" t="s">
        <v>945</v>
      </c>
      <c r="N7" s="57" t="s">
        <v>154</v>
      </c>
      <c r="O7" s="57" t="s">
        <v>134</v>
      </c>
      <c r="P7" s="57" t="s">
        <v>135</v>
      </c>
      <c r="Q7" s="58" t="s">
        <v>136</v>
      </c>
      <c r="R7" s="891" t="s">
        <v>936</v>
      </c>
      <c r="S7" s="595"/>
      <c r="T7" s="595"/>
      <c r="U7" s="890" t="s">
        <v>937</v>
      </c>
      <c r="V7" s="1307"/>
      <c r="W7" s="396" t="s">
        <v>20</v>
      </c>
    </row>
    <row r="8" spans="1:23" s="371" customFormat="1" ht="21" customHeight="1">
      <c r="A8" s="882" t="s">
        <v>116</v>
      </c>
      <c r="B8" s="882" t="s">
        <v>704</v>
      </c>
      <c r="C8" s="489"/>
      <c r="D8" s="490"/>
      <c r="E8" s="491">
        <v>234176676</v>
      </c>
      <c r="F8" s="491">
        <v>69654701</v>
      </c>
      <c r="G8" s="491">
        <v>47786624</v>
      </c>
      <c r="H8" s="491">
        <v>4437339</v>
      </c>
      <c r="I8" s="491">
        <v>27576587</v>
      </c>
      <c r="J8" s="491">
        <v>39520634</v>
      </c>
      <c r="K8" s="491">
        <v>45200791</v>
      </c>
      <c r="L8" s="491">
        <v>19707237</v>
      </c>
      <c r="M8" s="491">
        <v>25493554</v>
      </c>
      <c r="N8" s="491">
        <v>2432539</v>
      </c>
      <c r="O8" s="491">
        <v>2886263</v>
      </c>
      <c r="P8" s="491">
        <v>64446</v>
      </c>
      <c r="Q8" s="491">
        <v>63996</v>
      </c>
      <c r="R8" s="491">
        <v>17776612</v>
      </c>
      <c r="S8" s="491">
        <v>11867602</v>
      </c>
      <c r="T8" s="491">
        <v>5909010</v>
      </c>
      <c r="U8" s="491">
        <v>75515085</v>
      </c>
      <c r="V8" s="1183" t="s">
        <v>961</v>
      </c>
      <c r="W8" s="1071"/>
    </row>
    <row r="9" spans="1:23" s="371" customFormat="1" ht="21" customHeight="1">
      <c r="A9" s="495" t="s">
        <v>705</v>
      </c>
      <c r="B9" s="495" t="s">
        <v>719</v>
      </c>
      <c r="C9" s="493"/>
      <c r="D9" s="494"/>
      <c r="E9" s="491">
        <v>237734849</v>
      </c>
      <c r="F9" s="491">
        <v>67608225</v>
      </c>
      <c r="G9" s="491">
        <v>46445925</v>
      </c>
      <c r="H9" s="491">
        <v>4704843</v>
      </c>
      <c r="I9" s="491">
        <v>27868122</v>
      </c>
      <c r="J9" s="491">
        <v>39103822</v>
      </c>
      <c r="K9" s="491">
        <v>52003912</v>
      </c>
      <c r="L9" s="491">
        <v>19004061</v>
      </c>
      <c r="M9" s="491">
        <v>32999851</v>
      </c>
      <c r="N9" s="491">
        <v>2378960</v>
      </c>
      <c r="O9" s="491">
        <v>2885424</v>
      </c>
      <c r="P9" s="491">
        <v>59002</v>
      </c>
      <c r="Q9" s="491">
        <v>56265</v>
      </c>
      <c r="R9" s="491">
        <v>18944142</v>
      </c>
      <c r="S9" s="491">
        <v>12681993</v>
      </c>
      <c r="T9" s="491">
        <v>6262149</v>
      </c>
      <c r="U9" s="491">
        <v>82750308</v>
      </c>
      <c r="V9" s="1183" t="s">
        <v>962</v>
      </c>
      <c r="W9" s="1071"/>
    </row>
    <row r="10" spans="1:23" s="371" customFormat="1" ht="21" customHeight="1">
      <c r="A10" s="495" t="s">
        <v>705</v>
      </c>
      <c r="B10" s="495" t="s">
        <v>720</v>
      </c>
      <c r="C10" s="493"/>
      <c r="D10" s="494"/>
      <c r="E10" s="491">
        <v>228544494</v>
      </c>
      <c r="F10" s="491">
        <v>65589143</v>
      </c>
      <c r="G10" s="491">
        <v>48905909</v>
      </c>
      <c r="H10" s="491">
        <v>4944753</v>
      </c>
      <c r="I10" s="491">
        <v>25341837</v>
      </c>
      <c r="J10" s="491">
        <v>39387949</v>
      </c>
      <c r="K10" s="491">
        <v>44374903</v>
      </c>
      <c r="L10" s="491">
        <v>17726174</v>
      </c>
      <c r="M10" s="491">
        <v>26648729</v>
      </c>
      <c r="N10" s="491">
        <v>2352565</v>
      </c>
      <c r="O10" s="491">
        <v>2679132</v>
      </c>
      <c r="P10" s="491">
        <v>57361</v>
      </c>
      <c r="Q10" s="491">
        <v>57381</v>
      </c>
      <c r="R10" s="491">
        <v>17972243</v>
      </c>
      <c r="S10" s="491">
        <v>12021908</v>
      </c>
      <c r="T10" s="491">
        <v>5950335</v>
      </c>
      <c r="U10" s="491">
        <v>82719448</v>
      </c>
      <c r="V10" s="1183" t="s">
        <v>963</v>
      </c>
      <c r="W10" s="1071"/>
    </row>
    <row r="11" spans="1:23" s="371" customFormat="1" ht="21" customHeight="1">
      <c r="A11" s="495" t="s">
        <v>705</v>
      </c>
      <c r="B11" s="495" t="s">
        <v>721</v>
      </c>
      <c r="C11" s="493"/>
      <c r="D11" s="494"/>
      <c r="E11" s="1059">
        <v>216202231</v>
      </c>
      <c r="F11" s="491">
        <v>62475278</v>
      </c>
      <c r="G11" s="1059">
        <v>47764982</v>
      </c>
      <c r="H11" s="491">
        <v>5003639</v>
      </c>
      <c r="I11" s="491">
        <v>23513811</v>
      </c>
      <c r="J11" s="491">
        <v>38690981</v>
      </c>
      <c r="K11" s="491">
        <v>38753540</v>
      </c>
      <c r="L11" s="491">
        <v>16020731</v>
      </c>
      <c r="M11" s="491">
        <v>22732809</v>
      </c>
      <c r="N11" s="491">
        <v>2381759</v>
      </c>
      <c r="O11" s="491">
        <v>2507749</v>
      </c>
      <c r="P11" s="491">
        <v>58565</v>
      </c>
      <c r="Q11" s="491">
        <v>57466</v>
      </c>
      <c r="R11" s="491">
        <v>17214713</v>
      </c>
      <c r="S11" s="491">
        <v>11706873</v>
      </c>
      <c r="T11" s="491">
        <v>5507840</v>
      </c>
      <c r="U11" s="491">
        <v>81733458</v>
      </c>
      <c r="V11" s="1183" t="s">
        <v>964</v>
      </c>
      <c r="W11" s="1071"/>
    </row>
    <row r="12" spans="1:23" s="371" customFormat="1" ht="21" customHeight="1">
      <c r="A12" s="495" t="s">
        <v>705</v>
      </c>
      <c r="B12" s="495" t="s">
        <v>722</v>
      </c>
      <c r="C12" s="493"/>
      <c r="D12" s="494"/>
      <c r="E12" s="491">
        <v>214949748</v>
      </c>
      <c r="F12" s="491">
        <v>62893532</v>
      </c>
      <c r="G12" s="491">
        <v>51025210</v>
      </c>
      <c r="H12" s="491">
        <v>4917473</v>
      </c>
      <c r="I12" s="491">
        <v>22099168</v>
      </c>
      <c r="J12" s="491">
        <v>38924573</v>
      </c>
      <c r="K12" s="491">
        <v>35089792</v>
      </c>
      <c r="L12" s="491">
        <v>15538420</v>
      </c>
      <c r="M12" s="491">
        <v>19551372</v>
      </c>
      <c r="N12" s="491">
        <v>2375942</v>
      </c>
      <c r="O12" s="491">
        <v>2826545</v>
      </c>
      <c r="P12" s="491">
        <v>57409</v>
      </c>
      <c r="Q12" s="491">
        <v>57008</v>
      </c>
      <c r="R12" s="491">
        <v>16437653</v>
      </c>
      <c r="S12" s="491">
        <v>11276550</v>
      </c>
      <c r="T12" s="491">
        <v>5161103</v>
      </c>
      <c r="U12" s="491">
        <v>78341702</v>
      </c>
      <c r="V12" s="1183" t="s">
        <v>965</v>
      </c>
      <c r="W12" s="322"/>
    </row>
    <row r="13" spans="1:23" s="371" customFormat="1" ht="19.5" customHeight="1">
      <c r="A13" s="495"/>
      <c r="B13" s="495"/>
      <c r="C13" s="496"/>
      <c r="D13" s="497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8"/>
      <c r="V13" s="491"/>
      <c r="W13" s="1071"/>
    </row>
    <row r="14" spans="1:23" s="371" customFormat="1" ht="21" customHeight="1">
      <c r="A14" s="495" t="s">
        <v>116</v>
      </c>
      <c r="B14" s="495" t="s">
        <v>706</v>
      </c>
      <c r="C14" s="499"/>
      <c r="D14" s="500"/>
      <c r="E14" s="491">
        <v>212965067</v>
      </c>
      <c r="F14" s="491">
        <v>61784814</v>
      </c>
      <c r="G14" s="491">
        <v>48160655</v>
      </c>
      <c r="H14" s="491">
        <v>5035132</v>
      </c>
      <c r="I14" s="491">
        <v>22505811</v>
      </c>
      <c r="J14" s="491">
        <v>38385191</v>
      </c>
      <c r="K14" s="491">
        <v>37093464</v>
      </c>
      <c r="L14" s="491">
        <v>15625109</v>
      </c>
      <c r="M14" s="491">
        <v>21468355</v>
      </c>
      <c r="N14" s="491">
        <v>2370033</v>
      </c>
      <c r="O14" s="491">
        <v>2636085</v>
      </c>
      <c r="P14" s="491">
        <v>58298</v>
      </c>
      <c r="Q14" s="491">
        <v>55026</v>
      </c>
      <c r="R14" s="501">
        <v>17033015</v>
      </c>
      <c r="S14" s="501">
        <v>11648650</v>
      </c>
      <c r="T14" s="501">
        <v>5384365</v>
      </c>
      <c r="U14" s="502">
        <v>81934175</v>
      </c>
      <c r="V14" s="1184" t="s">
        <v>966</v>
      </c>
      <c r="W14" s="400" t="s">
        <v>20</v>
      </c>
    </row>
    <row r="15" spans="1:23" s="371" customFormat="1" ht="21" customHeight="1">
      <c r="A15" s="495" t="s">
        <v>705</v>
      </c>
      <c r="B15" s="495" t="s">
        <v>722</v>
      </c>
      <c r="C15" s="499"/>
      <c r="D15" s="500"/>
      <c r="E15" s="491">
        <v>215532504</v>
      </c>
      <c r="F15" s="491">
        <v>63987194</v>
      </c>
      <c r="G15" s="491">
        <v>50616269</v>
      </c>
      <c r="H15" s="491">
        <v>4909266</v>
      </c>
      <c r="I15" s="491">
        <v>22614973</v>
      </c>
      <c r="J15" s="491">
        <v>39482891</v>
      </c>
      <c r="K15" s="491">
        <v>33921911</v>
      </c>
      <c r="L15" s="491">
        <v>15710101</v>
      </c>
      <c r="M15" s="491">
        <v>18211810</v>
      </c>
      <c r="N15" s="491">
        <v>2372356</v>
      </c>
      <c r="O15" s="491">
        <v>2695458</v>
      </c>
      <c r="P15" s="491">
        <v>57220</v>
      </c>
      <c r="Q15" s="491">
        <v>56742</v>
      </c>
      <c r="R15" s="491">
        <v>16102835</v>
      </c>
      <c r="S15" s="491">
        <v>11062705</v>
      </c>
      <c r="T15" s="491">
        <v>5040130</v>
      </c>
      <c r="U15" s="491">
        <v>77342311</v>
      </c>
      <c r="V15" s="1184" t="s">
        <v>967</v>
      </c>
      <c r="W15" s="400"/>
    </row>
    <row r="16" spans="1:23" s="371" customFormat="1" ht="19.5" customHeight="1">
      <c r="A16" s="495"/>
      <c r="B16" s="495"/>
      <c r="C16" s="496"/>
      <c r="D16" s="497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8"/>
      <c r="V16" s="1185"/>
      <c r="W16" s="400"/>
    </row>
    <row r="17" spans="1:23" s="371" customFormat="1" ht="21" customHeight="1">
      <c r="A17" s="495" t="s">
        <v>116</v>
      </c>
      <c r="B17" s="495" t="s">
        <v>707</v>
      </c>
      <c r="C17" s="492" t="s">
        <v>968</v>
      </c>
      <c r="D17" s="500"/>
      <c r="E17" s="491">
        <v>59473275</v>
      </c>
      <c r="F17" s="491">
        <v>14799175</v>
      </c>
      <c r="G17" s="491">
        <v>13252772</v>
      </c>
      <c r="H17" s="491">
        <v>1247459</v>
      </c>
      <c r="I17" s="491">
        <v>9559953</v>
      </c>
      <c r="J17" s="491">
        <v>9444522</v>
      </c>
      <c r="K17" s="491">
        <v>11169394</v>
      </c>
      <c r="L17" s="491">
        <v>4820065</v>
      </c>
      <c r="M17" s="491">
        <v>6349329</v>
      </c>
      <c r="N17" s="491">
        <v>600695</v>
      </c>
      <c r="O17" s="491">
        <v>870736</v>
      </c>
      <c r="P17" s="491">
        <v>14395</v>
      </c>
      <c r="Q17" s="491">
        <v>13911</v>
      </c>
      <c r="R17" s="491">
        <v>4794569</v>
      </c>
      <c r="S17" s="491">
        <v>3578719</v>
      </c>
      <c r="T17" s="491">
        <v>1215850</v>
      </c>
      <c r="U17" s="491">
        <v>21955325</v>
      </c>
      <c r="V17" s="1186" t="s">
        <v>969</v>
      </c>
      <c r="W17" s="400"/>
    </row>
    <row r="18" spans="1:23" s="371" customFormat="1" ht="21" customHeight="1">
      <c r="A18" s="495" t="s">
        <v>705</v>
      </c>
      <c r="B18" s="495" t="s">
        <v>705</v>
      </c>
      <c r="C18" s="492" t="s">
        <v>970</v>
      </c>
      <c r="D18" s="500"/>
      <c r="E18" s="491">
        <v>49031289</v>
      </c>
      <c r="F18" s="491">
        <v>15139879</v>
      </c>
      <c r="G18" s="491">
        <v>11989241</v>
      </c>
      <c r="H18" s="491">
        <v>1127060</v>
      </c>
      <c r="I18" s="491">
        <v>3025713</v>
      </c>
      <c r="J18" s="491">
        <v>9460496</v>
      </c>
      <c r="K18" s="491">
        <v>8288900</v>
      </c>
      <c r="L18" s="491">
        <v>3354947</v>
      </c>
      <c r="M18" s="491">
        <v>4933953</v>
      </c>
      <c r="N18" s="491">
        <v>584342</v>
      </c>
      <c r="O18" s="491">
        <v>577953</v>
      </c>
      <c r="P18" s="491">
        <v>14214</v>
      </c>
      <c r="Q18" s="491">
        <v>13792</v>
      </c>
      <c r="R18" s="491">
        <v>3686908</v>
      </c>
      <c r="S18" s="491">
        <v>2504800</v>
      </c>
      <c r="T18" s="491">
        <v>1182108</v>
      </c>
      <c r="U18" s="491">
        <v>17681038</v>
      </c>
      <c r="V18" s="1187" t="s">
        <v>971</v>
      </c>
      <c r="W18" s="400"/>
    </row>
    <row r="19" spans="1:23" s="371" customFormat="1" ht="21" customHeight="1">
      <c r="A19" s="495" t="s">
        <v>705</v>
      </c>
      <c r="B19" s="495" t="s">
        <v>705</v>
      </c>
      <c r="C19" s="492" t="s">
        <v>972</v>
      </c>
      <c r="D19" s="500"/>
      <c r="E19" s="491">
        <v>49727641</v>
      </c>
      <c r="F19" s="491">
        <v>16508919</v>
      </c>
      <c r="G19" s="491">
        <v>12546864</v>
      </c>
      <c r="H19" s="491">
        <v>1333294</v>
      </c>
      <c r="I19" s="491">
        <v>2457406</v>
      </c>
      <c r="J19" s="491">
        <v>9618621</v>
      </c>
      <c r="K19" s="491">
        <v>7262537</v>
      </c>
      <c r="L19" s="491">
        <v>3201028</v>
      </c>
      <c r="M19" s="491">
        <v>4061509</v>
      </c>
      <c r="N19" s="491">
        <v>591144</v>
      </c>
      <c r="O19" s="491">
        <v>627404</v>
      </c>
      <c r="P19" s="491">
        <v>14100</v>
      </c>
      <c r="Q19" s="491">
        <v>15039</v>
      </c>
      <c r="R19" s="491">
        <v>3763421</v>
      </c>
      <c r="S19" s="491">
        <v>2269583</v>
      </c>
      <c r="T19" s="491">
        <v>1493838</v>
      </c>
      <c r="U19" s="491">
        <v>19113609</v>
      </c>
      <c r="V19" s="1188" t="s">
        <v>973</v>
      </c>
      <c r="W19" s="400" t="s">
        <v>20</v>
      </c>
    </row>
    <row r="20" spans="1:23" s="371" customFormat="1" ht="21" customHeight="1">
      <c r="A20" s="495" t="s">
        <v>705</v>
      </c>
      <c r="B20" s="495" t="s">
        <v>705</v>
      </c>
      <c r="C20" s="492" t="s">
        <v>974</v>
      </c>
      <c r="D20" s="500"/>
      <c r="E20" s="491">
        <v>56717543</v>
      </c>
      <c r="F20" s="491">
        <v>16445559</v>
      </c>
      <c r="G20" s="491">
        <v>13236333</v>
      </c>
      <c r="H20" s="491">
        <v>1209660</v>
      </c>
      <c r="I20" s="491">
        <v>7056096</v>
      </c>
      <c r="J20" s="491">
        <v>10400934</v>
      </c>
      <c r="K20" s="491">
        <v>8368961</v>
      </c>
      <c r="L20" s="491">
        <v>4162380</v>
      </c>
      <c r="M20" s="491">
        <v>4206581</v>
      </c>
      <c r="N20" s="491">
        <v>599761</v>
      </c>
      <c r="O20" s="491">
        <v>750452</v>
      </c>
      <c r="P20" s="491">
        <v>14700</v>
      </c>
      <c r="Q20" s="491">
        <v>14266</v>
      </c>
      <c r="R20" s="491">
        <v>4192755</v>
      </c>
      <c r="S20" s="491">
        <v>2923448</v>
      </c>
      <c r="T20" s="491">
        <v>1269307</v>
      </c>
      <c r="U20" s="491">
        <v>19591730</v>
      </c>
      <c r="V20" s="1189" t="s">
        <v>975</v>
      </c>
      <c r="W20" s="400" t="s">
        <v>20</v>
      </c>
    </row>
    <row r="21" spans="1:23" s="371" customFormat="1" ht="21" customHeight="1">
      <c r="A21" s="495" t="s">
        <v>116</v>
      </c>
      <c r="B21" s="495" t="s">
        <v>708</v>
      </c>
      <c r="C21" s="492" t="s">
        <v>968</v>
      </c>
      <c r="D21" s="500"/>
      <c r="E21" s="491">
        <v>60056031</v>
      </c>
      <c r="F21" s="491">
        <v>15892837</v>
      </c>
      <c r="G21" s="491">
        <v>12843831</v>
      </c>
      <c r="H21" s="491">
        <v>1239252</v>
      </c>
      <c r="I21" s="491">
        <v>10075758</v>
      </c>
      <c r="J21" s="491">
        <v>10002840</v>
      </c>
      <c r="K21" s="491">
        <v>10001513</v>
      </c>
      <c r="L21" s="491">
        <v>4991746</v>
      </c>
      <c r="M21" s="491">
        <v>5009767</v>
      </c>
      <c r="N21" s="491">
        <v>597109</v>
      </c>
      <c r="O21" s="491">
        <v>739649</v>
      </c>
      <c r="P21" s="491">
        <v>14206</v>
      </c>
      <c r="Q21" s="491">
        <v>13645</v>
      </c>
      <c r="R21" s="491">
        <v>4459751</v>
      </c>
      <c r="S21" s="491">
        <v>3364874</v>
      </c>
      <c r="T21" s="491">
        <v>1094877</v>
      </c>
      <c r="U21" s="491">
        <v>20955934</v>
      </c>
      <c r="V21" s="1186" t="s">
        <v>976</v>
      </c>
      <c r="W21" s="400"/>
    </row>
    <row r="22" spans="1:23" s="371" customFormat="1" ht="19.5" customHeight="1">
      <c r="A22" s="495"/>
      <c r="B22" s="495"/>
      <c r="C22" s="496"/>
      <c r="D22" s="497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4"/>
      <c r="V22" s="1185"/>
      <c r="W22" s="400"/>
    </row>
    <row r="23" spans="1:23" s="371" customFormat="1" ht="21" customHeight="1">
      <c r="A23" s="495" t="s">
        <v>116</v>
      </c>
      <c r="B23" s="495" t="s">
        <v>707</v>
      </c>
      <c r="C23" s="495" t="s">
        <v>977</v>
      </c>
      <c r="D23" s="505"/>
      <c r="E23" s="491">
        <v>19976425</v>
      </c>
      <c r="F23" s="491">
        <v>4834124</v>
      </c>
      <c r="G23" s="491">
        <v>4563646</v>
      </c>
      <c r="H23" s="491">
        <v>388581</v>
      </c>
      <c r="I23" s="491">
        <v>3557592</v>
      </c>
      <c r="J23" s="491">
        <v>2949906</v>
      </c>
      <c r="K23" s="491">
        <v>3682576</v>
      </c>
      <c r="L23" s="491">
        <v>1573549</v>
      </c>
      <c r="M23" s="491">
        <v>2109027</v>
      </c>
      <c r="N23" s="491">
        <v>190487</v>
      </c>
      <c r="O23" s="491">
        <v>230522</v>
      </c>
      <c r="P23" s="491">
        <v>4555</v>
      </c>
      <c r="Q23" s="491">
        <v>5413</v>
      </c>
      <c r="R23" s="501">
        <v>1648396</v>
      </c>
      <c r="S23" s="501">
        <v>1208888</v>
      </c>
      <c r="T23" s="501">
        <v>439508</v>
      </c>
      <c r="U23" s="502">
        <v>7777683</v>
      </c>
      <c r="V23" s="1190" t="s">
        <v>978</v>
      </c>
      <c r="W23" s="400" t="s">
        <v>20</v>
      </c>
    </row>
    <row r="24" spans="1:23" s="371" customFormat="1" ht="21" customHeight="1">
      <c r="A24" s="495" t="s">
        <v>705</v>
      </c>
      <c r="B24" s="495" t="s">
        <v>705</v>
      </c>
      <c r="C24" s="495" t="s">
        <v>979</v>
      </c>
      <c r="D24" s="505"/>
      <c r="E24" s="491">
        <v>19949990</v>
      </c>
      <c r="F24" s="491">
        <v>4769766</v>
      </c>
      <c r="G24" s="491">
        <v>4279422</v>
      </c>
      <c r="H24" s="491">
        <v>365470</v>
      </c>
      <c r="I24" s="491">
        <v>3556856</v>
      </c>
      <c r="J24" s="491">
        <v>3147499</v>
      </c>
      <c r="K24" s="491">
        <v>3830977</v>
      </c>
      <c r="L24" s="491">
        <v>1724690</v>
      </c>
      <c r="M24" s="491">
        <v>2106287</v>
      </c>
      <c r="N24" s="491">
        <v>194215</v>
      </c>
      <c r="O24" s="491">
        <v>285886</v>
      </c>
      <c r="P24" s="491">
        <v>4697</v>
      </c>
      <c r="Q24" s="491">
        <v>4146</v>
      </c>
      <c r="R24" s="501">
        <v>1604181</v>
      </c>
      <c r="S24" s="501">
        <v>1220378</v>
      </c>
      <c r="T24" s="501">
        <v>383803</v>
      </c>
      <c r="U24" s="502">
        <v>6897106</v>
      </c>
      <c r="V24" s="1191" t="s">
        <v>980</v>
      </c>
      <c r="W24" s="400"/>
    </row>
    <row r="25" spans="1:23" s="371" customFormat="1" ht="21" customHeight="1">
      <c r="A25" s="495" t="s">
        <v>705</v>
      </c>
      <c r="B25" s="495" t="s">
        <v>705</v>
      </c>
      <c r="C25" s="495" t="s">
        <v>106</v>
      </c>
      <c r="D25" s="505"/>
      <c r="E25" s="491">
        <v>19546860</v>
      </c>
      <c r="F25" s="491">
        <v>5195285</v>
      </c>
      <c r="G25" s="491">
        <v>4409704</v>
      </c>
      <c r="H25" s="491">
        <v>493408</v>
      </c>
      <c r="I25" s="491">
        <v>2445505</v>
      </c>
      <c r="J25" s="491">
        <v>3347117</v>
      </c>
      <c r="K25" s="491">
        <v>3655841</v>
      </c>
      <c r="L25" s="491">
        <v>1521826</v>
      </c>
      <c r="M25" s="491">
        <v>2134015</v>
      </c>
      <c r="N25" s="491">
        <v>215993</v>
      </c>
      <c r="O25" s="491">
        <v>354328</v>
      </c>
      <c r="P25" s="491">
        <v>5143</v>
      </c>
      <c r="Q25" s="491">
        <v>4352</v>
      </c>
      <c r="R25" s="501">
        <v>1541992</v>
      </c>
      <c r="S25" s="501">
        <v>1149453</v>
      </c>
      <c r="T25" s="501">
        <v>392539</v>
      </c>
      <c r="U25" s="502">
        <v>7280536</v>
      </c>
      <c r="V25" s="1191" t="s">
        <v>981</v>
      </c>
      <c r="W25" s="400" t="s">
        <v>20</v>
      </c>
    </row>
    <row r="26" spans="1:23" s="371" customFormat="1" ht="21" customHeight="1">
      <c r="A26" s="495" t="s">
        <v>705</v>
      </c>
      <c r="B26" s="495" t="s">
        <v>705</v>
      </c>
      <c r="C26" s="495" t="s">
        <v>107</v>
      </c>
      <c r="D26" s="505"/>
      <c r="E26" s="491">
        <v>17373561</v>
      </c>
      <c r="F26" s="491">
        <v>5035340</v>
      </c>
      <c r="G26" s="491">
        <v>4279591</v>
      </c>
      <c r="H26" s="491">
        <v>344955</v>
      </c>
      <c r="I26" s="491">
        <v>1464826</v>
      </c>
      <c r="J26" s="491">
        <v>3164972</v>
      </c>
      <c r="K26" s="491">
        <v>3083877</v>
      </c>
      <c r="L26" s="491">
        <v>1244838</v>
      </c>
      <c r="M26" s="491">
        <v>1839039</v>
      </c>
      <c r="N26" s="491">
        <v>205240</v>
      </c>
      <c r="O26" s="491">
        <v>173752</v>
      </c>
      <c r="P26" s="491">
        <v>4939</v>
      </c>
      <c r="Q26" s="491">
        <v>5251</v>
      </c>
      <c r="R26" s="501">
        <v>1366813</v>
      </c>
      <c r="S26" s="501">
        <v>958958</v>
      </c>
      <c r="T26" s="501">
        <v>407855</v>
      </c>
      <c r="U26" s="502">
        <v>6370400</v>
      </c>
      <c r="V26" s="1191" t="s">
        <v>982</v>
      </c>
      <c r="W26" s="400"/>
    </row>
    <row r="27" spans="1:23" s="371" customFormat="1" ht="21" customHeight="1">
      <c r="A27" s="495" t="s">
        <v>705</v>
      </c>
      <c r="B27" s="495" t="s">
        <v>705</v>
      </c>
      <c r="C27" s="495" t="s">
        <v>108</v>
      </c>
      <c r="D27" s="505"/>
      <c r="E27" s="491">
        <v>16062634</v>
      </c>
      <c r="F27" s="491">
        <v>5119862</v>
      </c>
      <c r="G27" s="491">
        <v>3967646</v>
      </c>
      <c r="H27" s="491">
        <v>360636</v>
      </c>
      <c r="I27" s="491">
        <v>841075</v>
      </c>
      <c r="J27" s="491">
        <v>3123681</v>
      </c>
      <c r="K27" s="491">
        <v>2649734</v>
      </c>
      <c r="L27" s="491">
        <v>1049924</v>
      </c>
      <c r="M27" s="491">
        <v>1599810</v>
      </c>
      <c r="N27" s="491">
        <v>182774</v>
      </c>
      <c r="O27" s="491">
        <v>216553</v>
      </c>
      <c r="P27" s="491">
        <v>4280</v>
      </c>
      <c r="Q27" s="491">
        <v>4586</v>
      </c>
      <c r="R27" s="501">
        <v>1137141</v>
      </c>
      <c r="S27" s="501">
        <v>765144</v>
      </c>
      <c r="T27" s="501">
        <v>371997</v>
      </c>
      <c r="U27" s="502">
        <v>5068918</v>
      </c>
      <c r="V27" s="1191" t="s">
        <v>983</v>
      </c>
      <c r="W27" s="400" t="s">
        <v>20</v>
      </c>
    </row>
    <row r="28" spans="1:23" s="371" customFormat="1" ht="21" customHeight="1">
      <c r="A28" s="495" t="s">
        <v>705</v>
      </c>
      <c r="B28" s="495" t="s">
        <v>705</v>
      </c>
      <c r="C28" s="495" t="s">
        <v>109</v>
      </c>
      <c r="D28" s="505"/>
      <c r="E28" s="491">
        <v>15595094</v>
      </c>
      <c r="F28" s="491">
        <v>4984677</v>
      </c>
      <c r="G28" s="491">
        <v>3742004</v>
      </c>
      <c r="H28" s="491">
        <v>421469</v>
      </c>
      <c r="I28" s="491">
        <v>719812</v>
      </c>
      <c r="J28" s="491">
        <v>3171843</v>
      </c>
      <c r="K28" s="491">
        <v>2555289</v>
      </c>
      <c r="L28" s="491">
        <v>1060185</v>
      </c>
      <c r="M28" s="491">
        <v>1495104</v>
      </c>
      <c r="N28" s="491">
        <v>196328</v>
      </c>
      <c r="O28" s="491">
        <v>187648</v>
      </c>
      <c r="P28" s="491">
        <v>4995</v>
      </c>
      <c r="Q28" s="491">
        <v>3955</v>
      </c>
      <c r="R28" s="501">
        <v>1182954</v>
      </c>
      <c r="S28" s="501">
        <v>780698</v>
      </c>
      <c r="T28" s="501">
        <v>402256</v>
      </c>
      <c r="U28" s="502">
        <v>6241720</v>
      </c>
      <c r="V28" s="1191" t="s">
        <v>984</v>
      </c>
      <c r="W28" s="400"/>
    </row>
    <row r="29" spans="1:23" s="371" customFormat="1" ht="21" customHeight="1">
      <c r="A29" s="495" t="s">
        <v>705</v>
      </c>
      <c r="B29" s="495" t="s">
        <v>705</v>
      </c>
      <c r="C29" s="495" t="s">
        <v>110</v>
      </c>
      <c r="D29" s="505"/>
      <c r="E29" s="491">
        <v>16383782</v>
      </c>
      <c r="F29" s="491">
        <v>5451847</v>
      </c>
      <c r="G29" s="491">
        <v>4058850</v>
      </c>
      <c r="H29" s="491">
        <v>436358</v>
      </c>
      <c r="I29" s="491">
        <v>691183</v>
      </c>
      <c r="J29" s="491">
        <v>3261151</v>
      </c>
      <c r="K29" s="491">
        <v>2484393</v>
      </c>
      <c r="L29" s="491">
        <v>1049043</v>
      </c>
      <c r="M29" s="491">
        <v>1435350</v>
      </c>
      <c r="N29" s="491">
        <v>206186</v>
      </c>
      <c r="O29" s="491">
        <v>208563</v>
      </c>
      <c r="P29" s="491">
        <v>5014</v>
      </c>
      <c r="Q29" s="491">
        <v>5286</v>
      </c>
      <c r="R29" s="501">
        <v>1272859</v>
      </c>
      <c r="S29" s="501">
        <v>807428</v>
      </c>
      <c r="T29" s="501">
        <v>465431</v>
      </c>
      <c r="U29" s="502">
        <v>6454972</v>
      </c>
      <c r="V29" s="1191" t="s">
        <v>985</v>
      </c>
      <c r="W29" s="400" t="s">
        <v>20</v>
      </c>
    </row>
    <row r="30" spans="1:23" s="371" customFormat="1" ht="21" customHeight="1">
      <c r="A30" s="495" t="s">
        <v>705</v>
      </c>
      <c r="B30" s="495" t="s">
        <v>705</v>
      </c>
      <c r="C30" s="495" t="s">
        <v>111</v>
      </c>
      <c r="D30" s="505"/>
      <c r="E30" s="491">
        <v>17107301</v>
      </c>
      <c r="F30" s="491">
        <v>5949175</v>
      </c>
      <c r="G30" s="491">
        <v>4265622</v>
      </c>
      <c r="H30" s="491">
        <v>455912</v>
      </c>
      <c r="I30" s="491">
        <v>760152</v>
      </c>
      <c r="J30" s="491">
        <v>3166030</v>
      </c>
      <c r="K30" s="491">
        <v>2510410</v>
      </c>
      <c r="L30" s="491">
        <v>1044107</v>
      </c>
      <c r="M30" s="491">
        <v>1466303</v>
      </c>
      <c r="N30" s="491">
        <v>178589</v>
      </c>
      <c r="O30" s="491">
        <v>191544</v>
      </c>
      <c r="P30" s="491">
        <v>4277</v>
      </c>
      <c r="Q30" s="491">
        <v>4894</v>
      </c>
      <c r="R30" s="501">
        <v>1256264</v>
      </c>
      <c r="S30" s="501">
        <v>735544</v>
      </c>
      <c r="T30" s="501">
        <v>520720</v>
      </c>
      <c r="U30" s="502">
        <v>6405512</v>
      </c>
      <c r="V30" s="1191" t="s">
        <v>986</v>
      </c>
      <c r="W30" s="400"/>
    </row>
    <row r="31" spans="1:23" s="371" customFormat="1" ht="21" customHeight="1">
      <c r="A31" s="495" t="s">
        <v>705</v>
      </c>
      <c r="B31" s="495" t="s">
        <v>705</v>
      </c>
      <c r="C31" s="495" t="s">
        <v>112</v>
      </c>
      <c r="D31" s="505"/>
      <c r="E31" s="491">
        <v>16236558</v>
      </c>
      <c r="F31" s="491">
        <v>5107897</v>
      </c>
      <c r="G31" s="491">
        <v>4222392</v>
      </c>
      <c r="H31" s="491">
        <v>441024</v>
      </c>
      <c r="I31" s="491">
        <v>1006071</v>
      </c>
      <c r="J31" s="491">
        <v>3191440</v>
      </c>
      <c r="K31" s="491">
        <v>2267734</v>
      </c>
      <c r="L31" s="491">
        <v>1107878</v>
      </c>
      <c r="M31" s="491">
        <v>1159856</v>
      </c>
      <c r="N31" s="491">
        <v>206369</v>
      </c>
      <c r="O31" s="491">
        <v>227297</v>
      </c>
      <c r="P31" s="491">
        <v>4809</v>
      </c>
      <c r="Q31" s="491">
        <v>4859</v>
      </c>
      <c r="R31" s="501">
        <v>1234298</v>
      </c>
      <c r="S31" s="501">
        <v>726611</v>
      </c>
      <c r="T31" s="501">
        <v>507687</v>
      </c>
      <c r="U31" s="502">
        <v>6253125</v>
      </c>
      <c r="V31" s="1191" t="s">
        <v>987</v>
      </c>
      <c r="W31" s="400" t="s">
        <v>20</v>
      </c>
    </row>
    <row r="32" spans="1:23" s="371" customFormat="1" ht="21" customHeight="1">
      <c r="A32" s="495" t="s">
        <v>705</v>
      </c>
      <c r="B32" s="495" t="s">
        <v>705</v>
      </c>
      <c r="C32" s="506" t="s">
        <v>1027</v>
      </c>
      <c r="D32" s="505"/>
      <c r="E32" s="491">
        <v>17684751</v>
      </c>
      <c r="F32" s="491">
        <v>5393066</v>
      </c>
      <c r="G32" s="491">
        <v>4205553</v>
      </c>
      <c r="H32" s="491">
        <v>409692</v>
      </c>
      <c r="I32" s="491">
        <v>1545164</v>
      </c>
      <c r="J32" s="491">
        <v>3559397</v>
      </c>
      <c r="K32" s="491">
        <v>2571879</v>
      </c>
      <c r="L32" s="491">
        <v>1271041</v>
      </c>
      <c r="M32" s="491">
        <v>1300838</v>
      </c>
      <c r="N32" s="491">
        <v>206318</v>
      </c>
      <c r="O32" s="491">
        <v>262577</v>
      </c>
      <c r="P32" s="491">
        <v>5135</v>
      </c>
      <c r="Q32" s="491">
        <v>4923</v>
      </c>
      <c r="R32" s="501">
        <v>1315577</v>
      </c>
      <c r="S32" s="501">
        <v>868222</v>
      </c>
      <c r="T32" s="501">
        <v>447355</v>
      </c>
      <c r="U32" s="502">
        <v>5884465</v>
      </c>
      <c r="V32" s="1191" t="s">
        <v>989</v>
      </c>
      <c r="W32" s="400"/>
    </row>
    <row r="33" spans="1:23" s="371" customFormat="1" ht="21" customHeight="1">
      <c r="A33" s="495" t="s">
        <v>705</v>
      </c>
      <c r="B33" s="495" t="s">
        <v>705</v>
      </c>
      <c r="C33" s="506" t="s">
        <v>268</v>
      </c>
      <c r="D33" s="505"/>
      <c r="E33" s="491">
        <v>17812181</v>
      </c>
      <c r="F33" s="491">
        <v>5198946</v>
      </c>
      <c r="G33" s="491">
        <v>4302431</v>
      </c>
      <c r="H33" s="491">
        <v>399161</v>
      </c>
      <c r="I33" s="491">
        <v>2009991</v>
      </c>
      <c r="J33" s="491">
        <v>3274500</v>
      </c>
      <c r="K33" s="491">
        <v>2627152</v>
      </c>
      <c r="L33" s="491">
        <v>1288512</v>
      </c>
      <c r="M33" s="491">
        <v>1338640</v>
      </c>
      <c r="N33" s="491">
        <v>193217</v>
      </c>
      <c r="O33" s="491">
        <v>258073</v>
      </c>
      <c r="P33" s="491">
        <v>4805</v>
      </c>
      <c r="Q33" s="491">
        <v>4620</v>
      </c>
      <c r="R33" s="501">
        <v>1292115</v>
      </c>
      <c r="S33" s="501">
        <v>879426</v>
      </c>
      <c r="T33" s="501">
        <v>412689</v>
      </c>
      <c r="U33" s="502">
        <v>6043233</v>
      </c>
      <c r="V33" s="1191" t="s">
        <v>990</v>
      </c>
      <c r="W33" s="400"/>
    </row>
    <row r="34" spans="1:23" s="371" customFormat="1" ht="21" customHeight="1">
      <c r="A34" s="495" t="s">
        <v>705</v>
      </c>
      <c r="B34" s="495" t="s">
        <v>705</v>
      </c>
      <c r="C34" s="506" t="s">
        <v>269</v>
      </c>
      <c r="D34" s="505"/>
      <c r="E34" s="491">
        <v>21220611</v>
      </c>
      <c r="F34" s="491">
        <v>5853547</v>
      </c>
      <c r="G34" s="491">
        <v>4728349</v>
      </c>
      <c r="H34" s="491">
        <v>400807</v>
      </c>
      <c r="I34" s="491">
        <v>3500941</v>
      </c>
      <c r="J34" s="491">
        <v>3567037</v>
      </c>
      <c r="K34" s="491">
        <v>3169930</v>
      </c>
      <c r="L34" s="491">
        <v>1602827</v>
      </c>
      <c r="M34" s="491">
        <v>1567103</v>
      </c>
      <c r="N34" s="491">
        <v>200226</v>
      </c>
      <c r="O34" s="491">
        <v>229802</v>
      </c>
      <c r="P34" s="491">
        <v>4760</v>
      </c>
      <c r="Q34" s="491">
        <v>4723</v>
      </c>
      <c r="R34" s="501">
        <v>1585063</v>
      </c>
      <c r="S34" s="501">
        <v>1175800</v>
      </c>
      <c r="T34" s="501">
        <v>409263</v>
      </c>
      <c r="U34" s="502">
        <v>7664032</v>
      </c>
      <c r="V34" s="1191" t="s">
        <v>991</v>
      </c>
      <c r="W34" s="400" t="s">
        <v>20</v>
      </c>
    </row>
    <row r="35" spans="1:23" s="371" customFormat="1" ht="19.5" customHeight="1">
      <c r="A35" s="495"/>
      <c r="B35" s="495"/>
      <c r="C35" s="495"/>
      <c r="D35" s="505"/>
      <c r="E35" s="491"/>
      <c r="F35" s="503"/>
      <c r="G35" s="503"/>
      <c r="H35" s="503"/>
      <c r="I35" s="491"/>
      <c r="J35" s="491"/>
      <c r="K35" s="491"/>
      <c r="L35" s="491"/>
      <c r="M35" s="491"/>
      <c r="N35" s="491"/>
      <c r="O35" s="491"/>
      <c r="P35" s="491"/>
      <c r="Q35" s="491"/>
      <c r="R35" s="501"/>
      <c r="S35" s="501"/>
      <c r="T35" s="501"/>
      <c r="U35" s="502"/>
      <c r="V35" s="1192"/>
      <c r="W35" s="400"/>
    </row>
    <row r="36" spans="1:23" s="371" customFormat="1" ht="21" customHeight="1">
      <c r="A36" s="495" t="s">
        <v>116</v>
      </c>
      <c r="B36" s="495" t="s">
        <v>708</v>
      </c>
      <c r="C36" s="495" t="s">
        <v>992</v>
      </c>
      <c r="D36" s="505"/>
      <c r="E36" s="491">
        <v>19894753</v>
      </c>
      <c r="F36" s="491">
        <v>5021871</v>
      </c>
      <c r="G36" s="491">
        <v>4647657</v>
      </c>
      <c r="H36" s="491">
        <v>385747</v>
      </c>
      <c r="I36" s="491">
        <v>3681051</v>
      </c>
      <c r="J36" s="491">
        <v>2977620</v>
      </c>
      <c r="K36" s="491">
        <v>3180807</v>
      </c>
      <c r="L36" s="491">
        <v>1568426</v>
      </c>
      <c r="M36" s="491">
        <v>1612381</v>
      </c>
      <c r="N36" s="491">
        <v>181843</v>
      </c>
      <c r="O36" s="491">
        <v>180368</v>
      </c>
      <c r="P36" s="491">
        <v>4359</v>
      </c>
      <c r="Q36" s="491">
        <v>4395</v>
      </c>
      <c r="R36" s="501">
        <v>1398021</v>
      </c>
      <c r="S36" s="501">
        <v>1059418</v>
      </c>
      <c r="T36" s="501">
        <v>338603</v>
      </c>
      <c r="U36" s="502">
        <v>6428610</v>
      </c>
      <c r="V36" s="1190" t="s">
        <v>993</v>
      </c>
      <c r="W36" s="400" t="s">
        <v>20</v>
      </c>
    </row>
    <row r="37" spans="1:23" s="371" customFormat="1" ht="21" customHeight="1">
      <c r="A37" s="495" t="s">
        <v>705</v>
      </c>
      <c r="B37" s="495" t="s">
        <v>705</v>
      </c>
      <c r="C37" s="495" t="s">
        <v>979</v>
      </c>
      <c r="D37" s="505"/>
      <c r="E37" s="491">
        <v>20037694</v>
      </c>
      <c r="F37" s="491">
        <v>5178867</v>
      </c>
      <c r="G37" s="491">
        <v>4137910</v>
      </c>
      <c r="H37" s="491">
        <v>386203</v>
      </c>
      <c r="I37" s="491">
        <v>3577055</v>
      </c>
      <c r="J37" s="491">
        <v>3366500</v>
      </c>
      <c r="K37" s="491">
        <v>3391159</v>
      </c>
      <c r="L37" s="491">
        <v>1716203</v>
      </c>
      <c r="M37" s="491">
        <v>1674956</v>
      </c>
      <c r="N37" s="491">
        <v>197578</v>
      </c>
      <c r="O37" s="491">
        <v>257549</v>
      </c>
      <c r="P37" s="491">
        <v>4694</v>
      </c>
      <c r="Q37" s="491">
        <v>4702</v>
      </c>
      <c r="R37" s="501">
        <v>1531856</v>
      </c>
      <c r="S37" s="501">
        <v>1166041</v>
      </c>
      <c r="T37" s="501">
        <v>365815</v>
      </c>
      <c r="U37" s="502">
        <v>6732605</v>
      </c>
      <c r="V37" s="1191" t="s">
        <v>980</v>
      </c>
      <c r="W37" s="400"/>
    </row>
    <row r="38" spans="1:23" s="371" customFormat="1" ht="21" customHeight="1">
      <c r="A38" s="507" t="s">
        <v>705</v>
      </c>
      <c r="B38" s="507" t="s">
        <v>705</v>
      </c>
      <c r="C38" s="508" t="s">
        <v>994</v>
      </c>
      <c r="D38" s="509"/>
      <c r="E38" s="510">
        <v>20123584</v>
      </c>
      <c r="F38" s="511">
        <v>5692099</v>
      </c>
      <c r="G38" s="511">
        <v>4058264</v>
      </c>
      <c r="H38" s="511">
        <v>467302</v>
      </c>
      <c r="I38" s="511">
        <v>2817652</v>
      </c>
      <c r="J38" s="511">
        <v>3658720</v>
      </c>
      <c r="K38" s="511">
        <v>3429547</v>
      </c>
      <c r="L38" s="511">
        <v>1707117</v>
      </c>
      <c r="M38" s="511">
        <v>1722430</v>
      </c>
      <c r="N38" s="511">
        <v>217688</v>
      </c>
      <c r="O38" s="511">
        <v>301732</v>
      </c>
      <c r="P38" s="511">
        <v>5153</v>
      </c>
      <c r="Q38" s="511">
        <v>4548</v>
      </c>
      <c r="R38" s="512">
        <v>1529874</v>
      </c>
      <c r="S38" s="512">
        <v>1139415</v>
      </c>
      <c r="T38" s="512">
        <v>390459</v>
      </c>
      <c r="U38" s="513">
        <v>7794719</v>
      </c>
      <c r="V38" s="1193" t="s">
        <v>981</v>
      </c>
      <c r="W38" s="400" t="s">
        <v>20</v>
      </c>
    </row>
    <row r="39" spans="1:23" s="401" customFormat="1" ht="21" customHeight="1">
      <c r="A39" s="403" t="s">
        <v>717</v>
      </c>
      <c r="B39" s="320"/>
      <c r="C39" s="1071"/>
      <c r="D39" s="324"/>
      <c r="E39" s="402"/>
      <c r="F39" s="402"/>
      <c r="G39" s="402"/>
      <c r="H39" s="203"/>
      <c r="I39" s="204"/>
      <c r="J39" s="203"/>
      <c r="K39" s="364"/>
      <c r="L39" s="364"/>
      <c r="M39" s="364"/>
      <c r="N39" s="73" t="s">
        <v>997</v>
      </c>
      <c r="O39" s="403"/>
      <c r="P39" s="364"/>
      <c r="Q39" s="364"/>
      <c r="R39" s="203"/>
      <c r="S39" s="203"/>
      <c r="T39" s="203"/>
      <c r="U39" s="203"/>
      <c r="V39" s="461"/>
    </row>
    <row r="40" spans="1:23" ht="21" customHeight="1">
      <c r="A40" s="403" t="s">
        <v>718</v>
      </c>
      <c r="C40" s="460"/>
    </row>
  </sheetData>
  <mergeCells count="2">
    <mergeCell ref="V4:V7"/>
    <mergeCell ref="A5:D5"/>
  </mergeCells>
  <phoneticPr fontId="61"/>
  <printOptions horizontalCentered="1"/>
  <pageMargins left="0.59055118110236227" right="0.59055118110236227" top="0.59055118110236227" bottom="0.59055118110236227" header="0.59055118110236227" footer="0.15748031496062992"/>
  <pageSetup paperSize="9" scale="94" orientation="portrait" r:id="rId1"/>
  <headerFooter alignWithMargins="0"/>
  <colBreaks count="1" manualBreakCount="1">
    <brk id="13" max="3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22"/>
  <sheetViews>
    <sheetView view="pageBreakPreview" zoomScaleNormal="100" zoomScaleSheetLayoutView="100" workbookViewId="0"/>
  </sheetViews>
  <sheetFormatPr defaultRowHeight="10.5"/>
  <cols>
    <col min="1" max="1" width="3.375" style="525" customWidth="1"/>
    <col min="2" max="2" width="6.125" style="519" customWidth="1"/>
    <col min="3" max="3" width="4.5" style="519" customWidth="1"/>
    <col min="4" max="5" width="9.25" style="519" customWidth="1"/>
    <col min="6" max="20" width="8" style="519" customWidth="1"/>
    <col min="21" max="21" width="4.75" style="520" customWidth="1"/>
    <col min="22" max="22" width="20.75" style="520" customWidth="1"/>
    <col min="23" max="23" width="6.625" style="520" customWidth="1"/>
    <col min="24" max="24" width="7.5" style="1209" customWidth="1"/>
    <col min="25" max="33" width="9" style="519"/>
    <col min="34" max="151" width="9" style="524"/>
    <col min="152" max="202" width="9" style="562"/>
    <col min="203" max="16384" width="9" style="524"/>
  </cols>
  <sheetData>
    <row r="1" spans="1:202" s="516" customFormat="1" ht="13.5" customHeight="1">
      <c r="A1" s="1194"/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5"/>
      <c r="V1" s="515"/>
      <c r="W1" s="515"/>
      <c r="X1" s="1195"/>
      <c r="Y1" s="514"/>
      <c r="Z1" s="514"/>
      <c r="AA1" s="514"/>
      <c r="AB1" s="514"/>
      <c r="AC1" s="514"/>
      <c r="AD1" s="514"/>
      <c r="AE1" s="514"/>
      <c r="AF1" s="514"/>
      <c r="AG1" s="514"/>
      <c r="EV1" s="517"/>
      <c r="EW1" s="517"/>
      <c r="EX1" s="517"/>
      <c r="EY1" s="517"/>
      <c r="EZ1" s="517"/>
      <c r="FA1" s="517"/>
      <c r="FB1" s="517"/>
      <c r="FC1" s="517"/>
      <c r="FD1" s="517"/>
      <c r="FE1" s="517"/>
      <c r="FF1" s="517"/>
      <c r="FG1" s="517"/>
      <c r="FH1" s="517"/>
      <c r="FI1" s="517"/>
      <c r="FJ1" s="517"/>
      <c r="FK1" s="517"/>
      <c r="FL1" s="517"/>
      <c r="FM1" s="517"/>
      <c r="FN1" s="517"/>
      <c r="FO1" s="517"/>
      <c r="FP1" s="517"/>
      <c r="FQ1" s="517"/>
      <c r="FR1" s="517"/>
      <c r="FS1" s="517"/>
      <c r="FT1" s="517"/>
      <c r="FU1" s="517"/>
      <c r="FV1" s="517"/>
      <c r="FW1" s="517"/>
      <c r="FX1" s="517"/>
      <c r="FY1" s="517"/>
      <c r="FZ1" s="517"/>
      <c r="GA1" s="517"/>
      <c r="GB1" s="517"/>
      <c r="GC1" s="517"/>
      <c r="GD1" s="517"/>
      <c r="GE1" s="517"/>
      <c r="GF1" s="517"/>
      <c r="GG1" s="517"/>
      <c r="GH1" s="517"/>
      <c r="GI1" s="517"/>
      <c r="GJ1" s="517"/>
      <c r="GK1" s="517"/>
      <c r="GL1" s="517"/>
      <c r="GM1" s="517"/>
      <c r="GN1" s="517"/>
      <c r="GO1" s="517"/>
      <c r="GP1" s="517"/>
      <c r="GQ1" s="517"/>
      <c r="GR1" s="517"/>
      <c r="GS1" s="517"/>
      <c r="GT1" s="517"/>
    </row>
    <row r="2" spans="1:202" s="516" customFormat="1" ht="21" customHeight="1">
      <c r="A2" s="1196" t="s">
        <v>174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O2" s="514"/>
      <c r="P2" s="514"/>
      <c r="Q2" s="514"/>
      <c r="R2" s="514"/>
      <c r="S2" s="514"/>
      <c r="T2" s="514"/>
      <c r="U2" s="515"/>
      <c r="V2" s="515"/>
      <c r="W2" s="515"/>
      <c r="X2" s="1195"/>
      <c r="Y2" s="514"/>
      <c r="Z2" s="514"/>
      <c r="EV2" s="517"/>
      <c r="EW2" s="517"/>
      <c r="EX2" s="517"/>
      <c r="EY2" s="517"/>
      <c r="EZ2" s="517"/>
      <c r="FA2" s="517"/>
      <c r="FB2" s="517"/>
      <c r="FC2" s="517"/>
      <c r="FD2" s="517"/>
      <c r="FE2" s="517"/>
      <c r="FF2" s="517"/>
      <c r="FG2" s="517"/>
      <c r="FH2" s="517"/>
      <c r="FI2" s="517"/>
      <c r="FJ2" s="517"/>
      <c r="FK2" s="517"/>
      <c r="FL2" s="517"/>
      <c r="FM2" s="517"/>
      <c r="FN2" s="517"/>
      <c r="FO2" s="517"/>
      <c r="FP2" s="517"/>
      <c r="FQ2" s="517"/>
      <c r="FR2" s="517"/>
      <c r="FS2" s="517"/>
      <c r="FT2" s="517"/>
      <c r="FU2" s="517"/>
      <c r="FV2" s="517"/>
      <c r="FW2" s="517"/>
      <c r="FX2" s="517"/>
      <c r="FY2" s="517"/>
      <c r="FZ2" s="517"/>
      <c r="GA2" s="517"/>
      <c r="GB2" s="517"/>
      <c r="GC2" s="517"/>
      <c r="GD2" s="517"/>
      <c r="GE2" s="517"/>
      <c r="GF2" s="517"/>
      <c r="GG2" s="517"/>
      <c r="GH2" s="517"/>
      <c r="GI2" s="517"/>
      <c r="GJ2" s="517"/>
      <c r="GK2" s="517"/>
      <c r="GL2" s="517"/>
      <c r="GM2" s="517"/>
      <c r="GN2" s="517"/>
      <c r="GO2" s="517"/>
      <c r="GP2" s="517"/>
      <c r="GQ2" s="517"/>
      <c r="GR2" s="517"/>
      <c r="GS2" s="517"/>
      <c r="GT2" s="517"/>
    </row>
    <row r="3" spans="1:202" ht="18" customHeight="1">
      <c r="A3" s="1197" t="s">
        <v>1400</v>
      </c>
      <c r="F3" s="520"/>
      <c r="I3" s="521"/>
      <c r="T3" s="522" t="s">
        <v>1401</v>
      </c>
      <c r="X3" s="523"/>
      <c r="AA3" s="524"/>
      <c r="AB3" s="524"/>
      <c r="AC3" s="524"/>
      <c r="AD3" s="524"/>
      <c r="AE3" s="524"/>
      <c r="AF3" s="524"/>
      <c r="AG3" s="524"/>
      <c r="EV3" s="525"/>
      <c r="EW3" s="525"/>
      <c r="EX3" s="525"/>
      <c r="EY3" s="525"/>
      <c r="EZ3" s="525"/>
      <c r="FA3" s="525"/>
      <c r="FB3" s="525"/>
      <c r="FC3" s="525"/>
      <c r="FD3" s="525"/>
      <c r="FE3" s="525"/>
      <c r="FF3" s="525"/>
      <c r="FG3" s="525"/>
      <c r="FH3" s="525"/>
      <c r="FI3" s="525"/>
      <c r="FJ3" s="525"/>
      <c r="FK3" s="525"/>
      <c r="FL3" s="525"/>
      <c r="FM3" s="525"/>
      <c r="FN3" s="525"/>
      <c r="FO3" s="525"/>
      <c r="FP3" s="525"/>
      <c r="FQ3" s="525"/>
      <c r="FR3" s="525"/>
      <c r="FS3" s="525"/>
      <c r="FT3" s="525"/>
      <c r="FU3" s="525"/>
      <c r="FV3" s="525"/>
      <c r="FW3" s="525"/>
      <c r="FX3" s="525"/>
      <c r="FY3" s="525"/>
      <c r="FZ3" s="525"/>
      <c r="GA3" s="525"/>
      <c r="GB3" s="525"/>
      <c r="GC3" s="525"/>
      <c r="GD3" s="525"/>
      <c r="GE3" s="525"/>
      <c r="GF3" s="525"/>
      <c r="GG3" s="525"/>
      <c r="GH3" s="525"/>
      <c r="GI3" s="525"/>
      <c r="GJ3" s="525"/>
      <c r="GK3" s="525"/>
      <c r="GL3" s="525"/>
      <c r="GM3" s="525"/>
      <c r="GN3" s="525"/>
      <c r="GO3" s="525"/>
      <c r="GP3" s="525"/>
      <c r="GQ3" s="525"/>
      <c r="GR3" s="525"/>
      <c r="GS3" s="525"/>
      <c r="GT3" s="525"/>
    </row>
    <row r="4" spans="1:202" s="366" customFormat="1" ht="20.25" customHeight="1">
      <c r="A4" s="1324" t="s">
        <v>1402</v>
      </c>
      <c r="B4" s="1324"/>
      <c r="C4" s="1324"/>
      <c r="D4" s="1324"/>
      <c r="E4" s="883">
        <v>42005</v>
      </c>
      <c r="F4" s="884">
        <v>42005</v>
      </c>
      <c r="G4" s="884">
        <v>42036</v>
      </c>
      <c r="H4" s="884">
        <v>42064</v>
      </c>
      <c r="I4" s="884">
        <v>42095</v>
      </c>
      <c r="J4" s="884">
        <v>42125</v>
      </c>
      <c r="K4" s="884">
        <v>42156</v>
      </c>
      <c r="L4" s="884">
        <v>42186</v>
      </c>
      <c r="M4" s="884">
        <v>42217</v>
      </c>
      <c r="N4" s="884">
        <v>42248</v>
      </c>
      <c r="O4" s="884">
        <v>42278</v>
      </c>
      <c r="P4" s="884">
        <v>42309</v>
      </c>
      <c r="Q4" s="884">
        <v>42339</v>
      </c>
      <c r="R4" s="885">
        <v>42370</v>
      </c>
      <c r="S4" s="884">
        <v>42401</v>
      </c>
      <c r="T4" s="884">
        <v>42430</v>
      </c>
      <c r="U4" s="1326" t="s">
        <v>128</v>
      </c>
      <c r="V4" s="1327"/>
      <c r="W4" s="1327"/>
      <c r="X4" s="1327"/>
      <c r="Y4" s="527"/>
      <c r="EU4" s="528"/>
      <c r="EV4" s="526"/>
      <c r="EW4" s="526"/>
      <c r="EX4" s="526"/>
      <c r="EY4" s="526"/>
      <c r="EZ4" s="529"/>
      <c r="FA4" s="529"/>
      <c r="FB4" s="529"/>
      <c r="FC4" s="529"/>
      <c r="FD4" s="529"/>
      <c r="FE4" s="529"/>
      <c r="FF4" s="529"/>
      <c r="FG4" s="529"/>
      <c r="FH4" s="529"/>
      <c r="FI4" s="529"/>
      <c r="FJ4" s="529"/>
      <c r="FK4" s="529"/>
      <c r="FL4" s="529"/>
      <c r="FM4" s="529"/>
      <c r="FN4" s="529"/>
      <c r="FO4" s="529"/>
      <c r="FP4" s="529"/>
      <c r="FQ4" s="529"/>
      <c r="FR4" s="529"/>
      <c r="FS4" s="529"/>
      <c r="FT4" s="528"/>
      <c r="FU4" s="526"/>
      <c r="FV4" s="526"/>
      <c r="FW4" s="526"/>
      <c r="FX4" s="526"/>
      <c r="FY4" s="529"/>
      <c r="FZ4" s="529"/>
      <c r="GA4" s="529"/>
      <c r="GB4" s="529"/>
      <c r="GC4" s="529"/>
      <c r="GD4" s="529"/>
      <c r="GE4" s="529"/>
      <c r="GF4" s="529"/>
      <c r="GG4" s="529"/>
      <c r="GH4" s="529"/>
      <c r="GI4" s="529"/>
      <c r="GJ4" s="529"/>
      <c r="GK4" s="529"/>
      <c r="GL4" s="529"/>
      <c r="GM4" s="529"/>
      <c r="GN4" s="529"/>
      <c r="GO4" s="529"/>
      <c r="GP4" s="529"/>
      <c r="GQ4" s="529"/>
      <c r="GR4" s="529"/>
      <c r="GS4" s="529"/>
      <c r="GT4" s="529"/>
    </row>
    <row r="5" spans="1:202" s="366" customFormat="1" ht="20.25" customHeight="1">
      <c r="A5" s="1325"/>
      <c r="B5" s="1325"/>
      <c r="C5" s="1325"/>
      <c r="D5" s="1325"/>
      <c r="E5" s="886">
        <v>42005</v>
      </c>
      <c r="F5" s="887">
        <v>42005</v>
      </c>
      <c r="G5" s="888">
        <v>42036</v>
      </c>
      <c r="H5" s="888">
        <v>42064</v>
      </c>
      <c r="I5" s="888">
        <v>42095</v>
      </c>
      <c r="J5" s="889">
        <v>42125</v>
      </c>
      <c r="K5" s="888">
        <v>42156</v>
      </c>
      <c r="L5" s="888">
        <v>42186</v>
      </c>
      <c r="M5" s="888">
        <v>42217</v>
      </c>
      <c r="N5" s="888">
        <v>42248</v>
      </c>
      <c r="O5" s="888">
        <v>42278</v>
      </c>
      <c r="P5" s="888">
        <v>42309</v>
      </c>
      <c r="Q5" s="888">
        <v>42339</v>
      </c>
      <c r="R5" s="887">
        <v>42370</v>
      </c>
      <c r="S5" s="888">
        <v>42401</v>
      </c>
      <c r="T5" s="888">
        <v>42430</v>
      </c>
      <c r="U5" s="1328"/>
      <c r="V5" s="1329"/>
      <c r="W5" s="1329"/>
      <c r="X5" s="1329"/>
      <c r="Y5" s="526"/>
      <c r="Z5" s="529"/>
      <c r="AA5" s="529"/>
      <c r="EU5" s="1330"/>
      <c r="EV5" s="1330"/>
      <c r="EW5" s="1330"/>
      <c r="EX5" s="526"/>
      <c r="EY5" s="526"/>
      <c r="EZ5" s="526"/>
      <c r="FA5" s="526"/>
      <c r="FB5" s="526"/>
      <c r="FC5" s="526"/>
      <c r="FD5" s="526"/>
      <c r="FE5" s="526"/>
      <c r="FF5" s="526"/>
      <c r="FG5" s="526"/>
      <c r="FH5" s="526"/>
      <c r="FI5" s="526"/>
      <c r="FJ5" s="526"/>
      <c r="FK5" s="526"/>
      <c r="FL5" s="526"/>
      <c r="FM5" s="526"/>
      <c r="FN5" s="526"/>
      <c r="FO5" s="526"/>
      <c r="FP5" s="526"/>
      <c r="FQ5" s="526"/>
      <c r="FR5" s="526"/>
      <c r="FS5" s="529"/>
      <c r="FT5" s="1330"/>
      <c r="FU5" s="1330"/>
      <c r="FV5" s="1330"/>
      <c r="FW5" s="526"/>
      <c r="FX5" s="526"/>
      <c r="FY5" s="526"/>
      <c r="FZ5" s="526"/>
      <c r="GA5" s="526"/>
      <c r="GB5" s="526"/>
      <c r="GC5" s="526"/>
      <c r="GD5" s="526"/>
      <c r="GE5" s="526"/>
      <c r="GF5" s="526"/>
      <c r="GG5" s="526"/>
      <c r="GH5" s="526"/>
      <c r="GI5" s="526"/>
      <c r="GJ5" s="526"/>
      <c r="GK5" s="526"/>
      <c r="GL5" s="526"/>
      <c r="GM5" s="526"/>
      <c r="GN5" s="526"/>
      <c r="GO5" s="526"/>
      <c r="GP5" s="526"/>
      <c r="GQ5" s="526"/>
      <c r="GR5" s="529"/>
      <c r="GS5" s="529"/>
      <c r="GT5" s="529"/>
    </row>
    <row r="6" spans="1:202" s="366" customFormat="1" ht="20.25" customHeight="1">
      <c r="A6" s="1198"/>
      <c r="B6" s="1331" t="s">
        <v>181</v>
      </c>
      <c r="C6" s="1334" t="s">
        <v>1403</v>
      </c>
      <c r="D6" s="1335"/>
      <c r="E6" s="531">
        <v>62893532</v>
      </c>
      <c r="F6" s="531">
        <v>4834124</v>
      </c>
      <c r="G6" s="531">
        <v>4769766</v>
      </c>
      <c r="H6" s="531">
        <v>5195285</v>
      </c>
      <c r="I6" s="531">
        <v>5035340</v>
      </c>
      <c r="J6" s="531">
        <v>5119862</v>
      </c>
      <c r="K6" s="531">
        <v>4984677</v>
      </c>
      <c r="L6" s="531">
        <v>5451847</v>
      </c>
      <c r="M6" s="532">
        <v>5949175</v>
      </c>
      <c r="N6" s="531">
        <v>5107897</v>
      </c>
      <c r="O6" s="531">
        <v>5393066</v>
      </c>
      <c r="P6" s="531">
        <v>5198946</v>
      </c>
      <c r="Q6" s="531">
        <v>5853547</v>
      </c>
      <c r="R6" s="531">
        <v>5021871</v>
      </c>
      <c r="S6" s="531">
        <v>5178867</v>
      </c>
      <c r="T6" s="533">
        <v>5692099</v>
      </c>
      <c r="U6" s="1336" t="s">
        <v>1404</v>
      </c>
      <c r="V6" s="1337"/>
      <c r="W6" s="534"/>
      <c r="X6" s="1199"/>
      <c r="Y6" s="527"/>
      <c r="EU6" s="1090"/>
      <c r="EV6" s="526"/>
      <c r="EW6" s="526"/>
      <c r="EX6" s="526"/>
      <c r="EY6" s="526"/>
      <c r="EZ6" s="526"/>
      <c r="FA6" s="526"/>
      <c r="FB6" s="526"/>
      <c r="FC6" s="526"/>
      <c r="FD6" s="526"/>
      <c r="FE6" s="526"/>
      <c r="FF6" s="526"/>
      <c r="FG6" s="526"/>
      <c r="FH6" s="526"/>
      <c r="FI6" s="526"/>
      <c r="FJ6" s="526"/>
      <c r="FK6" s="526"/>
      <c r="FL6" s="526"/>
      <c r="FM6" s="526"/>
      <c r="FN6" s="526"/>
      <c r="FO6" s="526"/>
      <c r="FP6" s="526"/>
      <c r="FQ6" s="526"/>
      <c r="FR6" s="526"/>
      <c r="FS6" s="529"/>
      <c r="FT6" s="1090"/>
      <c r="FU6" s="526"/>
      <c r="FV6" s="526"/>
      <c r="FW6" s="526"/>
      <c r="FX6" s="526"/>
      <c r="FY6" s="526"/>
      <c r="FZ6" s="526"/>
      <c r="GA6" s="526"/>
      <c r="GB6" s="526"/>
      <c r="GC6" s="526"/>
      <c r="GD6" s="526"/>
      <c r="GE6" s="526"/>
      <c r="GF6" s="526"/>
      <c r="GG6" s="526"/>
      <c r="GH6" s="526"/>
      <c r="GI6" s="526"/>
      <c r="GJ6" s="526"/>
      <c r="GK6" s="526"/>
      <c r="GL6" s="526"/>
      <c r="GM6" s="526"/>
      <c r="GN6" s="526"/>
      <c r="GO6" s="526"/>
      <c r="GP6" s="526"/>
      <c r="GQ6" s="526"/>
      <c r="GR6" s="529"/>
      <c r="GS6" s="529"/>
      <c r="GT6" s="529"/>
    </row>
    <row r="7" spans="1:202" s="366" customFormat="1" ht="20.25" customHeight="1">
      <c r="A7" s="1082" t="s">
        <v>1405</v>
      </c>
      <c r="B7" s="1332"/>
      <c r="C7" s="1338" t="s">
        <v>1406</v>
      </c>
      <c r="D7" s="1339"/>
      <c r="E7" s="535">
        <v>6753640</v>
      </c>
      <c r="F7" s="535">
        <v>518132</v>
      </c>
      <c r="G7" s="535">
        <v>511329</v>
      </c>
      <c r="H7" s="535">
        <v>539990</v>
      </c>
      <c r="I7" s="535">
        <v>551555</v>
      </c>
      <c r="J7" s="535">
        <v>564803</v>
      </c>
      <c r="K7" s="535">
        <v>529048</v>
      </c>
      <c r="L7" s="535">
        <v>577138</v>
      </c>
      <c r="M7" s="536">
        <v>652759</v>
      </c>
      <c r="N7" s="535">
        <v>557974</v>
      </c>
      <c r="O7" s="535">
        <v>577977</v>
      </c>
      <c r="P7" s="535">
        <v>553362</v>
      </c>
      <c r="Q7" s="535">
        <v>619573</v>
      </c>
      <c r="R7" s="535">
        <v>525455</v>
      </c>
      <c r="S7" s="535">
        <v>536241</v>
      </c>
      <c r="T7" s="537">
        <v>606161</v>
      </c>
      <c r="U7" s="538" t="s">
        <v>1407</v>
      </c>
      <c r="V7" s="538"/>
      <c r="W7" s="1340" t="s">
        <v>1408</v>
      </c>
      <c r="X7" s="1200"/>
      <c r="Y7" s="527"/>
      <c r="EU7" s="249"/>
      <c r="EV7" s="526"/>
      <c r="EW7" s="526"/>
      <c r="EX7" s="526"/>
      <c r="EY7" s="526"/>
      <c r="EZ7" s="529"/>
      <c r="FA7" s="529"/>
      <c r="FB7" s="529"/>
      <c r="FC7" s="529"/>
      <c r="FD7" s="529"/>
      <c r="FE7" s="529"/>
      <c r="FF7" s="529"/>
      <c r="FG7" s="529"/>
      <c r="FH7" s="529"/>
      <c r="FI7" s="529"/>
      <c r="FJ7" s="529"/>
      <c r="FK7" s="529"/>
      <c r="FL7" s="529"/>
      <c r="FM7" s="529"/>
      <c r="FN7" s="529"/>
      <c r="FO7" s="529"/>
      <c r="FP7" s="529"/>
      <c r="FQ7" s="529"/>
      <c r="FR7" s="529"/>
      <c r="FS7" s="529"/>
      <c r="FT7" s="249"/>
      <c r="FU7" s="526"/>
      <c r="FV7" s="526"/>
      <c r="FW7" s="526"/>
      <c r="FX7" s="526"/>
      <c r="FY7" s="529"/>
      <c r="FZ7" s="529"/>
      <c r="GA7" s="529"/>
      <c r="GB7" s="529"/>
      <c r="GC7" s="529"/>
      <c r="GD7" s="529"/>
      <c r="GE7" s="529"/>
      <c r="GF7" s="529"/>
      <c r="GG7" s="529"/>
      <c r="GH7" s="529"/>
      <c r="GI7" s="529"/>
      <c r="GJ7" s="529"/>
      <c r="GK7" s="529"/>
      <c r="GL7" s="529"/>
      <c r="GM7" s="529"/>
      <c r="GN7" s="529"/>
      <c r="GO7" s="529"/>
      <c r="GP7" s="529"/>
      <c r="GQ7" s="529"/>
      <c r="GR7" s="529"/>
      <c r="GS7" s="529"/>
      <c r="GT7" s="529"/>
    </row>
    <row r="8" spans="1:202" s="366" customFormat="1" ht="20.25" customHeight="1">
      <c r="A8" s="558"/>
      <c r="B8" s="1332"/>
      <c r="C8" s="1338" t="s">
        <v>1409</v>
      </c>
      <c r="D8" s="1339"/>
      <c r="E8" s="535">
        <v>56060564</v>
      </c>
      <c r="F8" s="535">
        <v>4311526</v>
      </c>
      <c r="G8" s="535">
        <v>4253803</v>
      </c>
      <c r="H8" s="535">
        <v>4650705</v>
      </c>
      <c r="I8" s="535">
        <v>4476836</v>
      </c>
      <c r="J8" s="535">
        <v>4549655</v>
      </c>
      <c r="K8" s="535">
        <v>4449820</v>
      </c>
      <c r="L8" s="535">
        <v>4858507</v>
      </c>
      <c r="M8" s="536">
        <v>5290930</v>
      </c>
      <c r="N8" s="535">
        <v>4544055</v>
      </c>
      <c r="O8" s="535">
        <v>4805452</v>
      </c>
      <c r="P8" s="535">
        <v>4640233</v>
      </c>
      <c r="Q8" s="535">
        <v>5229042</v>
      </c>
      <c r="R8" s="535">
        <v>4491618</v>
      </c>
      <c r="S8" s="535">
        <v>4637473</v>
      </c>
      <c r="T8" s="537">
        <v>5081075</v>
      </c>
      <c r="U8" s="538" t="s">
        <v>1410</v>
      </c>
      <c r="V8" s="538"/>
      <c r="W8" s="1341"/>
      <c r="X8" s="1200"/>
      <c r="Y8" s="527"/>
      <c r="EU8" s="249"/>
      <c r="EV8" s="526"/>
      <c r="EW8" s="526"/>
      <c r="EX8" s="526"/>
      <c r="EY8" s="526"/>
      <c r="EZ8" s="529"/>
      <c r="FA8" s="529"/>
      <c r="FB8" s="529"/>
      <c r="FC8" s="529"/>
      <c r="FD8" s="529"/>
      <c r="FE8" s="529"/>
      <c r="FF8" s="529"/>
      <c r="FG8" s="529"/>
      <c r="FH8" s="529"/>
      <c r="FI8" s="529"/>
      <c r="FJ8" s="529"/>
      <c r="FK8" s="529"/>
      <c r="FL8" s="529"/>
      <c r="FM8" s="529"/>
      <c r="FN8" s="529"/>
      <c r="FO8" s="529"/>
      <c r="FP8" s="529"/>
      <c r="FQ8" s="529"/>
      <c r="FR8" s="529"/>
      <c r="FS8" s="529"/>
      <c r="FT8" s="249"/>
      <c r="FU8" s="526"/>
      <c r="FV8" s="526"/>
      <c r="FW8" s="526"/>
      <c r="FX8" s="526"/>
      <c r="FY8" s="529"/>
      <c r="FZ8" s="529"/>
      <c r="GA8" s="529"/>
      <c r="GB8" s="529"/>
      <c r="GC8" s="529"/>
      <c r="GD8" s="529"/>
      <c r="GE8" s="529"/>
      <c r="GF8" s="529"/>
      <c r="GG8" s="529"/>
      <c r="GH8" s="529"/>
      <c r="GI8" s="529"/>
      <c r="GJ8" s="529"/>
      <c r="GK8" s="529"/>
      <c r="GL8" s="529"/>
      <c r="GM8" s="529"/>
      <c r="GN8" s="529"/>
      <c r="GO8" s="529"/>
      <c r="GP8" s="529"/>
      <c r="GQ8" s="529"/>
      <c r="GR8" s="529"/>
      <c r="GS8" s="529"/>
      <c r="GT8" s="529"/>
    </row>
    <row r="9" spans="1:202" s="366" customFormat="1" ht="20.25" customHeight="1">
      <c r="A9" s="1201" t="s">
        <v>1411</v>
      </c>
      <c r="B9" s="1332"/>
      <c r="C9" s="1338" t="s">
        <v>182</v>
      </c>
      <c r="D9" s="1339"/>
      <c r="E9" s="535">
        <v>79328</v>
      </c>
      <c r="F9" s="535">
        <v>4466</v>
      </c>
      <c r="G9" s="535">
        <v>4634</v>
      </c>
      <c r="H9" s="535">
        <v>4590</v>
      </c>
      <c r="I9" s="535">
        <v>6949</v>
      </c>
      <c r="J9" s="535">
        <v>5404</v>
      </c>
      <c r="K9" s="535">
        <v>5809</v>
      </c>
      <c r="L9" s="535">
        <v>16202</v>
      </c>
      <c r="M9" s="536">
        <v>5486</v>
      </c>
      <c r="N9" s="535">
        <v>5868</v>
      </c>
      <c r="O9" s="535">
        <v>9637</v>
      </c>
      <c r="P9" s="535">
        <v>5351</v>
      </c>
      <c r="Q9" s="535">
        <v>4932</v>
      </c>
      <c r="R9" s="535">
        <v>4798</v>
      </c>
      <c r="S9" s="535">
        <v>5153</v>
      </c>
      <c r="T9" s="537">
        <v>4863</v>
      </c>
      <c r="U9" s="538" t="s">
        <v>1412</v>
      </c>
      <c r="V9" s="538"/>
      <c r="W9" s="539"/>
      <c r="X9" s="1338" t="s">
        <v>1413</v>
      </c>
      <c r="Y9" s="527"/>
      <c r="EU9" s="249"/>
      <c r="EV9" s="526"/>
      <c r="EW9" s="526"/>
      <c r="EX9" s="526"/>
      <c r="EY9" s="526"/>
      <c r="EZ9" s="529"/>
      <c r="FA9" s="529"/>
      <c r="FB9" s="529"/>
      <c r="FC9" s="529"/>
      <c r="FD9" s="529"/>
      <c r="FE9" s="529"/>
      <c r="FF9" s="529"/>
      <c r="FG9" s="529"/>
      <c r="FH9" s="529"/>
      <c r="FI9" s="529"/>
      <c r="FJ9" s="529"/>
      <c r="FK9" s="529"/>
      <c r="FL9" s="529"/>
      <c r="FM9" s="529"/>
      <c r="FN9" s="529"/>
      <c r="FO9" s="529"/>
      <c r="FP9" s="529"/>
      <c r="FQ9" s="529"/>
      <c r="FR9" s="529"/>
      <c r="FS9" s="529"/>
      <c r="FT9" s="249"/>
      <c r="FU9" s="526"/>
      <c r="FV9" s="526"/>
      <c r="FW9" s="526"/>
      <c r="FX9" s="526"/>
      <c r="FY9" s="529"/>
      <c r="FZ9" s="529"/>
      <c r="GA9" s="529"/>
      <c r="GB9" s="529"/>
      <c r="GC9" s="529"/>
      <c r="GD9" s="529"/>
      <c r="GE9" s="529"/>
      <c r="GF9" s="529"/>
      <c r="GG9" s="529"/>
      <c r="GH9" s="529"/>
      <c r="GI9" s="529"/>
      <c r="GJ9" s="529"/>
      <c r="GK9" s="529"/>
      <c r="GL9" s="529"/>
      <c r="GM9" s="529"/>
      <c r="GN9" s="529"/>
      <c r="GO9" s="529"/>
      <c r="GP9" s="529"/>
      <c r="GQ9" s="529"/>
      <c r="GR9" s="529"/>
      <c r="GS9" s="529"/>
      <c r="GT9" s="529"/>
    </row>
    <row r="10" spans="1:202" s="366" customFormat="1" ht="8.25" customHeight="1">
      <c r="A10" s="1201"/>
      <c r="B10" s="1333"/>
      <c r="C10" s="1085"/>
      <c r="D10" s="1086"/>
      <c r="E10" s="535"/>
      <c r="F10" s="535"/>
      <c r="G10" s="535"/>
      <c r="H10" s="535"/>
      <c r="I10" s="535"/>
      <c r="J10" s="535"/>
      <c r="K10" s="535"/>
      <c r="L10" s="535"/>
      <c r="M10" s="536"/>
      <c r="N10" s="535"/>
      <c r="O10" s="535"/>
      <c r="P10" s="535"/>
      <c r="Q10" s="535"/>
      <c r="R10" s="535"/>
      <c r="S10" s="535"/>
      <c r="T10" s="537"/>
      <c r="U10" s="540"/>
      <c r="V10" s="540"/>
      <c r="W10" s="541"/>
      <c r="X10" s="1338"/>
      <c r="Y10" s="527"/>
      <c r="EU10" s="249"/>
      <c r="EV10" s="526"/>
      <c r="EW10" s="526"/>
      <c r="EX10" s="526"/>
      <c r="EY10" s="526"/>
      <c r="EZ10" s="529"/>
      <c r="FA10" s="529"/>
      <c r="FB10" s="529"/>
      <c r="FC10" s="529"/>
      <c r="FD10" s="529"/>
      <c r="FE10" s="529"/>
      <c r="FF10" s="529"/>
      <c r="FG10" s="529"/>
      <c r="FH10" s="529"/>
      <c r="FI10" s="529"/>
      <c r="FJ10" s="529"/>
      <c r="FK10" s="529"/>
      <c r="FL10" s="529"/>
      <c r="FM10" s="529"/>
      <c r="FN10" s="529"/>
      <c r="FO10" s="529"/>
      <c r="FP10" s="529"/>
      <c r="FQ10" s="529"/>
      <c r="FR10" s="529"/>
      <c r="FS10" s="529"/>
      <c r="FT10" s="249"/>
      <c r="FU10" s="526"/>
      <c r="FV10" s="526"/>
      <c r="FW10" s="526"/>
      <c r="FX10" s="526"/>
      <c r="FY10" s="529"/>
      <c r="FZ10" s="529"/>
      <c r="GA10" s="529"/>
      <c r="GB10" s="529"/>
      <c r="GC10" s="529"/>
      <c r="GD10" s="529"/>
      <c r="GE10" s="529"/>
      <c r="GF10" s="529"/>
      <c r="GG10" s="529"/>
      <c r="GH10" s="529"/>
      <c r="GI10" s="529"/>
      <c r="GJ10" s="529"/>
      <c r="GK10" s="529"/>
      <c r="GL10" s="529"/>
      <c r="GM10" s="529"/>
      <c r="GN10" s="529"/>
      <c r="GO10" s="529"/>
      <c r="GP10" s="529"/>
      <c r="GQ10" s="529"/>
      <c r="GR10" s="529"/>
      <c r="GS10" s="529"/>
      <c r="GT10" s="529"/>
    </row>
    <row r="11" spans="1:202" s="366" customFormat="1" ht="20.25" customHeight="1">
      <c r="A11" s="1082" t="s">
        <v>1414</v>
      </c>
      <c r="B11" s="542"/>
      <c r="C11" s="1334" t="s">
        <v>1403</v>
      </c>
      <c r="D11" s="1335"/>
      <c r="E11" s="543">
        <v>823385</v>
      </c>
      <c r="F11" s="543">
        <v>850254</v>
      </c>
      <c r="G11" s="543">
        <v>920794</v>
      </c>
      <c r="H11" s="543">
        <v>920772</v>
      </c>
      <c r="I11" s="543">
        <v>977936</v>
      </c>
      <c r="J11" s="543">
        <v>926869</v>
      </c>
      <c r="K11" s="543">
        <v>927855</v>
      </c>
      <c r="L11" s="543">
        <v>785048</v>
      </c>
      <c r="M11" s="544">
        <v>757674</v>
      </c>
      <c r="N11" s="543">
        <v>827536</v>
      </c>
      <c r="O11" s="543">
        <v>777007</v>
      </c>
      <c r="P11" s="543">
        <v>810253</v>
      </c>
      <c r="Q11" s="543">
        <v>823385</v>
      </c>
      <c r="R11" s="543">
        <v>856444</v>
      </c>
      <c r="S11" s="543">
        <v>874413</v>
      </c>
      <c r="T11" s="533">
        <v>910649</v>
      </c>
      <c r="U11" s="1336" t="s">
        <v>1404</v>
      </c>
      <c r="V11" s="1337"/>
      <c r="W11" s="545"/>
      <c r="X11" s="1202"/>
      <c r="Y11" s="527"/>
      <c r="EU11" s="249"/>
      <c r="EV11" s="526"/>
      <c r="EW11" s="526"/>
      <c r="EX11" s="526"/>
      <c r="EY11" s="526"/>
      <c r="EZ11" s="529"/>
      <c r="FA11" s="529"/>
      <c r="FB11" s="529"/>
      <c r="FC11" s="529"/>
      <c r="FD11" s="529"/>
      <c r="FE11" s="529"/>
      <c r="FF11" s="529"/>
      <c r="FG11" s="529"/>
      <c r="FH11" s="529"/>
      <c r="FI11" s="529"/>
      <c r="FJ11" s="529"/>
      <c r="FK11" s="529"/>
      <c r="FL11" s="529"/>
      <c r="FM11" s="529"/>
      <c r="FN11" s="529"/>
      <c r="FO11" s="529"/>
      <c r="FP11" s="529"/>
      <c r="FQ11" s="529"/>
      <c r="FR11" s="529"/>
      <c r="FS11" s="529"/>
      <c r="FT11" s="249"/>
      <c r="FU11" s="526"/>
      <c r="FV11" s="526"/>
      <c r="FW11" s="526"/>
      <c r="FX11" s="526"/>
      <c r="FY11" s="529"/>
      <c r="FZ11" s="529"/>
      <c r="GA11" s="529"/>
      <c r="GB11" s="529"/>
      <c r="GC11" s="529"/>
      <c r="GD11" s="529"/>
      <c r="GE11" s="529"/>
      <c r="GF11" s="529"/>
      <c r="GG11" s="529"/>
      <c r="GH11" s="529"/>
      <c r="GI11" s="529"/>
      <c r="GJ11" s="529"/>
      <c r="GK11" s="529"/>
      <c r="GL11" s="529"/>
      <c r="GM11" s="529"/>
      <c r="GN11" s="529"/>
      <c r="GO11" s="529"/>
      <c r="GP11" s="529"/>
      <c r="GQ11" s="529"/>
      <c r="GR11" s="529"/>
      <c r="GS11" s="529"/>
      <c r="GT11" s="529"/>
    </row>
    <row r="12" spans="1:202" s="366" customFormat="1" ht="20.25" customHeight="1">
      <c r="A12" s="558"/>
      <c r="B12" s="1342" t="s">
        <v>1415</v>
      </c>
      <c r="C12" s="1338" t="s">
        <v>183</v>
      </c>
      <c r="D12" s="1339"/>
      <c r="E12" s="535">
        <v>152667</v>
      </c>
      <c r="F12" s="535">
        <v>161089</v>
      </c>
      <c r="G12" s="535">
        <v>156747</v>
      </c>
      <c r="H12" s="535">
        <v>155304</v>
      </c>
      <c r="I12" s="535">
        <v>151301</v>
      </c>
      <c r="J12" s="535">
        <v>148423</v>
      </c>
      <c r="K12" s="535">
        <v>149446</v>
      </c>
      <c r="L12" s="535">
        <v>144046</v>
      </c>
      <c r="M12" s="536">
        <v>141288</v>
      </c>
      <c r="N12" s="535">
        <v>145619</v>
      </c>
      <c r="O12" s="535">
        <v>144274</v>
      </c>
      <c r="P12" s="535">
        <v>155581</v>
      </c>
      <c r="Q12" s="535">
        <v>152667</v>
      </c>
      <c r="R12" s="535">
        <v>150753</v>
      </c>
      <c r="S12" s="535">
        <v>152548</v>
      </c>
      <c r="T12" s="537">
        <v>137208</v>
      </c>
      <c r="U12" s="538" t="s">
        <v>1407</v>
      </c>
      <c r="V12" s="538"/>
      <c r="W12" s="1340" t="s">
        <v>1416</v>
      </c>
      <c r="X12" s="1200"/>
      <c r="Y12" s="527"/>
      <c r="EU12" s="249"/>
      <c r="EV12" s="526"/>
      <c r="EW12" s="526"/>
      <c r="EX12" s="526"/>
      <c r="EY12" s="526"/>
      <c r="EZ12" s="529"/>
      <c r="FA12" s="529"/>
      <c r="FB12" s="529"/>
      <c r="FC12" s="529"/>
      <c r="FD12" s="529"/>
      <c r="FE12" s="529"/>
      <c r="FF12" s="529"/>
      <c r="FG12" s="529"/>
      <c r="FH12" s="529"/>
      <c r="FI12" s="529"/>
      <c r="FJ12" s="529"/>
      <c r="FK12" s="529"/>
      <c r="FL12" s="529"/>
      <c r="FM12" s="529"/>
      <c r="FN12" s="529"/>
      <c r="FO12" s="529"/>
      <c r="FP12" s="529"/>
      <c r="FQ12" s="529"/>
      <c r="FR12" s="529"/>
      <c r="FS12" s="529"/>
      <c r="FT12" s="249"/>
      <c r="FU12" s="526"/>
      <c r="FV12" s="526"/>
      <c r="FW12" s="526"/>
      <c r="FX12" s="526"/>
      <c r="FY12" s="529"/>
      <c r="FZ12" s="529"/>
      <c r="GA12" s="529"/>
      <c r="GB12" s="529"/>
      <c r="GC12" s="529"/>
      <c r="GD12" s="529"/>
      <c r="GE12" s="529"/>
      <c r="GF12" s="529"/>
      <c r="GG12" s="529"/>
      <c r="GH12" s="529"/>
      <c r="GI12" s="529"/>
      <c r="GJ12" s="529"/>
      <c r="GK12" s="529"/>
      <c r="GL12" s="529"/>
      <c r="GM12" s="529"/>
      <c r="GN12" s="529"/>
      <c r="GO12" s="529"/>
      <c r="GP12" s="529"/>
      <c r="GQ12" s="529"/>
      <c r="GR12" s="529"/>
      <c r="GS12" s="529"/>
      <c r="GT12" s="529"/>
    </row>
    <row r="13" spans="1:202" s="366" customFormat="1" ht="20.25" customHeight="1">
      <c r="A13" s="1201" t="s">
        <v>1417</v>
      </c>
      <c r="B13" s="1343"/>
      <c r="C13" s="1338" t="s">
        <v>184</v>
      </c>
      <c r="D13" s="1339"/>
      <c r="E13" s="535">
        <v>665648</v>
      </c>
      <c r="F13" s="535">
        <v>683804</v>
      </c>
      <c r="G13" s="535">
        <v>759380</v>
      </c>
      <c r="H13" s="535">
        <v>759625</v>
      </c>
      <c r="I13" s="535">
        <v>822380</v>
      </c>
      <c r="J13" s="535">
        <v>773685</v>
      </c>
      <c r="K13" s="535">
        <v>721831</v>
      </c>
      <c r="L13" s="535">
        <v>636578</v>
      </c>
      <c r="M13" s="536">
        <v>612241</v>
      </c>
      <c r="N13" s="535">
        <v>676811</v>
      </c>
      <c r="O13" s="535">
        <v>627230</v>
      </c>
      <c r="P13" s="535">
        <v>649704</v>
      </c>
      <c r="Q13" s="535">
        <v>665648</v>
      </c>
      <c r="R13" s="535">
        <v>699738</v>
      </c>
      <c r="S13" s="535">
        <v>716347</v>
      </c>
      <c r="T13" s="537">
        <v>767914</v>
      </c>
      <c r="U13" s="538" t="s">
        <v>1410</v>
      </c>
      <c r="V13" s="538"/>
      <c r="W13" s="1341"/>
      <c r="X13" s="1200"/>
      <c r="Y13" s="527"/>
      <c r="EU13" s="249"/>
      <c r="EV13" s="526"/>
      <c r="EW13" s="526"/>
      <c r="EX13" s="526"/>
      <c r="EY13" s="526"/>
      <c r="EZ13" s="529"/>
      <c r="FA13" s="529"/>
      <c r="FB13" s="529"/>
      <c r="FC13" s="529"/>
      <c r="FD13" s="529"/>
      <c r="FE13" s="529"/>
      <c r="FF13" s="529"/>
      <c r="FG13" s="529"/>
      <c r="FH13" s="529"/>
      <c r="FI13" s="529"/>
      <c r="FJ13" s="529"/>
      <c r="FK13" s="529"/>
      <c r="FL13" s="529"/>
      <c r="FM13" s="529"/>
      <c r="FN13" s="529"/>
      <c r="FO13" s="529"/>
      <c r="FP13" s="529"/>
      <c r="FQ13" s="529"/>
      <c r="FR13" s="529"/>
      <c r="FS13" s="529"/>
      <c r="FT13" s="249"/>
      <c r="FU13" s="526"/>
      <c r="FV13" s="526"/>
      <c r="FW13" s="526"/>
      <c r="FX13" s="526"/>
      <c r="FY13" s="529"/>
      <c r="FZ13" s="529"/>
      <c r="GA13" s="529"/>
      <c r="GB13" s="529"/>
      <c r="GC13" s="529"/>
      <c r="GD13" s="529"/>
      <c r="GE13" s="529"/>
      <c r="GF13" s="529"/>
      <c r="GG13" s="529"/>
      <c r="GH13" s="529"/>
      <c r="GI13" s="529"/>
      <c r="GJ13" s="529"/>
      <c r="GK13" s="529"/>
      <c r="GL13" s="529"/>
      <c r="GM13" s="529"/>
      <c r="GN13" s="529"/>
      <c r="GO13" s="529"/>
      <c r="GP13" s="529"/>
      <c r="GQ13" s="529"/>
      <c r="GR13" s="529"/>
      <c r="GS13" s="529"/>
      <c r="GT13" s="529"/>
    </row>
    <row r="14" spans="1:202" s="366" customFormat="1" ht="20.25" customHeight="1">
      <c r="A14" s="530"/>
      <c r="B14" s="546"/>
      <c r="C14" s="1344" t="s">
        <v>182</v>
      </c>
      <c r="D14" s="1345"/>
      <c r="E14" s="547">
        <v>5070</v>
      </c>
      <c r="F14" s="547">
        <v>5361</v>
      </c>
      <c r="G14" s="547">
        <v>4667</v>
      </c>
      <c r="H14" s="547">
        <v>5843</v>
      </c>
      <c r="I14" s="547">
        <v>4255</v>
      </c>
      <c r="J14" s="547">
        <v>4761</v>
      </c>
      <c r="K14" s="547">
        <v>56578</v>
      </c>
      <c r="L14" s="547">
        <v>4424</v>
      </c>
      <c r="M14" s="548">
        <v>4145</v>
      </c>
      <c r="N14" s="547">
        <v>5106</v>
      </c>
      <c r="O14" s="547">
        <v>5503</v>
      </c>
      <c r="P14" s="547">
        <v>4968</v>
      </c>
      <c r="Q14" s="547">
        <v>5070</v>
      </c>
      <c r="R14" s="547">
        <v>5953</v>
      </c>
      <c r="S14" s="547">
        <v>5518</v>
      </c>
      <c r="T14" s="549">
        <v>5527</v>
      </c>
      <c r="U14" s="540" t="s">
        <v>1412</v>
      </c>
      <c r="V14" s="540"/>
      <c r="W14" s="541"/>
      <c r="X14" s="554"/>
      <c r="Y14" s="527"/>
      <c r="EU14" s="249"/>
      <c r="EV14" s="526"/>
      <c r="EW14" s="526"/>
      <c r="EX14" s="526"/>
      <c r="EY14" s="526"/>
      <c r="EZ14" s="529"/>
      <c r="FA14" s="529"/>
      <c r="FB14" s="529"/>
      <c r="FC14" s="529"/>
      <c r="FD14" s="529"/>
      <c r="FE14" s="529"/>
      <c r="FF14" s="529"/>
      <c r="FG14" s="529"/>
      <c r="FH14" s="529"/>
      <c r="FI14" s="529"/>
      <c r="FJ14" s="529"/>
      <c r="FK14" s="529"/>
      <c r="FL14" s="529"/>
      <c r="FM14" s="529"/>
      <c r="FN14" s="529"/>
      <c r="FO14" s="529"/>
      <c r="FP14" s="529"/>
      <c r="FQ14" s="529"/>
      <c r="FR14" s="529"/>
      <c r="FS14" s="529"/>
      <c r="FT14" s="249"/>
      <c r="FU14" s="526"/>
      <c r="FV14" s="526"/>
      <c r="FW14" s="526"/>
      <c r="FX14" s="526"/>
      <c r="FY14" s="529"/>
      <c r="FZ14" s="529"/>
      <c r="GA14" s="529"/>
      <c r="GB14" s="529"/>
      <c r="GC14" s="529"/>
      <c r="GD14" s="529"/>
      <c r="GE14" s="529"/>
      <c r="GF14" s="529"/>
      <c r="GG14" s="529"/>
      <c r="GH14" s="529"/>
      <c r="GI14" s="529"/>
      <c r="GJ14" s="529"/>
      <c r="GK14" s="529"/>
      <c r="GL14" s="529"/>
      <c r="GM14" s="529"/>
      <c r="GN14" s="529"/>
      <c r="GO14" s="529"/>
      <c r="GP14" s="529"/>
      <c r="GQ14" s="529"/>
      <c r="GR14" s="529"/>
      <c r="GS14" s="529"/>
      <c r="GT14" s="529"/>
    </row>
    <row r="15" spans="1:202" s="366" customFormat="1" ht="20.25" customHeight="1">
      <c r="A15" s="1203"/>
      <c r="B15" s="1331" t="s">
        <v>181</v>
      </c>
      <c r="C15" s="1334" t="s">
        <v>1403</v>
      </c>
      <c r="D15" s="1335"/>
      <c r="E15" s="531">
        <v>51025210</v>
      </c>
      <c r="F15" s="531">
        <v>4563646</v>
      </c>
      <c r="G15" s="531">
        <v>4279422</v>
      </c>
      <c r="H15" s="531">
        <v>4409704</v>
      </c>
      <c r="I15" s="531">
        <v>4279591</v>
      </c>
      <c r="J15" s="531">
        <v>3967646</v>
      </c>
      <c r="K15" s="531">
        <v>3742004</v>
      </c>
      <c r="L15" s="531">
        <v>4058850</v>
      </c>
      <c r="M15" s="532">
        <v>4265622</v>
      </c>
      <c r="N15" s="531">
        <v>4222392</v>
      </c>
      <c r="O15" s="531">
        <v>4205553</v>
      </c>
      <c r="P15" s="531">
        <v>4302431</v>
      </c>
      <c r="Q15" s="531">
        <v>4728349</v>
      </c>
      <c r="R15" s="531">
        <v>4647657</v>
      </c>
      <c r="S15" s="531">
        <v>4137910</v>
      </c>
      <c r="T15" s="550">
        <v>4058264</v>
      </c>
      <c r="U15" s="1336" t="s">
        <v>1404</v>
      </c>
      <c r="V15" s="1337"/>
      <c r="W15" s="545"/>
      <c r="X15" s="1204"/>
      <c r="Y15" s="527"/>
      <c r="EU15" s="249"/>
      <c r="EV15" s="526"/>
      <c r="EW15" s="526"/>
      <c r="EX15" s="526"/>
      <c r="EY15" s="526"/>
      <c r="EZ15" s="529"/>
      <c r="FA15" s="529"/>
      <c r="FB15" s="529"/>
      <c r="FC15" s="529"/>
      <c r="FD15" s="529"/>
      <c r="FE15" s="529"/>
      <c r="FF15" s="529"/>
      <c r="FG15" s="529"/>
      <c r="FH15" s="529"/>
      <c r="FI15" s="529"/>
      <c r="FJ15" s="529"/>
      <c r="FK15" s="529"/>
      <c r="FL15" s="529"/>
      <c r="FM15" s="529"/>
      <c r="FN15" s="529"/>
      <c r="FO15" s="529"/>
      <c r="FP15" s="529"/>
      <c r="FQ15" s="529"/>
      <c r="FR15" s="529"/>
      <c r="FS15" s="529"/>
      <c r="FT15" s="249"/>
      <c r="FU15" s="526"/>
      <c r="FV15" s="526"/>
      <c r="FW15" s="526"/>
      <c r="FX15" s="526"/>
      <c r="FY15" s="529"/>
      <c r="FZ15" s="529"/>
      <c r="GA15" s="529"/>
      <c r="GB15" s="529"/>
      <c r="GC15" s="529"/>
      <c r="GD15" s="529"/>
      <c r="GE15" s="529"/>
      <c r="GF15" s="529"/>
      <c r="GG15" s="529"/>
      <c r="GH15" s="529"/>
      <c r="GI15" s="529"/>
      <c r="GJ15" s="529"/>
      <c r="GK15" s="529"/>
      <c r="GL15" s="529"/>
      <c r="GM15" s="529"/>
      <c r="GN15" s="529"/>
      <c r="GO15" s="529"/>
      <c r="GP15" s="529"/>
      <c r="GQ15" s="529"/>
      <c r="GR15" s="529"/>
      <c r="GS15" s="529"/>
      <c r="GT15" s="529"/>
    </row>
    <row r="16" spans="1:202" s="366" customFormat="1" ht="20.25" customHeight="1">
      <c r="A16" s="1082" t="s">
        <v>1418</v>
      </c>
      <c r="B16" s="1332"/>
      <c r="C16" s="1338" t="s">
        <v>1419</v>
      </c>
      <c r="D16" s="1339"/>
      <c r="E16" s="535">
        <v>50170851</v>
      </c>
      <c r="F16" s="535">
        <v>4552552</v>
      </c>
      <c r="G16" s="535">
        <v>4268738</v>
      </c>
      <c r="H16" s="535">
        <v>4405311</v>
      </c>
      <c r="I16" s="535">
        <v>4262791</v>
      </c>
      <c r="J16" s="535">
        <v>3948794</v>
      </c>
      <c r="K16" s="535">
        <v>3693417</v>
      </c>
      <c r="L16" s="535">
        <v>4002606</v>
      </c>
      <c r="M16" s="536">
        <v>4058678</v>
      </c>
      <c r="N16" s="535">
        <v>4040669</v>
      </c>
      <c r="O16" s="535">
        <v>4061673</v>
      </c>
      <c r="P16" s="535">
        <v>4231900</v>
      </c>
      <c r="Q16" s="535">
        <v>4643722</v>
      </c>
      <c r="R16" s="535">
        <v>4569332</v>
      </c>
      <c r="S16" s="535">
        <v>4059555</v>
      </c>
      <c r="T16" s="537">
        <v>3972363</v>
      </c>
      <c r="U16" s="538" t="s">
        <v>1420</v>
      </c>
      <c r="V16" s="538"/>
      <c r="W16" s="539" t="s">
        <v>1408</v>
      </c>
      <c r="X16" s="1200"/>
      <c r="Y16" s="527"/>
      <c r="EU16" s="249"/>
      <c r="EV16" s="526"/>
      <c r="EW16" s="526"/>
      <c r="EX16" s="526"/>
      <c r="EY16" s="526"/>
      <c r="EZ16" s="529"/>
      <c r="FA16" s="529"/>
      <c r="FB16" s="529"/>
      <c r="FC16" s="529"/>
      <c r="FD16" s="529"/>
      <c r="FE16" s="529"/>
      <c r="FF16" s="529"/>
      <c r="FG16" s="529"/>
      <c r="FH16" s="529"/>
      <c r="FI16" s="529"/>
      <c r="FJ16" s="529"/>
      <c r="FK16" s="529"/>
      <c r="FL16" s="529"/>
      <c r="FM16" s="529"/>
      <c r="FN16" s="529"/>
      <c r="FO16" s="529"/>
      <c r="FP16" s="529"/>
      <c r="FQ16" s="529"/>
      <c r="FR16" s="529"/>
      <c r="FS16" s="529"/>
      <c r="FT16" s="249"/>
      <c r="FU16" s="526"/>
      <c r="FV16" s="526"/>
      <c r="FW16" s="526"/>
      <c r="FX16" s="526"/>
      <c r="FY16" s="529"/>
      <c r="FZ16" s="529"/>
      <c r="GA16" s="529"/>
      <c r="GB16" s="529"/>
      <c r="GC16" s="529"/>
      <c r="GD16" s="529"/>
      <c r="GE16" s="529"/>
      <c r="GF16" s="529"/>
      <c r="GG16" s="529"/>
      <c r="GH16" s="529"/>
      <c r="GI16" s="529"/>
      <c r="GJ16" s="529"/>
      <c r="GK16" s="529"/>
      <c r="GL16" s="529"/>
      <c r="GM16" s="529"/>
      <c r="GN16" s="529"/>
      <c r="GO16" s="529"/>
      <c r="GP16" s="529"/>
      <c r="GQ16" s="529"/>
      <c r="GR16" s="529"/>
      <c r="GS16" s="529"/>
      <c r="GT16" s="529"/>
    </row>
    <row r="17" spans="1:202" s="366" customFormat="1" ht="20.25" customHeight="1">
      <c r="A17" s="1082"/>
      <c r="B17" s="1332"/>
      <c r="C17" s="1338" t="s">
        <v>182</v>
      </c>
      <c r="D17" s="1339"/>
      <c r="E17" s="535">
        <v>854359</v>
      </c>
      <c r="F17" s="535">
        <v>11094</v>
      </c>
      <c r="G17" s="535">
        <v>10684</v>
      </c>
      <c r="H17" s="535">
        <v>4393</v>
      </c>
      <c r="I17" s="535">
        <v>16800</v>
      </c>
      <c r="J17" s="535">
        <v>18852</v>
      </c>
      <c r="K17" s="535">
        <v>48587</v>
      </c>
      <c r="L17" s="535">
        <v>56244</v>
      </c>
      <c r="M17" s="536">
        <v>206944</v>
      </c>
      <c r="N17" s="535">
        <v>181723</v>
      </c>
      <c r="O17" s="535">
        <v>143880</v>
      </c>
      <c r="P17" s="535">
        <v>70531</v>
      </c>
      <c r="Q17" s="535">
        <v>84627</v>
      </c>
      <c r="R17" s="535">
        <v>78325</v>
      </c>
      <c r="S17" s="535">
        <v>78355</v>
      </c>
      <c r="T17" s="537">
        <v>85901</v>
      </c>
      <c r="U17" s="538" t="s">
        <v>1412</v>
      </c>
      <c r="V17" s="538"/>
      <c r="W17" s="551"/>
      <c r="X17" s="1338" t="s">
        <v>1421</v>
      </c>
      <c r="Y17" s="527"/>
      <c r="EU17" s="249"/>
      <c r="EV17" s="526"/>
      <c r="EW17" s="526"/>
      <c r="EX17" s="526"/>
      <c r="EY17" s="526"/>
      <c r="EZ17" s="529"/>
      <c r="FA17" s="529"/>
      <c r="FB17" s="529"/>
      <c r="FC17" s="529"/>
      <c r="FD17" s="529"/>
      <c r="FE17" s="529"/>
      <c r="FF17" s="529"/>
      <c r="FG17" s="529"/>
      <c r="FH17" s="529"/>
      <c r="FI17" s="529"/>
      <c r="FJ17" s="529"/>
      <c r="FK17" s="529"/>
      <c r="FL17" s="529"/>
      <c r="FM17" s="529"/>
      <c r="FN17" s="529"/>
      <c r="FO17" s="529"/>
      <c r="FP17" s="529"/>
      <c r="FQ17" s="529"/>
      <c r="FR17" s="529"/>
      <c r="FS17" s="529"/>
      <c r="FT17" s="249"/>
      <c r="FU17" s="526"/>
      <c r="FV17" s="526"/>
      <c r="FW17" s="526"/>
      <c r="FX17" s="526"/>
      <c r="FY17" s="529"/>
      <c r="FZ17" s="529"/>
      <c r="GA17" s="529"/>
      <c r="GB17" s="529"/>
      <c r="GC17" s="529"/>
      <c r="GD17" s="529"/>
      <c r="GE17" s="529"/>
      <c r="GF17" s="529"/>
      <c r="GG17" s="529"/>
      <c r="GH17" s="529"/>
      <c r="GI17" s="529"/>
      <c r="GJ17" s="529"/>
      <c r="GK17" s="529"/>
      <c r="GL17" s="529"/>
      <c r="GM17" s="529"/>
      <c r="GN17" s="529"/>
      <c r="GO17" s="529"/>
      <c r="GP17" s="529"/>
      <c r="GQ17" s="529"/>
      <c r="GR17" s="529"/>
      <c r="GS17" s="529"/>
      <c r="GT17" s="529"/>
    </row>
    <row r="18" spans="1:202" s="366" customFormat="1" ht="8.25" customHeight="1">
      <c r="A18" s="1347" t="s">
        <v>1422</v>
      </c>
      <c r="B18" s="1346"/>
      <c r="C18" s="1085"/>
      <c r="D18" s="1086"/>
      <c r="E18" s="535"/>
      <c r="F18" s="535"/>
      <c r="G18" s="535"/>
      <c r="H18" s="535"/>
      <c r="I18" s="535"/>
      <c r="J18" s="535"/>
      <c r="K18" s="535"/>
      <c r="L18" s="535"/>
      <c r="M18" s="536"/>
      <c r="N18" s="535"/>
      <c r="O18" s="535"/>
      <c r="P18" s="535"/>
      <c r="Q18" s="535"/>
      <c r="R18" s="535"/>
      <c r="S18" s="535"/>
      <c r="T18" s="537"/>
      <c r="U18" s="540"/>
      <c r="V18" s="540"/>
      <c r="W18" s="552"/>
      <c r="X18" s="1338"/>
      <c r="Y18" s="527"/>
      <c r="EU18" s="249"/>
      <c r="EV18" s="526"/>
      <c r="EW18" s="526"/>
      <c r="EX18" s="526"/>
      <c r="EY18" s="526"/>
      <c r="EZ18" s="529"/>
      <c r="FA18" s="529"/>
      <c r="FB18" s="529"/>
      <c r="FC18" s="529"/>
      <c r="FD18" s="529"/>
      <c r="FE18" s="529"/>
      <c r="FF18" s="529"/>
      <c r="FG18" s="529"/>
      <c r="FH18" s="529"/>
      <c r="FI18" s="529"/>
      <c r="FJ18" s="529"/>
      <c r="FK18" s="529"/>
      <c r="FL18" s="529"/>
      <c r="FM18" s="529"/>
      <c r="FN18" s="529"/>
      <c r="FO18" s="529"/>
      <c r="FP18" s="529"/>
      <c r="FQ18" s="529"/>
      <c r="FR18" s="529"/>
      <c r="FS18" s="529"/>
      <c r="FT18" s="249"/>
      <c r="FU18" s="526"/>
      <c r="FV18" s="526"/>
      <c r="FW18" s="526"/>
      <c r="FX18" s="526"/>
      <c r="FY18" s="529"/>
      <c r="FZ18" s="529"/>
      <c r="GA18" s="529"/>
      <c r="GB18" s="529"/>
      <c r="GC18" s="529"/>
      <c r="GD18" s="529"/>
      <c r="GE18" s="529"/>
      <c r="GF18" s="529"/>
      <c r="GG18" s="529"/>
      <c r="GH18" s="529"/>
      <c r="GI18" s="529"/>
      <c r="GJ18" s="529"/>
      <c r="GK18" s="529"/>
      <c r="GL18" s="529"/>
      <c r="GM18" s="529"/>
      <c r="GN18" s="529"/>
      <c r="GO18" s="529"/>
      <c r="GP18" s="529"/>
      <c r="GQ18" s="529"/>
      <c r="GR18" s="529"/>
      <c r="GS18" s="529"/>
      <c r="GT18" s="529"/>
    </row>
    <row r="19" spans="1:202" s="366" customFormat="1" ht="20.25" customHeight="1">
      <c r="A19" s="1348"/>
      <c r="B19" s="1349" t="s">
        <v>1415</v>
      </c>
      <c r="C19" s="1334" t="s">
        <v>1403</v>
      </c>
      <c r="D19" s="1335"/>
      <c r="E19" s="543">
        <v>387639</v>
      </c>
      <c r="F19" s="543">
        <v>610639</v>
      </c>
      <c r="G19" s="543">
        <v>680768</v>
      </c>
      <c r="H19" s="543">
        <v>545785</v>
      </c>
      <c r="I19" s="543">
        <v>499492</v>
      </c>
      <c r="J19" s="543">
        <v>630988</v>
      </c>
      <c r="K19" s="543">
        <v>578008</v>
      </c>
      <c r="L19" s="543">
        <v>711986</v>
      </c>
      <c r="M19" s="544">
        <v>632477</v>
      </c>
      <c r="N19" s="543">
        <v>581061</v>
      </c>
      <c r="O19" s="543">
        <v>535426</v>
      </c>
      <c r="P19" s="543">
        <v>545346</v>
      </c>
      <c r="Q19" s="543">
        <v>387639</v>
      </c>
      <c r="R19" s="543">
        <v>551378</v>
      </c>
      <c r="S19" s="543">
        <v>609999</v>
      </c>
      <c r="T19" s="533">
        <v>538454</v>
      </c>
      <c r="U19" s="1336" t="s">
        <v>1404</v>
      </c>
      <c r="V19" s="1337"/>
      <c r="W19" s="545"/>
      <c r="X19" s="1202"/>
      <c r="Y19" s="527"/>
      <c r="EU19" s="249"/>
      <c r="EV19" s="526"/>
      <c r="EW19" s="526"/>
      <c r="EX19" s="526"/>
      <c r="EY19" s="526"/>
      <c r="EZ19" s="529"/>
      <c r="FA19" s="529"/>
      <c r="FB19" s="529"/>
      <c r="FC19" s="529"/>
      <c r="FD19" s="529"/>
      <c r="FE19" s="529"/>
      <c r="FF19" s="529"/>
      <c r="FG19" s="529"/>
      <c r="FH19" s="529"/>
      <c r="FI19" s="529"/>
      <c r="FJ19" s="529"/>
      <c r="FK19" s="529"/>
      <c r="FL19" s="529"/>
      <c r="FM19" s="529"/>
      <c r="FN19" s="529"/>
      <c r="FO19" s="529"/>
      <c r="FP19" s="529"/>
      <c r="FQ19" s="529"/>
      <c r="FR19" s="529"/>
      <c r="FS19" s="529"/>
      <c r="FT19" s="249"/>
      <c r="FU19" s="526"/>
      <c r="FV19" s="526"/>
      <c r="FW19" s="526"/>
      <c r="FX19" s="526"/>
      <c r="FY19" s="529"/>
      <c r="FZ19" s="529"/>
      <c r="GA19" s="529"/>
      <c r="GB19" s="529"/>
      <c r="GC19" s="529"/>
      <c r="GD19" s="529"/>
      <c r="GE19" s="529"/>
      <c r="GF19" s="529"/>
      <c r="GG19" s="529"/>
      <c r="GH19" s="529"/>
      <c r="GI19" s="529"/>
      <c r="GJ19" s="529"/>
      <c r="GK19" s="529"/>
      <c r="GL19" s="529"/>
      <c r="GM19" s="529"/>
      <c r="GN19" s="529"/>
      <c r="GO19" s="529"/>
      <c r="GP19" s="529"/>
      <c r="GQ19" s="529"/>
      <c r="GR19" s="529"/>
      <c r="GS19" s="529"/>
      <c r="GT19" s="529"/>
    </row>
    <row r="20" spans="1:202" s="366" customFormat="1" ht="20.25" customHeight="1">
      <c r="A20" s="1201" t="s">
        <v>1423</v>
      </c>
      <c r="B20" s="1350"/>
      <c r="C20" s="1338" t="s">
        <v>185</v>
      </c>
      <c r="D20" s="1339"/>
      <c r="E20" s="535">
        <v>387453</v>
      </c>
      <c r="F20" s="535">
        <v>608388</v>
      </c>
      <c r="G20" s="535">
        <v>678615</v>
      </c>
      <c r="H20" s="535">
        <v>540587</v>
      </c>
      <c r="I20" s="535">
        <v>499335</v>
      </c>
      <c r="J20" s="535">
        <v>630835</v>
      </c>
      <c r="K20" s="535">
        <v>577854</v>
      </c>
      <c r="L20" s="535">
        <v>711830</v>
      </c>
      <c r="M20" s="536">
        <v>542865</v>
      </c>
      <c r="N20" s="535">
        <v>507671</v>
      </c>
      <c r="O20" s="535">
        <v>454833</v>
      </c>
      <c r="P20" s="535">
        <v>545157</v>
      </c>
      <c r="Q20" s="535">
        <v>387453</v>
      </c>
      <c r="R20" s="535">
        <v>551188</v>
      </c>
      <c r="S20" s="535">
        <v>609816</v>
      </c>
      <c r="T20" s="537">
        <v>538265</v>
      </c>
      <c r="U20" s="538" t="s">
        <v>1420</v>
      </c>
      <c r="V20" s="538"/>
      <c r="W20" s="539" t="s">
        <v>1416</v>
      </c>
      <c r="X20" s="1200"/>
      <c r="Y20" s="527"/>
      <c r="EU20" s="249"/>
      <c r="EV20" s="526"/>
      <c r="EW20" s="526"/>
      <c r="EX20" s="526"/>
      <c r="EY20" s="526"/>
      <c r="EZ20" s="529"/>
      <c r="FA20" s="529"/>
      <c r="FB20" s="529"/>
      <c r="FC20" s="529"/>
      <c r="FD20" s="529"/>
      <c r="FE20" s="529"/>
      <c r="FF20" s="529"/>
      <c r="FG20" s="529"/>
      <c r="FH20" s="529"/>
      <c r="FI20" s="529"/>
      <c r="FJ20" s="529"/>
      <c r="FK20" s="529"/>
      <c r="FL20" s="529"/>
      <c r="FM20" s="529"/>
      <c r="FN20" s="529"/>
      <c r="FO20" s="529"/>
      <c r="FP20" s="529"/>
      <c r="FQ20" s="529"/>
      <c r="FR20" s="529"/>
      <c r="FS20" s="529"/>
      <c r="FT20" s="249"/>
      <c r="FU20" s="526"/>
      <c r="FV20" s="526"/>
      <c r="FW20" s="526"/>
      <c r="FX20" s="526"/>
      <c r="FY20" s="529"/>
      <c r="FZ20" s="529"/>
      <c r="GA20" s="529"/>
      <c r="GB20" s="529"/>
      <c r="GC20" s="529"/>
      <c r="GD20" s="529"/>
      <c r="GE20" s="529"/>
      <c r="GF20" s="529"/>
      <c r="GG20" s="529"/>
      <c r="GH20" s="529"/>
      <c r="GI20" s="529"/>
      <c r="GJ20" s="529"/>
      <c r="GK20" s="529"/>
      <c r="GL20" s="529"/>
      <c r="GM20" s="529"/>
      <c r="GN20" s="529"/>
      <c r="GO20" s="529"/>
      <c r="GP20" s="529"/>
      <c r="GQ20" s="529"/>
      <c r="GR20" s="529"/>
      <c r="GS20" s="529"/>
      <c r="GT20" s="529"/>
    </row>
    <row r="21" spans="1:202" s="366" customFormat="1" ht="20.25" customHeight="1">
      <c r="A21" s="530"/>
      <c r="B21" s="1351"/>
      <c r="C21" s="1344" t="s">
        <v>182</v>
      </c>
      <c r="D21" s="1345"/>
      <c r="E21" s="547">
        <v>186</v>
      </c>
      <c r="F21" s="547">
        <v>2251</v>
      </c>
      <c r="G21" s="547">
        <v>2153</v>
      </c>
      <c r="H21" s="547">
        <v>5198</v>
      </c>
      <c r="I21" s="547">
        <v>157</v>
      </c>
      <c r="J21" s="547">
        <v>153</v>
      </c>
      <c r="K21" s="547">
        <v>154</v>
      </c>
      <c r="L21" s="547">
        <v>156</v>
      </c>
      <c r="M21" s="548">
        <v>89612</v>
      </c>
      <c r="N21" s="547">
        <v>73390</v>
      </c>
      <c r="O21" s="547">
        <v>80593</v>
      </c>
      <c r="P21" s="547">
        <v>189</v>
      </c>
      <c r="Q21" s="547">
        <v>186</v>
      </c>
      <c r="R21" s="547">
        <v>190</v>
      </c>
      <c r="S21" s="547">
        <v>183</v>
      </c>
      <c r="T21" s="549">
        <v>189</v>
      </c>
      <c r="U21" s="540" t="s">
        <v>1412</v>
      </c>
      <c r="V21" s="540"/>
      <c r="W21" s="552"/>
      <c r="X21" s="554"/>
      <c r="Y21" s="527"/>
      <c r="EU21" s="249"/>
      <c r="EV21" s="526"/>
      <c r="EW21" s="526"/>
      <c r="EX21" s="526"/>
      <c r="EY21" s="526"/>
      <c r="EZ21" s="529"/>
      <c r="FA21" s="529"/>
      <c r="FB21" s="529"/>
      <c r="FC21" s="529"/>
      <c r="FD21" s="529"/>
      <c r="FE21" s="529"/>
      <c r="FF21" s="529"/>
      <c r="FG21" s="529"/>
      <c r="FH21" s="529"/>
      <c r="FI21" s="529"/>
      <c r="FJ21" s="529"/>
      <c r="FK21" s="529"/>
      <c r="FL21" s="529"/>
      <c r="FM21" s="529"/>
      <c r="FN21" s="529"/>
      <c r="FO21" s="529"/>
      <c r="FP21" s="529"/>
      <c r="FQ21" s="529"/>
      <c r="FR21" s="529"/>
      <c r="FS21" s="529"/>
      <c r="FT21" s="249"/>
      <c r="FU21" s="526"/>
      <c r="FV21" s="526"/>
      <c r="FW21" s="526"/>
      <c r="FX21" s="526"/>
      <c r="FY21" s="529"/>
      <c r="FZ21" s="529"/>
      <c r="GA21" s="529"/>
      <c r="GB21" s="529"/>
      <c r="GC21" s="529"/>
      <c r="GD21" s="529"/>
      <c r="GE21" s="529"/>
      <c r="GF21" s="529"/>
      <c r="GG21" s="529"/>
      <c r="GH21" s="529"/>
      <c r="GI21" s="529"/>
      <c r="GJ21" s="529"/>
      <c r="GK21" s="529"/>
      <c r="GL21" s="529"/>
      <c r="GM21" s="529"/>
      <c r="GN21" s="529"/>
      <c r="GO21" s="529"/>
      <c r="GP21" s="529"/>
      <c r="GQ21" s="529"/>
      <c r="GR21" s="529"/>
      <c r="GS21" s="529"/>
      <c r="GT21" s="529"/>
    </row>
    <row r="22" spans="1:202" s="366" customFormat="1" ht="20.25" customHeight="1">
      <c r="A22" s="1203"/>
      <c r="B22" s="1331" t="s">
        <v>181</v>
      </c>
      <c r="C22" s="1334" t="s">
        <v>1403</v>
      </c>
      <c r="D22" s="1335"/>
      <c r="E22" s="531">
        <v>2375942</v>
      </c>
      <c r="F22" s="531">
        <v>190487</v>
      </c>
      <c r="G22" s="531">
        <v>194215</v>
      </c>
      <c r="H22" s="531">
        <v>215993</v>
      </c>
      <c r="I22" s="531">
        <v>205240</v>
      </c>
      <c r="J22" s="531">
        <v>182774</v>
      </c>
      <c r="K22" s="531">
        <v>196328</v>
      </c>
      <c r="L22" s="531">
        <v>206186</v>
      </c>
      <c r="M22" s="532">
        <v>178589</v>
      </c>
      <c r="N22" s="531">
        <v>206369</v>
      </c>
      <c r="O22" s="531">
        <v>206318</v>
      </c>
      <c r="P22" s="531">
        <v>193217</v>
      </c>
      <c r="Q22" s="531">
        <v>200226</v>
      </c>
      <c r="R22" s="531">
        <v>181843</v>
      </c>
      <c r="S22" s="531">
        <v>197578</v>
      </c>
      <c r="T22" s="550">
        <v>217688</v>
      </c>
      <c r="U22" s="1336" t="s">
        <v>1404</v>
      </c>
      <c r="V22" s="1337"/>
      <c r="W22" s="545"/>
      <c r="X22" s="1204"/>
      <c r="Y22" s="527"/>
      <c r="EU22" s="249"/>
      <c r="EV22" s="526"/>
      <c r="EW22" s="526"/>
      <c r="EX22" s="526"/>
      <c r="EY22" s="526"/>
      <c r="EZ22" s="529"/>
      <c r="FA22" s="529"/>
      <c r="FB22" s="529"/>
      <c r="FC22" s="529"/>
      <c r="FD22" s="529"/>
      <c r="FE22" s="529"/>
      <c r="FF22" s="529"/>
      <c r="FG22" s="529"/>
      <c r="FH22" s="529"/>
      <c r="FI22" s="529"/>
      <c r="FJ22" s="529"/>
      <c r="FK22" s="529"/>
      <c r="FL22" s="529"/>
      <c r="FM22" s="529"/>
      <c r="FN22" s="529"/>
      <c r="FO22" s="529"/>
      <c r="FP22" s="529"/>
      <c r="FQ22" s="529"/>
      <c r="FR22" s="529"/>
      <c r="FS22" s="529"/>
      <c r="FT22" s="249"/>
      <c r="FU22" s="526"/>
      <c r="FV22" s="526"/>
      <c r="FW22" s="526"/>
      <c r="FX22" s="526"/>
      <c r="FY22" s="529"/>
      <c r="FZ22" s="529"/>
      <c r="GA22" s="529"/>
      <c r="GB22" s="529"/>
      <c r="GC22" s="529"/>
      <c r="GD22" s="529"/>
      <c r="GE22" s="529"/>
      <c r="GF22" s="529"/>
      <c r="GG22" s="529"/>
      <c r="GH22" s="529"/>
      <c r="GI22" s="529"/>
      <c r="GJ22" s="529"/>
      <c r="GK22" s="529"/>
      <c r="GL22" s="529"/>
      <c r="GM22" s="529"/>
      <c r="GN22" s="529"/>
      <c r="GO22" s="529"/>
      <c r="GP22" s="529"/>
      <c r="GQ22" s="529"/>
      <c r="GR22" s="529"/>
      <c r="GS22" s="529"/>
      <c r="GT22" s="529"/>
    </row>
    <row r="23" spans="1:202" s="366" customFormat="1" ht="20.25" customHeight="1">
      <c r="A23" s="558"/>
      <c r="B23" s="1358"/>
      <c r="C23" s="1338" t="s">
        <v>1424</v>
      </c>
      <c r="D23" s="1339"/>
      <c r="E23" s="535">
        <v>413777</v>
      </c>
      <c r="F23" s="535">
        <v>32456</v>
      </c>
      <c r="G23" s="535">
        <v>34826</v>
      </c>
      <c r="H23" s="535">
        <v>41295</v>
      </c>
      <c r="I23" s="535">
        <v>34582</v>
      </c>
      <c r="J23" s="535">
        <v>30556</v>
      </c>
      <c r="K23" s="535">
        <v>33609</v>
      </c>
      <c r="L23" s="535">
        <v>34020</v>
      </c>
      <c r="M23" s="536">
        <v>30090</v>
      </c>
      <c r="N23" s="535">
        <v>37430</v>
      </c>
      <c r="O23" s="535">
        <v>35805</v>
      </c>
      <c r="P23" s="535">
        <v>32934</v>
      </c>
      <c r="Q23" s="535">
        <v>36174</v>
      </c>
      <c r="R23" s="535">
        <v>29194</v>
      </c>
      <c r="S23" s="535">
        <v>32043</v>
      </c>
      <c r="T23" s="537">
        <v>40671</v>
      </c>
      <c r="U23" s="526" t="s">
        <v>1425</v>
      </c>
      <c r="V23" s="526"/>
      <c r="W23" s="551"/>
      <c r="X23" s="1200"/>
      <c r="Y23" s="527"/>
      <c r="EU23" s="249"/>
      <c r="EV23" s="526"/>
      <c r="EW23" s="526"/>
      <c r="EX23" s="526"/>
      <c r="EY23" s="526"/>
      <c r="EZ23" s="529"/>
      <c r="FA23" s="529"/>
      <c r="FB23" s="529"/>
      <c r="FC23" s="529"/>
      <c r="FD23" s="529"/>
      <c r="FE23" s="529"/>
      <c r="FF23" s="529"/>
      <c r="FG23" s="529"/>
      <c r="FH23" s="529"/>
      <c r="FI23" s="529"/>
      <c r="FJ23" s="529"/>
      <c r="FK23" s="529"/>
      <c r="FL23" s="529"/>
      <c r="FM23" s="529"/>
      <c r="FN23" s="529"/>
      <c r="FO23" s="529"/>
      <c r="FP23" s="529"/>
      <c r="FQ23" s="529"/>
      <c r="FR23" s="529"/>
      <c r="FS23" s="529"/>
      <c r="FT23" s="249"/>
      <c r="FU23" s="526"/>
      <c r="FV23" s="526"/>
      <c r="FW23" s="526"/>
      <c r="FX23" s="526"/>
      <c r="FY23" s="529"/>
      <c r="FZ23" s="529"/>
      <c r="GA23" s="529"/>
      <c r="GB23" s="529"/>
      <c r="GC23" s="529"/>
      <c r="GD23" s="529"/>
      <c r="GE23" s="529"/>
      <c r="GF23" s="529"/>
      <c r="GG23" s="529"/>
      <c r="GH23" s="529"/>
      <c r="GI23" s="529"/>
      <c r="GJ23" s="529"/>
      <c r="GK23" s="529"/>
      <c r="GL23" s="529"/>
      <c r="GM23" s="529"/>
      <c r="GN23" s="529"/>
      <c r="GO23" s="529"/>
      <c r="GP23" s="529"/>
      <c r="GQ23" s="529"/>
      <c r="GR23" s="529"/>
      <c r="GS23" s="529"/>
      <c r="GT23" s="529"/>
    </row>
    <row r="24" spans="1:202" s="366" customFormat="1" ht="20.25" customHeight="1">
      <c r="A24" s="558"/>
      <c r="B24" s="1358"/>
      <c r="C24" s="1352" t="s">
        <v>186</v>
      </c>
      <c r="D24" s="1353"/>
      <c r="E24" s="535">
        <v>221158</v>
      </c>
      <c r="F24" s="535">
        <v>16240</v>
      </c>
      <c r="G24" s="535">
        <v>20379</v>
      </c>
      <c r="H24" s="535">
        <v>26043</v>
      </c>
      <c r="I24" s="535">
        <v>17452</v>
      </c>
      <c r="J24" s="535">
        <v>17074</v>
      </c>
      <c r="K24" s="535">
        <v>17641</v>
      </c>
      <c r="L24" s="535">
        <v>17511</v>
      </c>
      <c r="M24" s="536">
        <v>15457</v>
      </c>
      <c r="N24" s="535">
        <v>19451</v>
      </c>
      <c r="O24" s="535">
        <v>18420</v>
      </c>
      <c r="P24" s="535">
        <v>16700</v>
      </c>
      <c r="Q24" s="535">
        <v>18790</v>
      </c>
      <c r="R24" s="535">
        <v>15629</v>
      </c>
      <c r="S24" s="535">
        <v>20022</v>
      </c>
      <c r="T24" s="537">
        <v>25657</v>
      </c>
      <c r="U24" s="526" t="s">
        <v>1426</v>
      </c>
      <c r="V24" s="526"/>
      <c r="W24" s="551"/>
      <c r="X24" s="1200"/>
      <c r="Y24" s="527"/>
      <c r="EU24" s="249"/>
      <c r="EV24" s="526"/>
      <c r="EW24" s="526"/>
      <c r="EX24" s="526"/>
      <c r="EY24" s="526"/>
      <c r="EZ24" s="529"/>
      <c r="FA24" s="529"/>
      <c r="FB24" s="529"/>
      <c r="FC24" s="529"/>
      <c r="FD24" s="529"/>
      <c r="FE24" s="529"/>
      <c r="FF24" s="529"/>
      <c r="FG24" s="529"/>
      <c r="FH24" s="529"/>
      <c r="FI24" s="529"/>
      <c r="FJ24" s="529"/>
      <c r="FK24" s="529"/>
      <c r="FL24" s="529"/>
      <c r="FM24" s="529"/>
      <c r="FN24" s="529"/>
      <c r="FO24" s="529"/>
      <c r="FP24" s="529"/>
      <c r="FQ24" s="529"/>
      <c r="FR24" s="529"/>
      <c r="FS24" s="529"/>
      <c r="FT24" s="249"/>
      <c r="FU24" s="526"/>
      <c r="FV24" s="526"/>
      <c r="FW24" s="526"/>
      <c r="FX24" s="526"/>
      <c r="FY24" s="529"/>
      <c r="FZ24" s="529"/>
      <c r="GA24" s="529"/>
      <c r="GB24" s="529"/>
      <c r="GC24" s="529"/>
      <c r="GD24" s="529"/>
      <c r="GE24" s="529"/>
      <c r="GF24" s="529"/>
      <c r="GG24" s="529"/>
      <c r="GH24" s="529"/>
      <c r="GI24" s="529"/>
      <c r="GJ24" s="529"/>
      <c r="GK24" s="529"/>
      <c r="GL24" s="529"/>
      <c r="GM24" s="529"/>
      <c r="GN24" s="529"/>
      <c r="GO24" s="529"/>
      <c r="GP24" s="529"/>
      <c r="GQ24" s="529"/>
      <c r="GR24" s="529"/>
      <c r="GS24" s="529"/>
      <c r="GT24" s="529"/>
    </row>
    <row r="25" spans="1:202" s="366" customFormat="1" ht="20.25" customHeight="1">
      <c r="A25" s="558"/>
      <c r="B25" s="1358"/>
      <c r="C25" s="1338" t="s">
        <v>1427</v>
      </c>
      <c r="D25" s="1339"/>
      <c r="E25" s="535">
        <v>223446</v>
      </c>
      <c r="F25" s="535">
        <v>14913</v>
      </c>
      <c r="G25" s="535">
        <v>15855</v>
      </c>
      <c r="H25" s="535">
        <v>20563</v>
      </c>
      <c r="I25" s="535">
        <v>19557</v>
      </c>
      <c r="J25" s="535">
        <v>17463</v>
      </c>
      <c r="K25" s="535">
        <v>19931</v>
      </c>
      <c r="L25" s="535">
        <v>20392</v>
      </c>
      <c r="M25" s="536">
        <v>16349</v>
      </c>
      <c r="N25" s="535">
        <v>20247</v>
      </c>
      <c r="O25" s="535">
        <v>20251</v>
      </c>
      <c r="P25" s="535">
        <v>19104</v>
      </c>
      <c r="Q25" s="535">
        <v>18821</v>
      </c>
      <c r="R25" s="535">
        <v>18166</v>
      </c>
      <c r="S25" s="535">
        <v>19094</v>
      </c>
      <c r="T25" s="537">
        <v>22842</v>
      </c>
      <c r="U25" s="526" t="s">
        <v>1428</v>
      </c>
      <c r="V25" s="526"/>
      <c r="W25" s="551"/>
      <c r="X25" s="1200"/>
      <c r="Y25" s="527"/>
      <c r="EU25" s="249"/>
      <c r="EV25" s="526"/>
      <c r="EW25" s="526"/>
      <c r="EX25" s="526"/>
      <c r="EY25" s="526"/>
      <c r="EZ25" s="529"/>
      <c r="FA25" s="529"/>
      <c r="FB25" s="529"/>
      <c r="FC25" s="529"/>
      <c r="FD25" s="529"/>
      <c r="FE25" s="529"/>
      <c r="FF25" s="529"/>
      <c r="FG25" s="529"/>
      <c r="FH25" s="529"/>
      <c r="FI25" s="529"/>
      <c r="FJ25" s="529"/>
      <c r="FK25" s="529"/>
      <c r="FL25" s="529"/>
      <c r="FM25" s="529"/>
      <c r="FN25" s="529"/>
      <c r="FO25" s="529"/>
      <c r="FP25" s="529"/>
      <c r="FQ25" s="529"/>
      <c r="FR25" s="529"/>
      <c r="FS25" s="529"/>
      <c r="FT25" s="249"/>
      <c r="FU25" s="526"/>
      <c r="FV25" s="526"/>
      <c r="FW25" s="526"/>
      <c r="FX25" s="526"/>
      <c r="FY25" s="529"/>
      <c r="FZ25" s="529"/>
      <c r="GA25" s="529"/>
      <c r="GB25" s="529"/>
      <c r="GC25" s="529"/>
      <c r="GD25" s="529"/>
      <c r="GE25" s="529"/>
      <c r="GF25" s="529"/>
      <c r="GG25" s="529"/>
      <c r="GH25" s="529"/>
      <c r="GI25" s="529"/>
      <c r="GJ25" s="529"/>
      <c r="GK25" s="529"/>
      <c r="GL25" s="529"/>
      <c r="GM25" s="529"/>
      <c r="GN25" s="529"/>
      <c r="GO25" s="529"/>
      <c r="GP25" s="529"/>
      <c r="GQ25" s="529"/>
      <c r="GR25" s="529"/>
      <c r="GS25" s="529"/>
      <c r="GT25" s="529"/>
    </row>
    <row r="26" spans="1:202" s="366" customFormat="1" ht="20.25" customHeight="1">
      <c r="A26" s="558"/>
      <c r="B26" s="1358"/>
      <c r="C26" s="1338" t="s">
        <v>1429</v>
      </c>
      <c r="D26" s="1339"/>
      <c r="E26" s="535">
        <v>153560</v>
      </c>
      <c r="F26" s="535">
        <v>12495</v>
      </c>
      <c r="G26" s="535">
        <v>13172</v>
      </c>
      <c r="H26" s="535">
        <v>13553</v>
      </c>
      <c r="I26" s="535">
        <v>14074</v>
      </c>
      <c r="J26" s="535">
        <v>11783</v>
      </c>
      <c r="K26" s="535">
        <v>13155</v>
      </c>
      <c r="L26" s="535">
        <v>13323</v>
      </c>
      <c r="M26" s="536">
        <v>11729</v>
      </c>
      <c r="N26" s="535">
        <v>13243</v>
      </c>
      <c r="O26" s="535">
        <v>12913</v>
      </c>
      <c r="P26" s="535">
        <v>11576</v>
      </c>
      <c r="Q26" s="535">
        <v>12544</v>
      </c>
      <c r="R26" s="535">
        <v>11484</v>
      </c>
      <c r="S26" s="535">
        <v>11591</v>
      </c>
      <c r="T26" s="537">
        <v>14520</v>
      </c>
      <c r="U26" s="526" t="s">
        <v>1430</v>
      </c>
      <c r="V26" s="526"/>
      <c r="W26" s="551"/>
      <c r="X26" s="1200"/>
      <c r="Y26" s="527"/>
      <c r="EU26" s="249"/>
      <c r="EV26" s="526"/>
      <c r="EW26" s="526"/>
      <c r="EX26" s="526"/>
      <c r="EY26" s="526"/>
      <c r="EZ26" s="529"/>
      <c r="FA26" s="529"/>
      <c r="FB26" s="529"/>
      <c r="FC26" s="529"/>
      <c r="FD26" s="529"/>
      <c r="FE26" s="529"/>
      <c r="FF26" s="529"/>
      <c r="FG26" s="529"/>
      <c r="FH26" s="529"/>
      <c r="FI26" s="529"/>
      <c r="FJ26" s="529"/>
      <c r="FK26" s="529"/>
      <c r="FL26" s="529"/>
      <c r="FM26" s="529"/>
      <c r="FN26" s="529"/>
      <c r="FO26" s="529"/>
      <c r="FP26" s="529"/>
      <c r="FQ26" s="529"/>
      <c r="FR26" s="529"/>
      <c r="FS26" s="529"/>
      <c r="FT26" s="249"/>
      <c r="FU26" s="526"/>
      <c r="FV26" s="526"/>
      <c r="FW26" s="526"/>
      <c r="FX26" s="526"/>
      <c r="FY26" s="529"/>
      <c r="FZ26" s="529"/>
      <c r="GA26" s="529"/>
      <c r="GB26" s="529"/>
      <c r="GC26" s="529"/>
      <c r="GD26" s="529"/>
      <c r="GE26" s="529"/>
      <c r="GF26" s="529"/>
      <c r="GG26" s="529"/>
      <c r="GH26" s="529"/>
      <c r="GI26" s="529"/>
      <c r="GJ26" s="529"/>
      <c r="GK26" s="529"/>
      <c r="GL26" s="529"/>
      <c r="GM26" s="529"/>
      <c r="GN26" s="529"/>
      <c r="GO26" s="529"/>
      <c r="GP26" s="529"/>
      <c r="GQ26" s="529"/>
      <c r="GR26" s="529"/>
      <c r="GS26" s="529"/>
      <c r="GT26" s="529"/>
    </row>
    <row r="27" spans="1:202" s="366" customFormat="1" ht="20.25" customHeight="1">
      <c r="A27" s="558"/>
      <c r="B27" s="1358"/>
      <c r="C27" s="1338" t="s">
        <v>1431</v>
      </c>
      <c r="D27" s="1339"/>
      <c r="E27" s="535">
        <v>352752</v>
      </c>
      <c r="F27" s="535">
        <v>33444</v>
      </c>
      <c r="G27" s="535">
        <v>37757</v>
      </c>
      <c r="H27" s="535">
        <v>37688</v>
      </c>
      <c r="I27" s="535">
        <v>28343</v>
      </c>
      <c r="J27" s="535">
        <v>27450</v>
      </c>
      <c r="K27" s="535">
        <v>26763</v>
      </c>
      <c r="L27" s="535">
        <v>26641</v>
      </c>
      <c r="M27" s="536">
        <v>23405</v>
      </c>
      <c r="N27" s="535">
        <v>26563</v>
      </c>
      <c r="O27" s="535">
        <v>28916</v>
      </c>
      <c r="P27" s="535">
        <v>26257</v>
      </c>
      <c r="Q27" s="535">
        <v>29525</v>
      </c>
      <c r="R27" s="535">
        <v>23178</v>
      </c>
      <c r="S27" s="535">
        <v>28814</v>
      </c>
      <c r="T27" s="537">
        <v>30713</v>
      </c>
      <c r="U27" s="526" t="s">
        <v>1432</v>
      </c>
      <c r="V27" s="526"/>
      <c r="W27" s="539" t="s">
        <v>1408</v>
      </c>
      <c r="X27" s="1200"/>
      <c r="Y27" s="527"/>
      <c r="EU27" s="249"/>
      <c r="EV27" s="526"/>
      <c r="EW27" s="526"/>
      <c r="EX27" s="526"/>
      <c r="EY27" s="526"/>
      <c r="EZ27" s="529"/>
      <c r="FA27" s="529"/>
      <c r="FB27" s="529"/>
      <c r="FC27" s="529"/>
      <c r="FD27" s="529"/>
      <c r="FE27" s="529"/>
      <c r="FF27" s="529"/>
      <c r="FG27" s="529"/>
      <c r="FH27" s="529"/>
      <c r="FI27" s="529"/>
      <c r="FJ27" s="529"/>
      <c r="FK27" s="529"/>
      <c r="FL27" s="529"/>
      <c r="FM27" s="529"/>
      <c r="FN27" s="529"/>
      <c r="FO27" s="529"/>
      <c r="FP27" s="529"/>
      <c r="FQ27" s="529"/>
      <c r="FR27" s="529"/>
      <c r="FS27" s="529"/>
      <c r="FT27" s="249"/>
      <c r="FU27" s="526"/>
      <c r="FV27" s="526"/>
      <c r="FW27" s="526"/>
      <c r="FX27" s="526"/>
      <c r="FY27" s="529"/>
      <c r="FZ27" s="529"/>
      <c r="GA27" s="529"/>
      <c r="GB27" s="529"/>
      <c r="GC27" s="529"/>
      <c r="GD27" s="529"/>
      <c r="GE27" s="529"/>
      <c r="GF27" s="529"/>
      <c r="GG27" s="529"/>
      <c r="GH27" s="529"/>
      <c r="GI27" s="529"/>
      <c r="GJ27" s="529"/>
      <c r="GK27" s="529"/>
      <c r="GL27" s="529"/>
      <c r="GM27" s="529"/>
      <c r="GN27" s="529"/>
      <c r="GO27" s="529"/>
      <c r="GP27" s="529"/>
      <c r="GQ27" s="529"/>
      <c r="GR27" s="529"/>
      <c r="GS27" s="529"/>
      <c r="GT27" s="529"/>
    </row>
    <row r="28" spans="1:202" s="366" customFormat="1" ht="20.25" customHeight="1">
      <c r="A28" s="1084" t="s">
        <v>187</v>
      </c>
      <c r="B28" s="1358"/>
      <c r="C28" s="1352" t="s">
        <v>1433</v>
      </c>
      <c r="D28" s="1353"/>
      <c r="E28" s="535">
        <v>128839</v>
      </c>
      <c r="F28" s="535">
        <v>9619</v>
      </c>
      <c r="G28" s="535">
        <v>9937</v>
      </c>
      <c r="H28" s="535">
        <v>10430</v>
      </c>
      <c r="I28" s="535">
        <v>10242</v>
      </c>
      <c r="J28" s="535">
        <v>9249</v>
      </c>
      <c r="K28" s="535">
        <v>11465</v>
      </c>
      <c r="L28" s="535">
        <v>11972</v>
      </c>
      <c r="M28" s="536">
        <v>10806</v>
      </c>
      <c r="N28" s="535">
        <v>10648</v>
      </c>
      <c r="O28" s="535">
        <v>10687</v>
      </c>
      <c r="P28" s="535">
        <v>11450</v>
      </c>
      <c r="Q28" s="535">
        <v>12334</v>
      </c>
      <c r="R28" s="535">
        <v>10482</v>
      </c>
      <c r="S28" s="535">
        <v>11224</v>
      </c>
      <c r="T28" s="537">
        <v>12241</v>
      </c>
      <c r="U28" s="529" t="s">
        <v>1434</v>
      </c>
      <c r="V28" s="529"/>
      <c r="W28" s="551"/>
      <c r="X28" s="1205"/>
      <c r="FM28" s="529"/>
      <c r="FN28" s="529"/>
      <c r="FO28" s="529"/>
      <c r="FP28" s="529"/>
      <c r="FQ28" s="529"/>
      <c r="FR28" s="529"/>
      <c r="FS28" s="529"/>
      <c r="FT28" s="249"/>
      <c r="FU28" s="526"/>
      <c r="FV28" s="526"/>
      <c r="FW28" s="526"/>
      <c r="FX28" s="526"/>
      <c r="FY28" s="529"/>
      <c r="FZ28" s="529"/>
      <c r="GA28" s="529"/>
      <c r="GB28" s="529"/>
      <c r="GC28" s="529"/>
      <c r="GD28" s="529"/>
      <c r="GE28" s="529"/>
      <c r="GF28" s="529"/>
      <c r="GG28" s="529"/>
      <c r="GH28" s="529"/>
      <c r="GI28" s="529"/>
      <c r="GJ28" s="529"/>
      <c r="GK28" s="529"/>
      <c r="GL28" s="529"/>
      <c r="GM28" s="529"/>
      <c r="GN28" s="529"/>
      <c r="GO28" s="529"/>
      <c r="GP28" s="529"/>
      <c r="GQ28" s="529"/>
      <c r="GR28" s="529"/>
      <c r="GS28" s="529"/>
      <c r="GT28" s="529"/>
    </row>
    <row r="29" spans="1:202" s="366" customFormat="1" ht="20.25" customHeight="1">
      <c r="A29" s="1084"/>
      <c r="B29" s="1358"/>
      <c r="C29" s="1352" t="s">
        <v>1435</v>
      </c>
      <c r="D29" s="1353"/>
      <c r="E29" s="535">
        <v>59911</v>
      </c>
      <c r="F29" s="535">
        <v>4923</v>
      </c>
      <c r="G29" s="535">
        <v>5219</v>
      </c>
      <c r="H29" s="535">
        <v>4909</v>
      </c>
      <c r="I29" s="535">
        <v>5360</v>
      </c>
      <c r="J29" s="535">
        <v>4637</v>
      </c>
      <c r="K29" s="535">
        <v>5416</v>
      </c>
      <c r="L29" s="535">
        <v>4687</v>
      </c>
      <c r="M29" s="536">
        <v>3881</v>
      </c>
      <c r="N29" s="535">
        <v>4964</v>
      </c>
      <c r="O29" s="535">
        <v>6169</v>
      </c>
      <c r="P29" s="535">
        <v>5279</v>
      </c>
      <c r="Q29" s="535">
        <v>4467</v>
      </c>
      <c r="R29" s="535">
        <v>3566</v>
      </c>
      <c r="S29" s="535">
        <v>4459</v>
      </c>
      <c r="T29" s="537">
        <v>4339</v>
      </c>
      <c r="U29" s="529" t="s">
        <v>1436</v>
      </c>
      <c r="V29" s="529"/>
      <c r="W29" s="551"/>
      <c r="X29" s="1205"/>
      <c r="FM29" s="529"/>
      <c r="FN29" s="529"/>
      <c r="FO29" s="529"/>
      <c r="FP29" s="529"/>
      <c r="FQ29" s="529"/>
      <c r="FR29" s="529"/>
      <c r="FS29" s="529"/>
      <c r="FT29" s="529"/>
      <c r="FU29" s="529"/>
      <c r="FV29" s="529"/>
      <c r="FW29" s="529"/>
      <c r="FX29" s="529"/>
      <c r="FY29" s="529"/>
      <c r="FZ29" s="529"/>
      <c r="GA29" s="529"/>
      <c r="GB29" s="529"/>
      <c r="GC29" s="529"/>
      <c r="GD29" s="529"/>
      <c r="GE29" s="529"/>
      <c r="GF29" s="529"/>
      <c r="GG29" s="529"/>
      <c r="GH29" s="529"/>
      <c r="GI29" s="529"/>
      <c r="GJ29" s="529"/>
      <c r="GK29" s="529"/>
      <c r="GL29" s="529"/>
      <c r="GM29" s="529"/>
      <c r="GN29" s="529"/>
      <c r="GO29" s="529"/>
      <c r="GP29" s="529"/>
      <c r="GQ29" s="529"/>
      <c r="GR29" s="529"/>
      <c r="GS29" s="529"/>
      <c r="GT29" s="529"/>
    </row>
    <row r="30" spans="1:202" s="366" customFormat="1" ht="20.25" customHeight="1">
      <c r="A30" s="1084"/>
      <c r="B30" s="1358"/>
      <c r="C30" s="1352" t="s">
        <v>188</v>
      </c>
      <c r="D30" s="1353"/>
      <c r="E30" s="535">
        <v>558228</v>
      </c>
      <c r="F30" s="535">
        <v>42826</v>
      </c>
      <c r="G30" s="535">
        <v>35982</v>
      </c>
      <c r="H30" s="535">
        <v>40278</v>
      </c>
      <c r="I30" s="535">
        <v>51464</v>
      </c>
      <c r="J30" s="535">
        <v>44592</v>
      </c>
      <c r="K30" s="535">
        <v>45332</v>
      </c>
      <c r="L30" s="535">
        <v>52219</v>
      </c>
      <c r="M30" s="536">
        <v>47308</v>
      </c>
      <c r="N30" s="535">
        <v>52008</v>
      </c>
      <c r="O30" s="535">
        <v>50121</v>
      </c>
      <c r="P30" s="535">
        <v>49440</v>
      </c>
      <c r="Q30" s="535">
        <v>46658</v>
      </c>
      <c r="R30" s="535">
        <v>49901</v>
      </c>
      <c r="S30" s="535">
        <v>49181</v>
      </c>
      <c r="T30" s="537">
        <v>47125</v>
      </c>
      <c r="U30" s="529" t="s">
        <v>1437</v>
      </c>
      <c r="V30" s="529"/>
      <c r="W30" s="551"/>
      <c r="X30" s="1205"/>
      <c r="FM30" s="529"/>
      <c r="FN30" s="529"/>
      <c r="FO30" s="529"/>
      <c r="FP30" s="529"/>
      <c r="FQ30" s="529"/>
      <c r="FR30" s="529"/>
      <c r="FS30" s="529"/>
      <c r="FT30" s="529"/>
      <c r="FU30" s="529"/>
      <c r="FV30" s="529"/>
      <c r="FW30" s="529"/>
      <c r="FX30" s="529"/>
      <c r="FY30" s="529"/>
      <c r="FZ30" s="529"/>
      <c r="GA30" s="529"/>
      <c r="GB30" s="529"/>
      <c r="GC30" s="529"/>
      <c r="GD30" s="529"/>
      <c r="GE30" s="529"/>
      <c r="GF30" s="529"/>
      <c r="GG30" s="529"/>
      <c r="GH30" s="529"/>
      <c r="GI30" s="529"/>
      <c r="GJ30" s="529"/>
      <c r="GK30" s="529"/>
      <c r="GL30" s="529"/>
      <c r="GM30" s="529"/>
      <c r="GN30" s="529"/>
      <c r="GO30" s="529"/>
      <c r="GP30" s="529"/>
      <c r="GQ30" s="529"/>
      <c r="GR30" s="529"/>
      <c r="GS30" s="529"/>
      <c r="GT30" s="529"/>
    </row>
    <row r="31" spans="1:202" s="366" customFormat="1" ht="20.25" customHeight="1">
      <c r="A31" s="1354" t="s">
        <v>189</v>
      </c>
      <c r="B31" s="1358"/>
      <c r="C31" s="1352" t="s">
        <v>1438</v>
      </c>
      <c r="D31" s="1353"/>
      <c r="E31" s="535">
        <v>264271</v>
      </c>
      <c r="F31" s="535">
        <v>23571</v>
      </c>
      <c r="G31" s="535">
        <v>21088</v>
      </c>
      <c r="H31" s="535">
        <v>21234</v>
      </c>
      <c r="I31" s="535">
        <v>24166</v>
      </c>
      <c r="J31" s="535">
        <v>19970</v>
      </c>
      <c r="K31" s="535">
        <v>23016</v>
      </c>
      <c r="L31" s="535">
        <v>25421</v>
      </c>
      <c r="M31" s="536">
        <v>19564</v>
      </c>
      <c r="N31" s="535">
        <v>21815</v>
      </c>
      <c r="O31" s="535">
        <v>23036</v>
      </c>
      <c r="P31" s="535">
        <v>20477</v>
      </c>
      <c r="Q31" s="535">
        <v>20913</v>
      </c>
      <c r="R31" s="535">
        <v>20243</v>
      </c>
      <c r="S31" s="535">
        <v>21150</v>
      </c>
      <c r="T31" s="537">
        <v>19580</v>
      </c>
      <c r="U31" s="529" t="s">
        <v>1439</v>
      </c>
      <c r="V31" s="529"/>
      <c r="W31" s="551"/>
      <c r="X31" s="1205"/>
      <c r="FM31" s="529"/>
      <c r="FN31" s="529"/>
      <c r="FO31" s="529"/>
      <c r="FP31" s="529"/>
      <c r="FQ31" s="529"/>
      <c r="FR31" s="529"/>
      <c r="FS31" s="529"/>
      <c r="FT31" s="529"/>
      <c r="FU31" s="529"/>
      <c r="FV31" s="529"/>
      <c r="FW31" s="529"/>
      <c r="FX31" s="529"/>
      <c r="FY31" s="529"/>
      <c r="FZ31" s="529"/>
      <c r="GA31" s="529"/>
      <c r="GB31" s="529"/>
      <c r="GC31" s="529"/>
      <c r="GD31" s="529"/>
      <c r="GE31" s="529"/>
      <c r="GF31" s="529"/>
      <c r="GG31" s="529"/>
      <c r="GH31" s="529"/>
      <c r="GI31" s="529"/>
      <c r="GJ31" s="529"/>
      <c r="GK31" s="529"/>
      <c r="GL31" s="529"/>
      <c r="GM31" s="529"/>
      <c r="GN31" s="529"/>
      <c r="GO31" s="529"/>
      <c r="GP31" s="529"/>
      <c r="GQ31" s="529"/>
      <c r="GR31" s="529"/>
      <c r="GS31" s="529"/>
      <c r="GT31" s="529"/>
    </row>
    <row r="32" spans="1:202" s="366" customFormat="1" ht="12.75" customHeight="1">
      <c r="A32" s="1355"/>
      <c r="B32" s="1359"/>
      <c r="C32" s="554" t="s">
        <v>20</v>
      </c>
      <c r="D32" s="1089"/>
      <c r="E32" s="535"/>
      <c r="F32" s="535"/>
      <c r="G32" s="535"/>
      <c r="H32" s="535"/>
      <c r="I32" s="535"/>
      <c r="J32" s="535"/>
      <c r="K32" s="535"/>
      <c r="L32" s="535"/>
      <c r="M32" s="536"/>
      <c r="N32" s="535"/>
      <c r="O32" s="535"/>
      <c r="P32" s="535"/>
      <c r="Q32" s="535"/>
      <c r="R32" s="535"/>
      <c r="S32" s="535"/>
      <c r="T32" s="537"/>
      <c r="U32" s="555"/>
      <c r="V32" s="555"/>
      <c r="W32" s="552"/>
      <c r="X32" s="1083" t="s">
        <v>1440</v>
      </c>
      <c r="FM32" s="529"/>
      <c r="FN32" s="529"/>
      <c r="FO32" s="529"/>
      <c r="FP32" s="529"/>
      <c r="FQ32" s="529"/>
      <c r="FR32" s="529"/>
      <c r="FS32" s="529"/>
      <c r="FT32" s="529"/>
      <c r="FU32" s="529"/>
      <c r="FV32" s="529"/>
      <c r="FW32" s="529"/>
      <c r="FX32" s="529"/>
      <c r="FY32" s="529"/>
      <c r="FZ32" s="529"/>
      <c r="GA32" s="529"/>
      <c r="GB32" s="529"/>
      <c r="GC32" s="529"/>
      <c r="GD32" s="529"/>
      <c r="GE32" s="529"/>
      <c r="GF32" s="529"/>
      <c r="GG32" s="529"/>
      <c r="GH32" s="529"/>
      <c r="GI32" s="529"/>
      <c r="GJ32" s="529"/>
      <c r="GK32" s="529"/>
      <c r="GL32" s="529"/>
      <c r="GM32" s="529"/>
      <c r="GN32" s="529"/>
      <c r="GO32" s="529"/>
      <c r="GP32" s="529"/>
      <c r="GQ32" s="529"/>
      <c r="GR32" s="529"/>
      <c r="GS32" s="529"/>
      <c r="GT32" s="529"/>
    </row>
    <row r="33" spans="1:202" s="366" customFormat="1" ht="20.25" customHeight="1">
      <c r="A33" s="1355"/>
      <c r="B33" s="526"/>
      <c r="C33" s="1356" t="s">
        <v>1441</v>
      </c>
      <c r="D33" s="1357"/>
      <c r="E33" s="543">
        <v>194792</v>
      </c>
      <c r="F33" s="543">
        <v>197513</v>
      </c>
      <c r="G33" s="543">
        <v>197656</v>
      </c>
      <c r="H33" s="543">
        <v>201762</v>
      </c>
      <c r="I33" s="543">
        <v>199818</v>
      </c>
      <c r="J33" s="543">
        <v>201216</v>
      </c>
      <c r="K33" s="543">
        <v>196078</v>
      </c>
      <c r="L33" s="543">
        <v>191621</v>
      </c>
      <c r="M33" s="544">
        <v>196177</v>
      </c>
      <c r="N33" s="543">
        <v>197253</v>
      </c>
      <c r="O33" s="543">
        <v>204443</v>
      </c>
      <c r="P33" s="543">
        <v>198639</v>
      </c>
      <c r="Q33" s="543">
        <v>194792</v>
      </c>
      <c r="R33" s="543">
        <v>195557</v>
      </c>
      <c r="S33" s="543">
        <v>204377</v>
      </c>
      <c r="T33" s="533">
        <v>201574</v>
      </c>
      <c r="U33" s="556" t="s">
        <v>1442</v>
      </c>
      <c r="V33" s="557"/>
      <c r="W33" s="545"/>
      <c r="X33" s="1206" t="s">
        <v>1443</v>
      </c>
      <c r="FM33" s="529"/>
      <c r="FN33" s="529"/>
      <c r="FO33" s="529"/>
      <c r="FP33" s="529"/>
      <c r="FQ33" s="529"/>
      <c r="FR33" s="529"/>
      <c r="FS33" s="529"/>
      <c r="FT33" s="529"/>
      <c r="FU33" s="529"/>
      <c r="FV33" s="529"/>
      <c r="FW33" s="529"/>
      <c r="FX33" s="529"/>
      <c r="FY33" s="529"/>
      <c r="FZ33" s="529"/>
      <c r="GA33" s="529"/>
      <c r="GB33" s="529"/>
      <c r="GC33" s="529"/>
      <c r="GD33" s="529"/>
      <c r="GE33" s="529"/>
      <c r="GF33" s="529"/>
      <c r="GG33" s="529"/>
      <c r="GH33" s="529"/>
      <c r="GI33" s="529"/>
      <c r="GJ33" s="529"/>
      <c r="GK33" s="529"/>
      <c r="GL33" s="529"/>
      <c r="GM33" s="529"/>
      <c r="GN33" s="529"/>
      <c r="GO33" s="529"/>
      <c r="GP33" s="529"/>
      <c r="GQ33" s="529"/>
      <c r="GR33" s="529"/>
      <c r="GS33" s="529"/>
      <c r="GT33" s="529"/>
    </row>
    <row r="34" spans="1:202" s="366" customFormat="1" ht="20.25" customHeight="1">
      <c r="A34" s="1084"/>
      <c r="B34" s="526"/>
      <c r="C34" s="1338" t="s">
        <v>1444</v>
      </c>
      <c r="D34" s="1339"/>
      <c r="E34" s="535">
        <v>20705</v>
      </c>
      <c r="F34" s="535">
        <v>24547</v>
      </c>
      <c r="G34" s="535">
        <v>24465</v>
      </c>
      <c r="H34" s="535">
        <v>19432</v>
      </c>
      <c r="I34" s="535">
        <v>19035</v>
      </c>
      <c r="J34" s="535">
        <v>19252</v>
      </c>
      <c r="K34" s="535">
        <v>20641</v>
      </c>
      <c r="L34" s="535">
        <v>21281</v>
      </c>
      <c r="M34" s="536">
        <v>21455</v>
      </c>
      <c r="N34" s="535">
        <v>21748</v>
      </c>
      <c r="O34" s="535">
        <v>23108</v>
      </c>
      <c r="P34" s="535">
        <v>21621</v>
      </c>
      <c r="Q34" s="535">
        <v>20705</v>
      </c>
      <c r="R34" s="535">
        <v>21690</v>
      </c>
      <c r="S34" s="535">
        <v>22420</v>
      </c>
      <c r="T34" s="537">
        <v>21099</v>
      </c>
      <c r="U34" s="526" t="s">
        <v>1445</v>
      </c>
      <c r="V34" s="558"/>
      <c r="W34" s="551"/>
      <c r="X34" s="1200"/>
      <c r="FM34" s="529"/>
      <c r="FN34" s="529"/>
      <c r="FO34" s="529"/>
      <c r="FP34" s="529"/>
      <c r="FQ34" s="529"/>
      <c r="FR34" s="529"/>
      <c r="FS34" s="529"/>
      <c r="FT34" s="529"/>
      <c r="FU34" s="529"/>
      <c r="FV34" s="529"/>
      <c r="FW34" s="529"/>
      <c r="FX34" s="529"/>
      <c r="FY34" s="529"/>
      <c r="FZ34" s="529"/>
      <c r="GA34" s="529"/>
      <c r="GB34" s="529"/>
      <c r="GC34" s="529"/>
      <c r="GD34" s="529"/>
      <c r="GE34" s="529"/>
      <c r="GF34" s="529"/>
      <c r="GG34" s="529"/>
      <c r="GH34" s="529"/>
      <c r="GI34" s="529"/>
      <c r="GJ34" s="529"/>
      <c r="GK34" s="529"/>
      <c r="GL34" s="529"/>
      <c r="GM34" s="529"/>
      <c r="GN34" s="529"/>
      <c r="GO34" s="529"/>
      <c r="GP34" s="529"/>
      <c r="GQ34" s="529"/>
      <c r="GR34" s="529"/>
      <c r="GS34" s="529"/>
      <c r="GT34" s="529"/>
    </row>
    <row r="35" spans="1:202" s="366" customFormat="1" ht="20.25" customHeight="1">
      <c r="A35" s="558"/>
      <c r="B35" s="526"/>
      <c r="C35" s="1352" t="s">
        <v>186</v>
      </c>
      <c r="D35" s="1353"/>
      <c r="E35" s="535">
        <v>9494</v>
      </c>
      <c r="F35" s="535">
        <v>9992</v>
      </c>
      <c r="G35" s="535">
        <v>9470</v>
      </c>
      <c r="H35" s="535">
        <v>8663</v>
      </c>
      <c r="I35" s="535">
        <v>8965</v>
      </c>
      <c r="J35" s="535">
        <v>8593</v>
      </c>
      <c r="K35" s="535">
        <v>8725</v>
      </c>
      <c r="L35" s="535">
        <v>9286</v>
      </c>
      <c r="M35" s="536">
        <v>8772</v>
      </c>
      <c r="N35" s="535">
        <v>8704</v>
      </c>
      <c r="O35" s="535">
        <v>10226</v>
      </c>
      <c r="P35" s="535">
        <v>9839</v>
      </c>
      <c r="Q35" s="535">
        <v>9494</v>
      </c>
      <c r="R35" s="535">
        <v>10259</v>
      </c>
      <c r="S35" s="535">
        <v>10473</v>
      </c>
      <c r="T35" s="537">
        <v>9897</v>
      </c>
      <c r="U35" s="526" t="s">
        <v>1446</v>
      </c>
      <c r="V35" s="558"/>
      <c r="W35" s="551"/>
      <c r="X35" s="1200"/>
      <c r="FM35" s="529"/>
      <c r="FN35" s="529"/>
      <c r="FO35" s="529"/>
      <c r="FP35" s="529"/>
      <c r="FQ35" s="529"/>
      <c r="FR35" s="529"/>
      <c r="FS35" s="529"/>
      <c r="FT35" s="529"/>
      <c r="FU35" s="529"/>
      <c r="FV35" s="529"/>
      <c r="FW35" s="529"/>
      <c r="FX35" s="529"/>
      <c r="FY35" s="529"/>
      <c r="FZ35" s="529"/>
      <c r="GA35" s="529"/>
      <c r="GB35" s="529"/>
      <c r="GC35" s="529"/>
      <c r="GD35" s="529"/>
      <c r="GE35" s="529"/>
      <c r="GF35" s="529"/>
      <c r="GG35" s="529"/>
      <c r="GH35" s="529"/>
      <c r="GI35" s="529"/>
      <c r="GJ35" s="529"/>
      <c r="GK35" s="529"/>
      <c r="GL35" s="529"/>
      <c r="GM35" s="529"/>
      <c r="GN35" s="529"/>
      <c r="GO35" s="529"/>
      <c r="GP35" s="529"/>
      <c r="GQ35" s="529"/>
      <c r="GR35" s="529"/>
      <c r="GS35" s="529"/>
      <c r="GT35" s="529"/>
    </row>
    <row r="36" spans="1:202" s="366" customFormat="1" ht="20.25" customHeight="1">
      <c r="A36" s="1207" t="s">
        <v>190</v>
      </c>
      <c r="B36" s="526"/>
      <c r="C36" s="1338" t="s">
        <v>1447</v>
      </c>
      <c r="D36" s="1339"/>
      <c r="E36" s="535">
        <v>16455</v>
      </c>
      <c r="F36" s="535">
        <v>12968</v>
      </c>
      <c r="G36" s="535">
        <v>13357</v>
      </c>
      <c r="H36" s="535">
        <v>16694</v>
      </c>
      <c r="I36" s="535">
        <v>17106</v>
      </c>
      <c r="J36" s="535">
        <v>16984</v>
      </c>
      <c r="K36" s="535">
        <v>16918</v>
      </c>
      <c r="L36" s="535">
        <v>19106</v>
      </c>
      <c r="M36" s="536">
        <v>19069</v>
      </c>
      <c r="N36" s="535">
        <v>18781</v>
      </c>
      <c r="O36" s="535">
        <v>18070</v>
      </c>
      <c r="P36" s="535">
        <v>17310</v>
      </c>
      <c r="Q36" s="535">
        <v>16455</v>
      </c>
      <c r="R36" s="535">
        <v>15922</v>
      </c>
      <c r="S36" s="535">
        <v>17139</v>
      </c>
      <c r="T36" s="537">
        <v>16338</v>
      </c>
      <c r="U36" s="526" t="s">
        <v>1448</v>
      </c>
      <c r="V36" s="558"/>
      <c r="W36" s="551"/>
      <c r="X36" s="1200"/>
      <c r="FM36" s="529"/>
      <c r="FN36" s="529"/>
      <c r="FO36" s="529"/>
      <c r="FP36" s="529"/>
      <c r="FQ36" s="529"/>
      <c r="FR36" s="529"/>
      <c r="FS36" s="529"/>
      <c r="FT36" s="529"/>
      <c r="FU36" s="529"/>
      <c r="FV36" s="529"/>
      <c r="FW36" s="529"/>
      <c r="FX36" s="529"/>
      <c r="FY36" s="529"/>
      <c r="FZ36" s="529"/>
      <c r="GA36" s="529"/>
      <c r="GB36" s="529"/>
      <c r="GC36" s="529"/>
      <c r="GD36" s="529"/>
      <c r="GE36" s="529"/>
      <c r="GF36" s="529"/>
      <c r="GG36" s="529"/>
      <c r="GH36" s="529"/>
      <c r="GI36" s="529"/>
      <c r="GJ36" s="529"/>
      <c r="GK36" s="529"/>
      <c r="GL36" s="529"/>
      <c r="GM36" s="529"/>
      <c r="GN36" s="529"/>
      <c r="GO36" s="529"/>
      <c r="GP36" s="529"/>
      <c r="GQ36" s="529"/>
      <c r="GR36" s="529"/>
      <c r="GS36" s="529"/>
      <c r="GT36" s="529"/>
    </row>
    <row r="37" spans="1:202" s="366" customFormat="1" ht="20.25" customHeight="1">
      <c r="A37" s="553"/>
      <c r="B37" s="1342" t="s">
        <v>1449</v>
      </c>
      <c r="C37" s="1338" t="s">
        <v>1450</v>
      </c>
      <c r="D37" s="1339"/>
      <c r="E37" s="535">
        <v>12103</v>
      </c>
      <c r="F37" s="535">
        <v>9449</v>
      </c>
      <c r="G37" s="535">
        <v>9071</v>
      </c>
      <c r="H37" s="535">
        <v>10483</v>
      </c>
      <c r="I37" s="535">
        <v>10534</v>
      </c>
      <c r="J37" s="535">
        <v>10214</v>
      </c>
      <c r="K37" s="535">
        <v>10631</v>
      </c>
      <c r="L37" s="535">
        <v>10594</v>
      </c>
      <c r="M37" s="536">
        <v>11112</v>
      </c>
      <c r="N37" s="535">
        <v>10927</v>
      </c>
      <c r="O37" s="535">
        <v>11324</v>
      </c>
      <c r="P37" s="535">
        <v>12754</v>
      </c>
      <c r="Q37" s="535">
        <v>12103</v>
      </c>
      <c r="R37" s="535">
        <v>11914</v>
      </c>
      <c r="S37" s="535">
        <v>11704</v>
      </c>
      <c r="T37" s="537">
        <v>12608</v>
      </c>
      <c r="U37" s="526" t="s">
        <v>1451</v>
      </c>
      <c r="V37" s="558"/>
      <c r="W37" s="551"/>
      <c r="X37" s="1200"/>
      <c r="FM37" s="529"/>
      <c r="FN37" s="529"/>
      <c r="FO37" s="529"/>
      <c r="FP37" s="529"/>
      <c r="FQ37" s="529"/>
      <c r="FR37" s="529"/>
      <c r="FS37" s="529"/>
      <c r="FT37" s="529"/>
      <c r="FU37" s="529"/>
      <c r="FV37" s="529"/>
      <c r="FW37" s="529"/>
      <c r="FX37" s="529"/>
      <c r="FY37" s="529"/>
      <c r="FZ37" s="529"/>
      <c r="GA37" s="529"/>
      <c r="GB37" s="529"/>
      <c r="GC37" s="529"/>
      <c r="GD37" s="529"/>
      <c r="GE37" s="529"/>
      <c r="GF37" s="529"/>
      <c r="GG37" s="529"/>
      <c r="GH37" s="529"/>
      <c r="GI37" s="529"/>
      <c r="GJ37" s="529"/>
      <c r="GK37" s="529"/>
      <c r="GL37" s="529"/>
      <c r="GM37" s="529"/>
      <c r="GN37" s="529"/>
      <c r="GO37" s="529"/>
      <c r="GP37" s="529"/>
      <c r="GQ37" s="529"/>
      <c r="GR37" s="529"/>
      <c r="GS37" s="529"/>
      <c r="GT37" s="529"/>
    </row>
    <row r="38" spans="1:202" s="366" customFormat="1" ht="20.25" customHeight="1">
      <c r="A38" s="553"/>
      <c r="B38" s="1343"/>
      <c r="C38" s="1338" t="s">
        <v>1452</v>
      </c>
      <c r="D38" s="1339"/>
      <c r="E38" s="535">
        <v>16543</v>
      </c>
      <c r="F38" s="535">
        <v>34815</v>
      </c>
      <c r="G38" s="535">
        <v>29133</v>
      </c>
      <c r="H38" s="535">
        <v>24049</v>
      </c>
      <c r="I38" s="535">
        <v>20985</v>
      </c>
      <c r="J38" s="535">
        <v>18991</v>
      </c>
      <c r="K38" s="535">
        <v>17325</v>
      </c>
      <c r="L38" s="535">
        <v>17205</v>
      </c>
      <c r="M38" s="536">
        <v>16306</v>
      </c>
      <c r="N38" s="535">
        <v>16613</v>
      </c>
      <c r="O38" s="535">
        <v>17269</v>
      </c>
      <c r="P38" s="535">
        <v>16487</v>
      </c>
      <c r="Q38" s="535">
        <v>16543</v>
      </c>
      <c r="R38" s="535">
        <v>17966</v>
      </c>
      <c r="S38" s="535">
        <v>18512</v>
      </c>
      <c r="T38" s="537">
        <v>21938</v>
      </c>
      <c r="U38" s="526" t="s">
        <v>1453</v>
      </c>
      <c r="V38" s="558"/>
      <c r="W38" s="539" t="s">
        <v>1454</v>
      </c>
      <c r="X38" s="1200"/>
      <c r="FM38" s="529"/>
      <c r="FN38" s="529"/>
      <c r="FO38" s="529"/>
      <c r="FP38" s="529"/>
      <c r="FQ38" s="529"/>
      <c r="FR38" s="529"/>
      <c r="FS38" s="529"/>
      <c r="FT38" s="529"/>
      <c r="FU38" s="529"/>
      <c r="FV38" s="529"/>
      <c r="FW38" s="529"/>
      <c r="FX38" s="529"/>
      <c r="FY38" s="529"/>
      <c r="FZ38" s="529"/>
      <c r="GA38" s="529"/>
      <c r="GB38" s="529"/>
      <c r="GC38" s="529"/>
      <c r="GD38" s="529"/>
      <c r="GE38" s="529"/>
      <c r="GF38" s="529"/>
      <c r="GG38" s="529"/>
      <c r="GH38" s="529"/>
      <c r="GI38" s="529"/>
      <c r="GJ38" s="529"/>
      <c r="GK38" s="529"/>
      <c r="GL38" s="529"/>
      <c r="GM38" s="529"/>
      <c r="GN38" s="529"/>
      <c r="GO38" s="529"/>
      <c r="GP38" s="529"/>
      <c r="GQ38" s="529"/>
      <c r="GR38" s="529"/>
      <c r="GS38" s="529"/>
      <c r="GT38" s="529"/>
    </row>
    <row r="39" spans="1:202" s="366" customFormat="1" ht="20.25" customHeight="1">
      <c r="A39" s="553"/>
      <c r="B39" s="526"/>
      <c r="C39" s="1352" t="s">
        <v>1455</v>
      </c>
      <c r="D39" s="1353"/>
      <c r="E39" s="535">
        <v>11936</v>
      </c>
      <c r="F39" s="535">
        <v>13136</v>
      </c>
      <c r="G39" s="535">
        <v>13252</v>
      </c>
      <c r="H39" s="535">
        <v>12548</v>
      </c>
      <c r="I39" s="535">
        <v>12646</v>
      </c>
      <c r="J39" s="535">
        <v>11850</v>
      </c>
      <c r="K39" s="535">
        <v>13188</v>
      </c>
      <c r="L39" s="535">
        <v>13096</v>
      </c>
      <c r="M39" s="536">
        <v>12703</v>
      </c>
      <c r="N39" s="535">
        <v>11351</v>
      </c>
      <c r="O39" s="535">
        <v>11921</v>
      </c>
      <c r="P39" s="535">
        <v>12110</v>
      </c>
      <c r="Q39" s="535">
        <v>11936</v>
      </c>
      <c r="R39" s="535">
        <v>12548</v>
      </c>
      <c r="S39" s="535">
        <v>12712</v>
      </c>
      <c r="T39" s="537">
        <v>12459</v>
      </c>
      <c r="U39" s="529" t="s">
        <v>1456</v>
      </c>
      <c r="V39" s="553"/>
      <c r="W39" s="551"/>
      <c r="X39" s="1205"/>
      <c r="FM39" s="529"/>
      <c r="FN39" s="529"/>
      <c r="FO39" s="529"/>
      <c r="FP39" s="529"/>
      <c r="FQ39" s="529"/>
      <c r="FR39" s="529"/>
      <c r="FS39" s="529"/>
      <c r="FT39" s="529"/>
      <c r="FU39" s="529"/>
      <c r="FV39" s="529"/>
      <c r="FW39" s="529"/>
      <c r="FX39" s="529"/>
      <c r="FY39" s="529"/>
      <c r="FZ39" s="529"/>
      <c r="GA39" s="529"/>
      <c r="GB39" s="529"/>
      <c r="GC39" s="529"/>
      <c r="GD39" s="529"/>
      <c r="GE39" s="529"/>
      <c r="GF39" s="529"/>
      <c r="GG39" s="529"/>
      <c r="GH39" s="529"/>
      <c r="GI39" s="529"/>
      <c r="GJ39" s="529"/>
      <c r="GK39" s="529"/>
      <c r="GL39" s="529"/>
      <c r="GM39" s="529"/>
      <c r="GN39" s="529"/>
      <c r="GO39" s="529"/>
      <c r="GP39" s="529"/>
      <c r="GQ39" s="529"/>
      <c r="GR39" s="529"/>
      <c r="GS39" s="529"/>
      <c r="GT39" s="529"/>
    </row>
    <row r="40" spans="1:202" s="366" customFormat="1" ht="20.25" customHeight="1">
      <c r="A40" s="553"/>
      <c r="B40" s="526"/>
      <c r="C40" s="1352" t="s">
        <v>1457</v>
      </c>
      <c r="D40" s="1353"/>
      <c r="E40" s="535">
        <v>5120</v>
      </c>
      <c r="F40" s="535">
        <v>4809</v>
      </c>
      <c r="G40" s="535">
        <v>5214</v>
      </c>
      <c r="H40" s="535">
        <v>5219</v>
      </c>
      <c r="I40" s="535">
        <v>5271</v>
      </c>
      <c r="J40" s="535">
        <v>5307</v>
      </c>
      <c r="K40" s="535">
        <v>4566</v>
      </c>
      <c r="L40" s="535">
        <v>4553</v>
      </c>
      <c r="M40" s="536">
        <v>4381</v>
      </c>
      <c r="N40" s="535">
        <v>3370</v>
      </c>
      <c r="O40" s="535">
        <v>3531</v>
      </c>
      <c r="P40" s="535">
        <v>3781</v>
      </c>
      <c r="Q40" s="535">
        <v>5120</v>
      </c>
      <c r="R40" s="535">
        <v>5886</v>
      </c>
      <c r="S40" s="535">
        <v>5737</v>
      </c>
      <c r="T40" s="537">
        <v>5795</v>
      </c>
      <c r="U40" s="529" t="s">
        <v>1458</v>
      </c>
      <c r="V40" s="553"/>
      <c r="W40" s="551"/>
      <c r="X40" s="1205"/>
      <c r="FM40" s="529"/>
      <c r="FN40" s="529"/>
      <c r="FO40" s="529"/>
      <c r="FP40" s="529"/>
      <c r="FQ40" s="529"/>
      <c r="FR40" s="529"/>
      <c r="FS40" s="529"/>
      <c r="FT40" s="529"/>
      <c r="FU40" s="529"/>
      <c r="FV40" s="529"/>
      <c r="FW40" s="529"/>
      <c r="FX40" s="529"/>
      <c r="FY40" s="529"/>
      <c r="FZ40" s="529"/>
      <c r="GA40" s="529"/>
      <c r="GB40" s="529"/>
      <c r="GC40" s="529"/>
      <c r="GD40" s="529"/>
      <c r="GE40" s="529"/>
      <c r="GF40" s="529"/>
      <c r="GG40" s="529"/>
      <c r="GH40" s="529"/>
      <c r="GI40" s="529"/>
      <c r="GJ40" s="529"/>
      <c r="GK40" s="529"/>
      <c r="GL40" s="529"/>
      <c r="GM40" s="529"/>
      <c r="GN40" s="529"/>
      <c r="GO40" s="529"/>
      <c r="GP40" s="529"/>
      <c r="GQ40" s="529"/>
      <c r="GR40" s="529"/>
      <c r="GS40" s="529"/>
      <c r="GT40" s="529"/>
    </row>
    <row r="41" spans="1:202" s="366" customFormat="1" ht="20.25" customHeight="1">
      <c r="A41" s="553"/>
      <c r="B41" s="526"/>
      <c r="C41" s="1352" t="s">
        <v>188</v>
      </c>
      <c r="D41" s="1353"/>
      <c r="E41" s="535">
        <v>80895</v>
      </c>
      <c r="F41" s="535">
        <v>63105</v>
      </c>
      <c r="G41" s="535">
        <v>67806</v>
      </c>
      <c r="H41" s="535">
        <v>81801</v>
      </c>
      <c r="I41" s="535">
        <v>80586</v>
      </c>
      <c r="J41" s="535">
        <v>85694</v>
      </c>
      <c r="K41" s="535">
        <v>82093</v>
      </c>
      <c r="L41" s="535">
        <v>76745</v>
      </c>
      <c r="M41" s="536">
        <v>78422</v>
      </c>
      <c r="N41" s="535">
        <v>81308</v>
      </c>
      <c r="O41" s="535">
        <v>85134</v>
      </c>
      <c r="P41" s="535">
        <v>84855</v>
      </c>
      <c r="Q41" s="535">
        <v>80895</v>
      </c>
      <c r="R41" s="535">
        <v>77681</v>
      </c>
      <c r="S41" s="535">
        <v>82380</v>
      </c>
      <c r="T41" s="537">
        <v>78834</v>
      </c>
      <c r="U41" s="529" t="s">
        <v>1459</v>
      </c>
      <c r="V41" s="553"/>
      <c r="W41" s="551"/>
      <c r="X41" s="1205"/>
      <c r="FM41" s="529"/>
      <c r="FN41" s="529"/>
      <c r="FO41" s="529"/>
      <c r="FP41" s="529"/>
      <c r="FQ41" s="529"/>
      <c r="FR41" s="529"/>
      <c r="FS41" s="529"/>
      <c r="FT41" s="529"/>
      <c r="FU41" s="529"/>
      <c r="FV41" s="529"/>
      <c r="FW41" s="529"/>
      <c r="FX41" s="529"/>
      <c r="FY41" s="529"/>
      <c r="FZ41" s="529"/>
      <c r="GA41" s="529"/>
      <c r="GB41" s="529"/>
      <c r="GC41" s="529"/>
      <c r="GD41" s="529"/>
      <c r="GE41" s="529"/>
      <c r="GF41" s="529"/>
      <c r="GG41" s="529"/>
      <c r="GH41" s="529"/>
      <c r="GI41" s="529"/>
      <c r="GJ41" s="529"/>
      <c r="GK41" s="529"/>
      <c r="GL41" s="529"/>
      <c r="GM41" s="529"/>
      <c r="GN41" s="529"/>
      <c r="GO41" s="529"/>
      <c r="GP41" s="529"/>
      <c r="GQ41" s="529"/>
      <c r="GR41" s="529"/>
      <c r="GS41" s="529"/>
      <c r="GT41" s="529"/>
    </row>
    <row r="42" spans="1:202" s="366" customFormat="1" ht="20.25" customHeight="1">
      <c r="A42" s="1089"/>
      <c r="B42" s="546"/>
      <c r="C42" s="1360" t="s">
        <v>1460</v>
      </c>
      <c r="D42" s="1361"/>
      <c r="E42" s="547">
        <v>21541</v>
      </c>
      <c r="F42" s="547">
        <v>24692</v>
      </c>
      <c r="G42" s="547">
        <v>25888</v>
      </c>
      <c r="H42" s="547">
        <v>22873</v>
      </c>
      <c r="I42" s="547">
        <v>24690</v>
      </c>
      <c r="J42" s="547">
        <v>24331</v>
      </c>
      <c r="K42" s="547">
        <v>21991</v>
      </c>
      <c r="L42" s="547">
        <v>19755</v>
      </c>
      <c r="M42" s="548">
        <v>23957</v>
      </c>
      <c r="N42" s="547">
        <v>24451</v>
      </c>
      <c r="O42" s="547">
        <v>23860</v>
      </c>
      <c r="P42" s="547">
        <v>19882</v>
      </c>
      <c r="Q42" s="547">
        <v>21541</v>
      </c>
      <c r="R42" s="547">
        <v>21691</v>
      </c>
      <c r="S42" s="547">
        <v>23300</v>
      </c>
      <c r="T42" s="549">
        <v>22606</v>
      </c>
      <c r="U42" s="1088" t="s">
        <v>1461</v>
      </c>
      <c r="V42" s="1089"/>
      <c r="W42" s="552"/>
      <c r="X42" s="1087"/>
      <c r="FM42" s="529"/>
      <c r="FN42" s="529"/>
      <c r="FO42" s="529"/>
      <c r="FP42" s="529"/>
      <c r="FQ42" s="529"/>
      <c r="FR42" s="529"/>
      <c r="FS42" s="529"/>
      <c r="FT42" s="529"/>
      <c r="FU42" s="529"/>
      <c r="FV42" s="529"/>
      <c r="FW42" s="529"/>
      <c r="FX42" s="529"/>
      <c r="FY42" s="529"/>
      <c r="FZ42" s="529"/>
      <c r="GA42" s="529"/>
      <c r="GB42" s="529"/>
      <c r="GC42" s="529"/>
      <c r="GD42" s="529"/>
      <c r="GE42" s="529"/>
      <c r="GF42" s="529"/>
      <c r="GG42" s="529"/>
      <c r="GH42" s="529"/>
      <c r="GI42" s="529"/>
      <c r="GJ42" s="529"/>
      <c r="GK42" s="529"/>
      <c r="GL42" s="529"/>
      <c r="GM42" s="529"/>
      <c r="GN42" s="529"/>
      <c r="GO42" s="529"/>
      <c r="GP42" s="529"/>
      <c r="GQ42" s="529"/>
      <c r="GR42" s="529"/>
      <c r="GS42" s="529"/>
      <c r="GT42" s="529"/>
    </row>
    <row r="43" spans="1:202" ht="15.95" customHeight="1">
      <c r="A43" s="559"/>
      <c r="B43" s="559"/>
      <c r="C43" s="559"/>
      <c r="D43" s="559"/>
      <c r="E43" s="559"/>
      <c r="F43" s="560"/>
      <c r="G43" s="560"/>
      <c r="H43" s="560"/>
      <c r="I43" s="560"/>
      <c r="J43" s="560"/>
      <c r="K43" s="560"/>
      <c r="L43" s="561"/>
      <c r="M43" s="561"/>
      <c r="N43" s="561"/>
      <c r="O43" s="561"/>
      <c r="P43" s="561"/>
      <c r="Q43" s="561"/>
      <c r="R43" s="561"/>
      <c r="S43" s="561"/>
      <c r="T43" s="561"/>
      <c r="U43" s="560"/>
      <c r="V43" s="560"/>
      <c r="W43" s="560"/>
      <c r="X43" s="560"/>
      <c r="Y43" s="562"/>
      <c r="Z43" s="562"/>
      <c r="AA43" s="562"/>
      <c r="AB43" s="562"/>
      <c r="AC43" s="562"/>
      <c r="AD43" s="562"/>
      <c r="AE43" s="562"/>
      <c r="AF43" s="562"/>
      <c r="AG43" s="562"/>
      <c r="AH43" s="562"/>
      <c r="AI43" s="562"/>
      <c r="AJ43" s="562"/>
      <c r="AK43" s="562"/>
      <c r="AL43" s="562"/>
      <c r="AM43" s="562"/>
      <c r="AN43" s="562"/>
      <c r="AO43" s="562"/>
      <c r="AP43" s="562"/>
      <c r="EV43" s="524"/>
      <c r="EW43" s="524"/>
      <c r="EX43" s="524"/>
      <c r="EY43" s="524"/>
      <c r="EZ43" s="524"/>
      <c r="FA43" s="524"/>
      <c r="FB43" s="524"/>
      <c r="FC43" s="524"/>
      <c r="FD43" s="524"/>
      <c r="FE43" s="524"/>
      <c r="FF43" s="524"/>
      <c r="FG43" s="524"/>
      <c r="FH43" s="524"/>
      <c r="FI43" s="524"/>
      <c r="FJ43" s="524"/>
      <c r="FK43" s="524"/>
      <c r="FL43" s="524"/>
      <c r="FM43" s="524"/>
    </row>
    <row r="44" spans="1:202" ht="15.95" customHeight="1">
      <c r="A44" s="559"/>
      <c r="B44" s="563"/>
      <c r="C44" s="563"/>
      <c r="D44" s="563"/>
      <c r="E44" s="563"/>
      <c r="F44" s="564"/>
      <c r="G44" s="564"/>
      <c r="H44" s="564"/>
      <c r="I44" s="564"/>
      <c r="J44" s="564"/>
      <c r="K44" s="564"/>
      <c r="L44" s="563"/>
      <c r="M44" s="563"/>
      <c r="N44" s="563"/>
      <c r="O44" s="563"/>
      <c r="P44" s="563"/>
      <c r="Q44" s="563"/>
      <c r="R44" s="563"/>
      <c r="S44" s="563"/>
      <c r="T44" s="563"/>
      <c r="U44" s="564"/>
      <c r="V44" s="564"/>
      <c r="W44" s="564"/>
      <c r="X44" s="1208"/>
      <c r="Y44" s="524"/>
      <c r="Z44" s="524"/>
      <c r="AA44" s="524"/>
      <c r="AB44" s="524"/>
      <c r="AC44" s="524"/>
      <c r="AD44" s="524"/>
      <c r="AE44" s="524"/>
      <c r="AF44" s="524"/>
      <c r="AG44" s="524"/>
      <c r="EV44" s="524"/>
      <c r="EW44" s="524"/>
      <c r="EX44" s="524"/>
      <c r="EY44" s="524"/>
      <c r="EZ44" s="524"/>
      <c r="FA44" s="524"/>
      <c r="FB44" s="524"/>
      <c r="FC44" s="524"/>
      <c r="FD44" s="524"/>
      <c r="FE44" s="524"/>
      <c r="FF44" s="524"/>
      <c r="FG44" s="524"/>
      <c r="FH44" s="524"/>
      <c r="FI44" s="524"/>
      <c r="FJ44" s="524"/>
      <c r="FK44" s="524"/>
      <c r="FL44" s="524"/>
      <c r="FM44" s="524"/>
    </row>
    <row r="45" spans="1:202" ht="15.95" customHeight="1">
      <c r="A45" s="559"/>
      <c r="B45" s="563"/>
      <c r="C45" s="563"/>
      <c r="D45" s="563"/>
      <c r="E45" s="563"/>
      <c r="G45" s="564"/>
      <c r="H45" s="564"/>
      <c r="I45" s="564"/>
      <c r="J45" s="564"/>
      <c r="K45" s="564"/>
      <c r="L45" s="563"/>
      <c r="M45" s="563"/>
      <c r="N45" s="563"/>
      <c r="O45" s="563"/>
      <c r="P45" s="563"/>
      <c r="Q45" s="563"/>
      <c r="R45" s="563"/>
      <c r="S45" s="563"/>
      <c r="T45" s="563"/>
      <c r="U45" s="564"/>
      <c r="V45" s="564"/>
      <c r="W45" s="564"/>
      <c r="X45" s="1208"/>
      <c r="Y45" s="524"/>
      <c r="Z45" s="524"/>
      <c r="AA45" s="524"/>
      <c r="AB45" s="524"/>
      <c r="AC45" s="524"/>
      <c r="AD45" s="524"/>
      <c r="AE45" s="524"/>
      <c r="AF45" s="524"/>
      <c r="AG45" s="524"/>
      <c r="EV45" s="524"/>
      <c r="EW45" s="524"/>
      <c r="EX45" s="524"/>
      <c r="EY45" s="524"/>
      <c r="EZ45" s="524"/>
      <c r="FA45" s="524"/>
      <c r="FB45" s="524"/>
      <c r="FC45" s="524"/>
      <c r="FD45" s="524"/>
      <c r="FE45" s="524"/>
      <c r="FF45" s="524"/>
      <c r="FG45" s="524"/>
      <c r="FH45" s="524"/>
      <c r="FI45" s="524"/>
      <c r="FJ45" s="524"/>
      <c r="FK45" s="524"/>
      <c r="FL45" s="524"/>
      <c r="FM45" s="524"/>
    </row>
    <row r="46" spans="1:202" ht="15.95" customHeight="1">
      <c r="A46" s="559"/>
      <c r="B46" s="563"/>
      <c r="C46" s="563"/>
      <c r="D46" s="563"/>
      <c r="E46" s="563"/>
      <c r="F46" s="564"/>
      <c r="G46" s="564"/>
      <c r="H46" s="564"/>
      <c r="I46" s="564"/>
      <c r="J46" s="564"/>
      <c r="K46" s="564"/>
      <c r="L46" s="563"/>
      <c r="M46" s="563"/>
      <c r="N46" s="563"/>
      <c r="O46" s="563"/>
      <c r="P46" s="563"/>
      <c r="Q46" s="563"/>
      <c r="R46" s="563"/>
      <c r="S46" s="563"/>
      <c r="T46" s="563"/>
      <c r="U46" s="564"/>
      <c r="V46" s="564"/>
      <c r="W46" s="564"/>
      <c r="X46" s="1208"/>
      <c r="Y46" s="524"/>
      <c r="Z46" s="524"/>
      <c r="AA46" s="524"/>
      <c r="AB46" s="524"/>
      <c r="AC46" s="524"/>
      <c r="AD46" s="524"/>
      <c r="AE46" s="524"/>
      <c r="AF46" s="524"/>
      <c r="AG46" s="524"/>
      <c r="EV46" s="524"/>
      <c r="EW46" s="524"/>
      <c r="EX46" s="524"/>
      <c r="EY46" s="524"/>
      <c r="EZ46" s="524"/>
      <c r="FA46" s="524"/>
      <c r="FB46" s="524"/>
      <c r="FC46" s="524"/>
      <c r="FD46" s="524"/>
      <c r="FE46" s="524"/>
      <c r="FF46" s="524"/>
      <c r="FG46" s="524"/>
      <c r="FH46" s="524"/>
      <c r="FI46" s="524"/>
      <c r="FJ46" s="524"/>
      <c r="FK46" s="524"/>
      <c r="FL46" s="524"/>
      <c r="FM46" s="524"/>
    </row>
    <row r="47" spans="1:202" ht="15.95" customHeight="1">
      <c r="A47" s="562"/>
      <c r="B47" s="524"/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212"/>
      <c r="V47" s="212"/>
      <c r="W47" s="212"/>
      <c r="X47" s="254"/>
      <c r="Y47" s="524"/>
      <c r="Z47" s="524"/>
      <c r="AA47" s="524"/>
      <c r="AB47" s="524"/>
      <c r="AC47" s="524"/>
      <c r="AD47" s="524"/>
      <c r="AE47" s="524"/>
      <c r="AF47" s="524"/>
      <c r="AG47" s="524"/>
      <c r="EV47" s="524"/>
      <c r="EW47" s="524"/>
      <c r="EX47" s="524"/>
      <c r="EY47" s="524"/>
      <c r="EZ47" s="524"/>
      <c r="FA47" s="524"/>
      <c r="FB47" s="524"/>
      <c r="FC47" s="524"/>
      <c r="FD47" s="524"/>
      <c r="FE47" s="524"/>
      <c r="FF47" s="524"/>
      <c r="FG47" s="524"/>
      <c r="FH47" s="524"/>
      <c r="FI47" s="524"/>
      <c r="FJ47" s="524"/>
      <c r="FK47" s="524"/>
      <c r="FL47" s="524"/>
      <c r="FM47" s="524"/>
    </row>
    <row r="48" spans="1:202" ht="15.95" customHeight="1">
      <c r="A48" s="562"/>
      <c r="B48" s="524"/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4"/>
      <c r="S48" s="524"/>
      <c r="T48" s="524"/>
      <c r="U48" s="212"/>
      <c r="V48" s="212"/>
      <c r="W48" s="212"/>
      <c r="X48" s="254"/>
      <c r="Y48" s="524"/>
      <c r="Z48" s="524"/>
      <c r="AA48" s="524"/>
      <c r="AB48" s="524"/>
      <c r="AC48" s="524"/>
      <c r="AD48" s="524"/>
      <c r="AE48" s="524"/>
      <c r="AF48" s="524"/>
      <c r="AG48" s="524"/>
      <c r="EV48" s="524"/>
      <c r="EW48" s="524"/>
      <c r="EX48" s="524"/>
      <c r="EY48" s="524"/>
      <c r="EZ48" s="524"/>
      <c r="FA48" s="524"/>
      <c r="FB48" s="524"/>
      <c r="FC48" s="524"/>
      <c r="FD48" s="524"/>
      <c r="FE48" s="524"/>
      <c r="FF48" s="524"/>
      <c r="FG48" s="524"/>
      <c r="FH48" s="524"/>
      <c r="FI48" s="524"/>
      <c r="FJ48" s="524"/>
      <c r="FK48" s="524"/>
      <c r="FL48" s="524"/>
      <c r="FM48" s="524"/>
    </row>
    <row r="49" spans="1:169" ht="15.95" customHeight="1">
      <c r="A49" s="562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212"/>
      <c r="V49" s="212"/>
      <c r="W49" s="212"/>
      <c r="X49" s="254"/>
      <c r="Y49" s="524"/>
      <c r="Z49" s="524"/>
      <c r="AA49" s="524"/>
      <c r="AB49" s="524"/>
      <c r="AC49" s="524"/>
      <c r="AD49" s="524"/>
      <c r="AE49" s="524"/>
      <c r="AF49" s="524"/>
      <c r="AG49" s="524"/>
      <c r="EV49" s="524"/>
      <c r="EW49" s="524"/>
      <c r="EX49" s="524"/>
      <c r="EY49" s="524"/>
      <c r="EZ49" s="524"/>
      <c r="FA49" s="524"/>
      <c r="FB49" s="524"/>
      <c r="FC49" s="524"/>
      <c r="FD49" s="524"/>
      <c r="FE49" s="524"/>
      <c r="FF49" s="524"/>
      <c r="FG49" s="524"/>
      <c r="FH49" s="524"/>
      <c r="FI49" s="524"/>
      <c r="FJ49" s="524"/>
      <c r="FK49" s="524"/>
      <c r="FL49" s="524"/>
      <c r="FM49" s="524"/>
    </row>
    <row r="50" spans="1:169" ht="15.95" customHeight="1">
      <c r="A50" s="562"/>
      <c r="B50" s="524"/>
      <c r="C50" s="524"/>
      <c r="D50" s="524"/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212"/>
      <c r="V50" s="212"/>
      <c r="W50" s="212"/>
      <c r="X50" s="254"/>
      <c r="Y50" s="524"/>
      <c r="Z50" s="524"/>
      <c r="AA50" s="524"/>
      <c r="AB50" s="524"/>
      <c r="AC50" s="524"/>
      <c r="AD50" s="524"/>
      <c r="AE50" s="524"/>
      <c r="AF50" s="524"/>
      <c r="AG50" s="524"/>
      <c r="EV50" s="524"/>
      <c r="EW50" s="524"/>
      <c r="EX50" s="524"/>
      <c r="EY50" s="524"/>
      <c r="EZ50" s="524"/>
      <c r="FA50" s="524"/>
      <c r="FB50" s="524"/>
      <c r="FC50" s="524"/>
      <c r="FD50" s="524"/>
      <c r="FE50" s="524"/>
      <c r="FF50" s="524"/>
      <c r="FG50" s="524"/>
      <c r="FH50" s="524"/>
      <c r="FI50" s="524"/>
      <c r="FJ50" s="524"/>
      <c r="FK50" s="524"/>
      <c r="FL50" s="524"/>
      <c r="FM50" s="524"/>
    </row>
    <row r="51" spans="1:169" ht="15.95" customHeight="1">
      <c r="A51" s="562"/>
      <c r="B51" s="524"/>
      <c r="C51" s="524"/>
      <c r="D51" s="524"/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212"/>
      <c r="V51" s="212"/>
      <c r="W51" s="212"/>
      <c r="X51" s="254"/>
      <c r="Y51" s="524"/>
      <c r="Z51" s="524"/>
      <c r="AA51" s="524"/>
      <c r="AB51" s="524"/>
      <c r="AC51" s="524"/>
      <c r="AD51" s="524"/>
      <c r="AE51" s="524"/>
      <c r="AF51" s="524"/>
      <c r="AG51" s="524"/>
      <c r="EV51" s="524"/>
      <c r="EW51" s="524"/>
      <c r="EX51" s="524"/>
      <c r="EY51" s="524"/>
      <c r="EZ51" s="524"/>
      <c r="FA51" s="524"/>
      <c r="FB51" s="524"/>
      <c r="FC51" s="524"/>
      <c r="FD51" s="524"/>
      <c r="FE51" s="524"/>
      <c r="FF51" s="524"/>
      <c r="FG51" s="524"/>
      <c r="FH51" s="524"/>
      <c r="FI51" s="524"/>
      <c r="FJ51" s="524"/>
      <c r="FK51" s="524"/>
      <c r="FL51" s="524"/>
      <c r="FM51" s="524"/>
    </row>
    <row r="52" spans="1:169" ht="15.95" customHeight="1">
      <c r="A52" s="562"/>
      <c r="B52" s="524"/>
      <c r="C52" s="524"/>
      <c r="D52" s="524"/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4"/>
      <c r="T52" s="524"/>
      <c r="U52" s="212"/>
      <c r="V52" s="212"/>
      <c r="W52" s="212"/>
      <c r="X52" s="254"/>
      <c r="Y52" s="524"/>
      <c r="Z52" s="524"/>
      <c r="AA52" s="524"/>
      <c r="AB52" s="524"/>
      <c r="AC52" s="524"/>
      <c r="AD52" s="524"/>
      <c r="AE52" s="524"/>
      <c r="AF52" s="524"/>
      <c r="AG52" s="524"/>
      <c r="EV52" s="524"/>
      <c r="EW52" s="524"/>
      <c r="EX52" s="524"/>
      <c r="EY52" s="524"/>
      <c r="EZ52" s="524"/>
      <c r="FA52" s="524"/>
      <c r="FB52" s="524"/>
      <c r="FC52" s="524"/>
      <c r="FD52" s="524"/>
      <c r="FE52" s="524"/>
      <c r="FF52" s="524"/>
      <c r="FG52" s="524"/>
      <c r="FH52" s="524"/>
      <c r="FI52" s="524"/>
      <c r="FJ52" s="524"/>
      <c r="FK52" s="524"/>
      <c r="FL52" s="524"/>
      <c r="FM52" s="524"/>
    </row>
    <row r="53" spans="1:169" ht="15.95" customHeight="1">
      <c r="A53" s="562"/>
      <c r="B53" s="524"/>
      <c r="C53" s="524"/>
      <c r="D53" s="524"/>
      <c r="E53" s="524"/>
      <c r="F53" s="524"/>
      <c r="G53" s="524"/>
      <c r="H53" s="524"/>
      <c r="I53" s="524"/>
      <c r="J53" s="524"/>
      <c r="K53" s="524"/>
      <c r="L53" s="524"/>
      <c r="M53" s="524"/>
      <c r="N53" s="524"/>
      <c r="O53" s="524"/>
      <c r="P53" s="524"/>
      <c r="Q53" s="524"/>
      <c r="R53" s="524"/>
      <c r="S53" s="524"/>
      <c r="T53" s="524"/>
      <c r="U53" s="212"/>
      <c r="V53" s="212"/>
      <c r="W53" s="212"/>
      <c r="X53" s="254"/>
      <c r="Y53" s="524"/>
      <c r="Z53" s="524"/>
      <c r="AA53" s="524"/>
      <c r="AB53" s="524"/>
      <c r="AC53" s="524"/>
      <c r="AD53" s="524"/>
      <c r="AE53" s="524"/>
      <c r="AF53" s="524"/>
      <c r="AG53" s="524"/>
      <c r="EV53" s="524"/>
      <c r="EW53" s="524"/>
      <c r="EX53" s="524"/>
      <c r="EY53" s="524"/>
      <c r="EZ53" s="524"/>
      <c r="FA53" s="524"/>
      <c r="FB53" s="524"/>
      <c r="FC53" s="524"/>
      <c r="FD53" s="524"/>
      <c r="FE53" s="524"/>
      <c r="FF53" s="524"/>
      <c r="FG53" s="524"/>
      <c r="FH53" s="524"/>
      <c r="FI53" s="524"/>
      <c r="FJ53" s="524"/>
      <c r="FK53" s="524"/>
      <c r="FL53" s="524"/>
      <c r="FM53" s="524"/>
    </row>
    <row r="54" spans="1:169" ht="15.95" customHeight="1">
      <c r="A54" s="562"/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524"/>
      <c r="O54" s="524"/>
      <c r="P54" s="524"/>
      <c r="Q54" s="524"/>
      <c r="R54" s="524"/>
      <c r="S54" s="524"/>
      <c r="T54" s="524"/>
      <c r="U54" s="212"/>
      <c r="V54" s="212"/>
      <c r="W54" s="212"/>
      <c r="X54" s="254"/>
      <c r="Y54" s="524"/>
      <c r="Z54" s="524"/>
      <c r="AA54" s="524"/>
      <c r="AB54" s="524"/>
      <c r="AC54" s="524"/>
      <c r="AD54" s="524"/>
      <c r="AE54" s="524"/>
      <c r="AF54" s="524"/>
      <c r="AG54" s="524"/>
      <c r="EV54" s="524"/>
      <c r="EW54" s="524"/>
      <c r="EX54" s="524"/>
      <c r="EY54" s="524"/>
      <c r="EZ54" s="524"/>
      <c r="FA54" s="524"/>
      <c r="FB54" s="524"/>
      <c r="FC54" s="524"/>
      <c r="FD54" s="524"/>
      <c r="FE54" s="524"/>
      <c r="FF54" s="524"/>
      <c r="FG54" s="524"/>
      <c r="FH54" s="524"/>
      <c r="FI54" s="524"/>
      <c r="FJ54" s="524"/>
      <c r="FK54" s="524"/>
      <c r="FL54" s="524"/>
      <c r="FM54" s="524"/>
    </row>
    <row r="55" spans="1:169" ht="15.95" customHeight="1">
      <c r="A55" s="562"/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212"/>
      <c r="V55" s="212"/>
      <c r="W55" s="212"/>
      <c r="X55" s="254"/>
      <c r="Y55" s="524"/>
      <c r="Z55" s="524"/>
      <c r="AA55" s="524"/>
      <c r="AB55" s="524"/>
      <c r="AC55" s="524"/>
      <c r="AD55" s="524"/>
      <c r="AE55" s="524"/>
      <c r="AF55" s="524"/>
      <c r="AG55" s="524"/>
      <c r="EV55" s="524"/>
      <c r="EW55" s="524"/>
      <c r="EX55" s="524"/>
      <c r="EY55" s="524"/>
      <c r="EZ55" s="524"/>
      <c r="FA55" s="524"/>
      <c r="FB55" s="524"/>
      <c r="FC55" s="524"/>
      <c r="FD55" s="524"/>
      <c r="FE55" s="524"/>
      <c r="FF55" s="524"/>
      <c r="FG55" s="524"/>
      <c r="FH55" s="524"/>
      <c r="FI55" s="524"/>
      <c r="FJ55" s="524"/>
      <c r="FK55" s="524"/>
      <c r="FL55" s="524"/>
      <c r="FM55" s="524"/>
    </row>
    <row r="56" spans="1:169" ht="15.95" customHeight="1">
      <c r="A56" s="562"/>
      <c r="B56" s="524"/>
      <c r="C56" s="524"/>
      <c r="D56" s="524"/>
      <c r="E56" s="524"/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212"/>
      <c r="V56" s="212"/>
      <c r="W56" s="212"/>
      <c r="X56" s="254"/>
      <c r="Y56" s="524"/>
      <c r="Z56" s="524"/>
      <c r="AA56" s="524"/>
      <c r="AB56" s="524"/>
      <c r="AC56" s="524"/>
      <c r="AD56" s="524"/>
      <c r="AE56" s="524"/>
      <c r="AF56" s="524"/>
      <c r="AG56" s="524"/>
      <c r="EV56" s="524"/>
      <c r="EW56" s="524"/>
      <c r="EX56" s="524"/>
      <c r="EY56" s="524"/>
      <c r="EZ56" s="524"/>
      <c r="FA56" s="524"/>
      <c r="FB56" s="524"/>
      <c r="FC56" s="524"/>
      <c r="FD56" s="524"/>
      <c r="FE56" s="524"/>
      <c r="FF56" s="524"/>
      <c r="FG56" s="524"/>
      <c r="FH56" s="524"/>
      <c r="FI56" s="524"/>
      <c r="FJ56" s="524"/>
      <c r="FK56" s="524"/>
      <c r="FL56" s="524"/>
      <c r="FM56" s="524"/>
    </row>
    <row r="57" spans="1:169" ht="15.95" customHeight="1">
      <c r="A57" s="562"/>
      <c r="B57" s="524"/>
      <c r="C57" s="524"/>
      <c r="D57" s="524"/>
      <c r="E57" s="524"/>
      <c r="F57" s="524"/>
      <c r="G57" s="524"/>
      <c r="H57" s="524"/>
      <c r="I57" s="524"/>
      <c r="J57" s="524"/>
      <c r="K57" s="524"/>
      <c r="L57" s="524"/>
      <c r="M57" s="524"/>
      <c r="N57" s="524"/>
      <c r="O57" s="524"/>
      <c r="P57" s="524"/>
      <c r="Q57" s="524"/>
      <c r="R57" s="524"/>
      <c r="S57" s="524"/>
      <c r="T57" s="524"/>
      <c r="U57" s="212"/>
      <c r="V57" s="212"/>
      <c r="W57" s="212"/>
      <c r="X57" s="254"/>
      <c r="Y57" s="524"/>
      <c r="Z57" s="524"/>
      <c r="AA57" s="524"/>
      <c r="AB57" s="524"/>
      <c r="AC57" s="524"/>
      <c r="AD57" s="524"/>
      <c r="AE57" s="524"/>
      <c r="AF57" s="524"/>
      <c r="AG57" s="524"/>
      <c r="EV57" s="524"/>
      <c r="EW57" s="524"/>
      <c r="EX57" s="524"/>
      <c r="EY57" s="524"/>
      <c r="EZ57" s="524"/>
      <c r="FA57" s="524"/>
      <c r="FB57" s="524"/>
      <c r="FC57" s="524"/>
      <c r="FD57" s="524"/>
      <c r="FE57" s="524"/>
      <c r="FF57" s="524"/>
      <c r="FG57" s="524"/>
      <c r="FH57" s="524"/>
      <c r="FI57" s="524"/>
      <c r="FJ57" s="524"/>
      <c r="FK57" s="524"/>
      <c r="FL57" s="524"/>
      <c r="FM57" s="524"/>
    </row>
    <row r="58" spans="1:169" ht="15.95" customHeight="1">
      <c r="A58" s="562"/>
      <c r="B58" s="524"/>
      <c r="C58" s="524"/>
      <c r="D58" s="524"/>
      <c r="E58" s="524"/>
      <c r="F58" s="524"/>
      <c r="G58" s="524"/>
      <c r="H58" s="524"/>
      <c r="I58" s="524"/>
      <c r="J58" s="524"/>
      <c r="K58" s="524"/>
      <c r="L58" s="524"/>
      <c r="M58" s="524"/>
      <c r="N58" s="524"/>
      <c r="O58" s="524"/>
      <c r="P58" s="524"/>
      <c r="Q58" s="524"/>
      <c r="R58" s="524"/>
      <c r="S58" s="524"/>
      <c r="T58" s="524"/>
      <c r="U58" s="212"/>
      <c r="V58" s="212"/>
      <c r="W58" s="212"/>
      <c r="X58" s="254"/>
      <c r="Y58" s="524"/>
      <c r="Z58" s="524"/>
      <c r="AA58" s="524"/>
      <c r="AB58" s="524"/>
      <c r="AC58" s="524"/>
      <c r="AD58" s="524"/>
      <c r="AE58" s="524"/>
      <c r="AF58" s="524"/>
      <c r="AG58" s="524"/>
      <c r="EV58" s="524"/>
      <c r="EW58" s="524"/>
      <c r="EX58" s="524"/>
      <c r="EY58" s="524"/>
      <c r="EZ58" s="524"/>
      <c r="FA58" s="524"/>
      <c r="FB58" s="524"/>
      <c r="FC58" s="524"/>
      <c r="FD58" s="524"/>
      <c r="FE58" s="524"/>
      <c r="FF58" s="524"/>
      <c r="FG58" s="524"/>
      <c r="FH58" s="524"/>
      <c r="FI58" s="524"/>
      <c r="FJ58" s="524"/>
      <c r="FK58" s="524"/>
      <c r="FL58" s="524"/>
      <c r="FM58" s="524"/>
    </row>
    <row r="59" spans="1:169" ht="15.95" customHeight="1">
      <c r="A59" s="562"/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212"/>
      <c r="V59" s="212"/>
      <c r="W59" s="212"/>
      <c r="X59" s="254"/>
      <c r="Y59" s="524"/>
      <c r="Z59" s="524"/>
      <c r="AA59" s="524"/>
      <c r="AB59" s="524"/>
      <c r="AC59" s="524"/>
      <c r="AD59" s="524"/>
      <c r="AE59" s="524"/>
      <c r="AF59" s="524"/>
      <c r="AG59" s="524"/>
      <c r="EV59" s="524"/>
      <c r="EW59" s="524"/>
      <c r="EX59" s="524"/>
      <c r="EY59" s="524"/>
      <c r="EZ59" s="524"/>
      <c r="FA59" s="524"/>
      <c r="FB59" s="524"/>
      <c r="FC59" s="524"/>
      <c r="FD59" s="524"/>
      <c r="FE59" s="524"/>
      <c r="FF59" s="524"/>
      <c r="FG59" s="524"/>
      <c r="FH59" s="524"/>
      <c r="FI59" s="524"/>
      <c r="FJ59" s="524"/>
      <c r="FK59" s="524"/>
      <c r="FL59" s="524"/>
      <c r="FM59" s="524"/>
    </row>
    <row r="60" spans="1:169" ht="15.95" customHeight="1">
      <c r="A60" s="562"/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524"/>
      <c r="O60" s="524"/>
      <c r="P60" s="524"/>
      <c r="Q60" s="524"/>
      <c r="R60" s="524"/>
      <c r="S60" s="524"/>
      <c r="T60" s="524"/>
      <c r="U60" s="212"/>
      <c r="V60" s="212"/>
      <c r="W60" s="212"/>
      <c r="X60" s="254"/>
      <c r="Y60" s="524"/>
      <c r="Z60" s="524"/>
      <c r="AA60" s="524"/>
      <c r="AB60" s="524"/>
      <c r="AC60" s="524"/>
      <c r="AD60" s="524"/>
      <c r="AE60" s="524"/>
      <c r="AF60" s="524"/>
      <c r="AG60" s="524"/>
      <c r="EV60" s="524"/>
      <c r="EW60" s="524"/>
      <c r="EX60" s="524"/>
      <c r="EY60" s="524"/>
      <c r="EZ60" s="524"/>
      <c r="FA60" s="524"/>
      <c r="FB60" s="524"/>
      <c r="FC60" s="524"/>
      <c r="FD60" s="524"/>
      <c r="FE60" s="524"/>
      <c r="FF60" s="524"/>
      <c r="FG60" s="524"/>
      <c r="FH60" s="524"/>
      <c r="FI60" s="524"/>
      <c r="FJ60" s="524"/>
      <c r="FK60" s="524"/>
      <c r="FL60" s="524"/>
      <c r="FM60" s="524"/>
    </row>
    <row r="61" spans="1:169" ht="15.95" customHeight="1">
      <c r="A61" s="562"/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212"/>
      <c r="V61" s="212"/>
      <c r="W61" s="212"/>
      <c r="X61" s="254"/>
      <c r="Y61" s="524"/>
      <c r="Z61" s="524"/>
      <c r="AA61" s="524"/>
      <c r="AB61" s="524"/>
      <c r="AC61" s="524"/>
      <c r="AD61" s="524"/>
      <c r="AE61" s="524"/>
      <c r="AF61" s="524"/>
      <c r="AG61" s="524"/>
      <c r="EV61" s="524"/>
      <c r="EW61" s="524"/>
      <c r="EX61" s="524"/>
      <c r="EY61" s="524"/>
      <c r="EZ61" s="524"/>
      <c r="FA61" s="524"/>
      <c r="FB61" s="524"/>
      <c r="FC61" s="524"/>
      <c r="FD61" s="524"/>
      <c r="FE61" s="524"/>
      <c r="FF61" s="524"/>
      <c r="FG61" s="524"/>
      <c r="FH61" s="524"/>
      <c r="FI61" s="524"/>
      <c r="FJ61" s="524"/>
      <c r="FK61" s="524"/>
      <c r="FL61" s="524"/>
      <c r="FM61" s="524"/>
    </row>
    <row r="62" spans="1:169" ht="15.95" customHeight="1">
      <c r="A62" s="562"/>
      <c r="B62" s="524"/>
      <c r="C62" s="524"/>
      <c r="D62" s="524"/>
      <c r="E62" s="524"/>
      <c r="F62" s="565"/>
      <c r="G62" s="524"/>
      <c r="H62" s="524"/>
      <c r="I62" s="524"/>
      <c r="J62" s="524"/>
      <c r="K62" s="524"/>
      <c r="L62" s="524"/>
      <c r="M62" s="524"/>
      <c r="N62" s="524"/>
      <c r="O62" s="524"/>
      <c r="P62" s="524"/>
      <c r="Q62" s="524"/>
      <c r="R62" s="524"/>
      <c r="S62" s="524"/>
      <c r="T62" s="524"/>
      <c r="U62" s="212"/>
      <c r="V62" s="212"/>
      <c r="W62" s="212"/>
      <c r="X62" s="254"/>
      <c r="Y62" s="524"/>
      <c r="Z62" s="524"/>
      <c r="AA62" s="524"/>
      <c r="AB62" s="524"/>
      <c r="AC62" s="524"/>
      <c r="AD62" s="524"/>
      <c r="AE62" s="524"/>
      <c r="AF62" s="524"/>
      <c r="AG62" s="524"/>
      <c r="EV62" s="524"/>
      <c r="EW62" s="524"/>
      <c r="EX62" s="524"/>
      <c r="EY62" s="524"/>
      <c r="EZ62" s="524"/>
      <c r="FA62" s="524"/>
      <c r="FB62" s="524"/>
      <c r="FC62" s="524"/>
      <c r="FD62" s="524"/>
      <c r="FE62" s="524"/>
      <c r="FF62" s="524"/>
      <c r="FG62" s="524"/>
      <c r="FH62" s="524"/>
      <c r="FI62" s="524"/>
      <c r="FJ62" s="524"/>
      <c r="FK62" s="524"/>
      <c r="FL62" s="524"/>
      <c r="FM62" s="524"/>
    </row>
    <row r="63" spans="1:169" ht="15.95" customHeight="1">
      <c r="A63" s="562"/>
      <c r="B63" s="524"/>
      <c r="C63" s="524"/>
      <c r="D63" s="524"/>
      <c r="E63" s="524"/>
      <c r="F63" s="524"/>
      <c r="G63" s="524"/>
      <c r="H63" s="524"/>
      <c r="I63" s="524"/>
      <c r="J63" s="524"/>
      <c r="K63" s="524"/>
      <c r="L63" s="524"/>
      <c r="M63" s="524"/>
      <c r="N63" s="524"/>
      <c r="O63" s="524"/>
      <c r="P63" s="524"/>
      <c r="Q63" s="524"/>
      <c r="R63" s="524"/>
      <c r="S63" s="524"/>
      <c r="T63" s="524"/>
      <c r="U63" s="212"/>
      <c r="V63" s="212"/>
      <c r="W63" s="212"/>
      <c r="X63" s="254"/>
      <c r="Y63" s="524"/>
      <c r="Z63" s="524"/>
      <c r="AA63" s="524"/>
      <c r="AB63" s="524"/>
      <c r="AC63" s="524"/>
      <c r="AD63" s="524"/>
      <c r="AE63" s="524"/>
      <c r="AF63" s="524"/>
      <c r="AG63" s="524"/>
      <c r="EV63" s="524"/>
      <c r="EW63" s="524"/>
      <c r="EX63" s="524"/>
      <c r="EY63" s="524"/>
      <c r="EZ63" s="524"/>
      <c r="FA63" s="524"/>
      <c r="FB63" s="524"/>
      <c r="FC63" s="524"/>
      <c r="FD63" s="524"/>
      <c r="FE63" s="524"/>
      <c r="FF63" s="524"/>
      <c r="FG63" s="524"/>
      <c r="FH63" s="524"/>
      <c r="FI63" s="524"/>
      <c r="FJ63" s="524"/>
      <c r="FK63" s="524"/>
      <c r="FL63" s="524"/>
      <c r="FM63" s="524"/>
    </row>
    <row r="64" spans="1:169" ht="15.95" customHeight="1">
      <c r="A64" s="562"/>
      <c r="B64" s="524"/>
      <c r="C64" s="524"/>
      <c r="D64" s="524"/>
      <c r="E64" s="524"/>
      <c r="F64" s="524"/>
      <c r="G64" s="524"/>
      <c r="H64" s="524"/>
      <c r="I64" s="524"/>
      <c r="J64" s="524"/>
      <c r="K64" s="524"/>
      <c r="L64" s="524"/>
      <c r="M64" s="524"/>
      <c r="N64" s="524"/>
      <c r="O64" s="524"/>
      <c r="P64" s="524"/>
      <c r="Q64" s="524"/>
      <c r="R64" s="524"/>
      <c r="S64" s="524"/>
      <c r="T64" s="524"/>
      <c r="U64" s="212"/>
      <c r="V64" s="212"/>
      <c r="W64" s="212"/>
      <c r="X64" s="254"/>
      <c r="Y64" s="524"/>
      <c r="Z64" s="524"/>
      <c r="AA64" s="524"/>
      <c r="AB64" s="524"/>
      <c r="AC64" s="524"/>
      <c r="AD64" s="524"/>
      <c r="AE64" s="524"/>
      <c r="AF64" s="524"/>
      <c r="AG64" s="524"/>
      <c r="EV64" s="524"/>
      <c r="EW64" s="524"/>
      <c r="EX64" s="524"/>
      <c r="EY64" s="524"/>
      <c r="EZ64" s="524"/>
      <c r="FA64" s="524"/>
      <c r="FB64" s="524"/>
      <c r="FC64" s="524"/>
      <c r="FD64" s="524"/>
      <c r="FE64" s="524"/>
      <c r="FF64" s="524"/>
      <c r="FG64" s="524"/>
      <c r="FH64" s="524"/>
      <c r="FI64" s="524"/>
      <c r="FJ64" s="524"/>
      <c r="FK64" s="524"/>
      <c r="FL64" s="524"/>
      <c r="FM64" s="524"/>
    </row>
    <row r="65" spans="1:169" ht="15.95" customHeight="1">
      <c r="A65" s="562"/>
      <c r="B65" s="524"/>
      <c r="C65" s="524"/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212"/>
      <c r="V65" s="212"/>
      <c r="W65" s="212"/>
      <c r="X65" s="254"/>
      <c r="Y65" s="524"/>
      <c r="Z65" s="524"/>
      <c r="AA65" s="524"/>
      <c r="AB65" s="524"/>
      <c r="AC65" s="524"/>
      <c r="AD65" s="524"/>
      <c r="AE65" s="524"/>
      <c r="AF65" s="524"/>
      <c r="AG65" s="524"/>
      <c r="EV65" s="524"/>
      <c r="EW65" s="524"/>
      <c r="EX65" s="524"/>
      <c r="EY65" s="524"/>
      <c r="EZ65" s="524"/>
      <c r="FA65" s="524"/>
      <c r="FB65" s="524"/>
      <c r="FC65" s="524"/>
      <c r="FD65" s="524"/>
      <c r="FE65" s="524"/>
      <c r="FF65" s="524"/>
      <c r="FG65" s="524"/>
      <c r="FH65" s="524"/>
      <c r="FI65" s="524"/>
      <c r="FJ65" s="524"/>
      <c r="FK65" s="524"/>
      <c r="FL65" s="524"/>
      <c r="FM65" s="524"/>
    </row>
    <row r="66" spans="1:169" ht="15.95" customHeight="1">
      <c r="A66" s="562"/>
      <c r="B66" s="524"/>
      <c r="C66" s="524"/>
      <c r="D66" s="524"/>
      <c r="E66" s="524"/>
      <c r="F66" s="524"/>
      <c r="G66" s="524"/>
      <c r="H66" s="524"/>
      <c r="I66" s="524"/>
      <c r="J66" s="524"/>
      <c r="K66" s="524"/>
      <c r="L66" s="524"/>
      <c r="M66" s="524"/>
      <c r="N66" s="524"/>
      <c r="O66" s="524"/>
      <c r="P66" s="524"/>
      <c r="Q66" s="524"/>
      <c r="R66" s="524"/>
      <c r="S66" s="524"/>
      <c r="T66" s="524"/>
      <c r="U66" s="212"/>
      <c r="V66" s="212"/>
      <c r="W66" s="212"/>
      <c r="X66" s="254"/>
      <c r="Y66" s="524"/>
      <c r="Z66" s="524"/>
      <c r="AA66" s="524"/>
      <c r="AB66" s="524"/>
      <c r="AC66" s="524"/>
      <c r="AD66" s="524"/>
      <c r="AE66" s="524"/>
      <c r="AF66" s="524"/>
      <c r="AG66" s="524"/>
      <c r="EV66" s="524"/>
      <c r="EW66" s="524"/>
      <c r="EX66" s="524"/>
      <c r="EY66" s="524"/>
      <c r="EZ66" s="524"/>
      <c r="FA66" s="524"/>
      <c r="FB66" s="524"/>
      <c r="FC66" s="524"/>
      <c r="FD66" s="524"/>
      <c r="FE66" s="524"/>
      <c r="FF66" s="524"/>
      <c r="FG66" s="524"/>
      <c r="FH66" s="524"/>
      <c r="FI66" s="524"/>
      <c r="FJ66" s="524"/>
      <c r="FK66" s="524"/>
      <c r="FL66" s="524"/>
      <c r="FM66" s="524"/>
    </row>
    <row r="67" spans="1:169" ht="15.95" customHeight="1">
      <c r="A67" s="562"/>
      <c r="B67" s="524"/>
      <c r="C67" s="524"/>
      <c r="D67" s="524"/>
      <c r="E67" s="524"/>
      <c r="F67" s="524"/>
      <c r="G67" s="524"/>
      <c r="H67" s="524"/>
      <c r="I67" s="524"/>
      <c r="J67" s="524"/>
      <c r="K67" s="524"/>
      <c r="L67" s="524"/>
      <c r="M67" s="524"/>
      <c r="N67" s="524"/>
      <c r="O67" s="524"/>
      <c r="P67" s="524"/>
      <c r="Q67" s="524"/>
      <c r="R67" s="524"/>
      <c r="S67" s="524"/>
      <c r="T67" s="524"/>
      <c r="U67" s="212"/>
      <c r="V67" s="212"/>
      <c r="W67" s="212"/>
      <c r="X67" s="254"/>
      <c r="Y67" s="524"/>
      <c r="Z67" s="524"/>
      <c r="AA67" s="524"/>
      <c r="AB67" s="524"/>
      <c r="AC67" s="524"/>
      <c r="AD67" s="524"/>
      <c r="AE67" s="524"/>
      <c r="AF67" s="524"/>
      <c r="AG67" s="524"/>
      <c r="EV67" s="524"/>
      <c r="EW67" s="524"/>
      <c r="EX67" s="524"/>
      <c r="EY67" s="524"/>
      <c r="EZ67" s="524"/>
      <c r="FA67" s="524"/>
      <c r="FB67" s="524"/>
      <c r="FC67" s="524"/>
      <c r="FD67" s="524"/>
      <c r="FE67" s="524"/>
      <c r="FF67" s="524"/>
      <c r="FG67" s="524"/>
      <c r="FH67" s="524"/>
      <c r="FI67" s="524"/>
      <c r="FJ67" s="524"/>
      <c r="FK67" s="524"/>
      <c r="FL67" s="524"/>
      <c r="FM67" s="524"/>
    </row>
    <row r="68" spans="1:169" ht="15.95" customHeight="1">
      <c r="A68" s="562"/>
      <c r="B68" s="524"/>
      <c r="C68" s="524"/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212"/>
      <c r="V68" s="212"/>
      <c r="W68" s="212"/>
      <c r="X68" s="254"/>
      <c r="Y68" s="524"/>
      <c r="Z68" s="524"/>
      <c r="AA68" s="524"/>
      <c r="AB68" s="524"/>
      <c r="AC68" s="524"/>
      <c r="AD68" s="524"/>
      <c r="AE68" s="524"/>
      <c r="AF68" s="524"/>
      <c r="AG68" s="524"/>
      <c r="EV68" s="524"/>
      <c r="EW68" s="524"/>
      <c r="EX68" s="524"/>
      <c r="EY68" s="524"/>
      <c r="EZ68" s="524"/>
      <c r="FA68" s="524"/>
      <c r="FB68" s="524"/>
      <c r="FC68" s="524"/>
      <c r="FD68" s="524"/>
      <c r="FE68" s="524"/>
      <c r="FF68" s="524"/>
      <c r="FG68" s="524"/>
      <c r="FH68" s="524"/>
      <c r="FI68" s="524"/>
      <c r="FJ68" s="524"/>
      <c r="FK68" s="524"/>
      <c r="FL68" s="524"/>
      <c r="FM68" s="524"/>
    </row>
    <row r="69" spans="1:169" ht="15.95" customHeight="1">
      <c r="A69" s="562"/>
      <c r="B69" s="524"/>
      <c r="C69" s="524"/>
      <c r="D69" s="524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  <c r="Q69" s="524"/>
      <c r="R69" s="524"/>
      <c r="S69" s="524"/>
      <c r="T69" s="524"/>
      <c r="U69" s="212"/>
      <c r="V69" s="212"/>
      <c r="W69" s="212"/>
      <c r="X69" s="254"/>
      <c r="Y69" s="524"/>
      <c r="Z69" s="524"/>
      <c r="AA69" s="524"/>
      <c r="AB69" s="524"/>
      <c r="AC69" s="524"/>
      <c r="AD69" s="524"/>
      <c r="AE69" s="524"/>
      <c r="AF69" s="524"/>
      <c r="AG69" s="524"/>
      <c r="EV69" s="524"/>
      <c r="EW69" s="524"/>
      <c r="EX69" s="524"/>
      <c r="EY69" s="524"/>
      <c r="EZ69" s="524"/>
      <c r="FA69" s="524"/>
      <c r="FB69" s="524"/>
      <c r="FC69" s="524"/>
      <c r="FD69" s="524"/>
      <c r="FE69" s="524"/>
      <c r="FF69" s="524"/>
      <c r="FG69" s="524"/>
      <c r="FH69" s="524"/>
      <c r="FI69" s="524"/>
      <c r="FJ69" s="524"/>
      <c r="FK69" s="524"/>
      <c r="FL69" s="524"/>
      <c r="FM69" s="524"/>
    </row>
    <row r="70" spans="1:169" ht="15.95" customHeight="1">
      <c r="A70" s="562"/>
      <c r="B70" s="524"/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524"/>
      <c r="P70" s="524"/>
      <c r="Q70" s="524"/>
      <c r="R70" s="524"/>
      <c r="S70" s="524"/>
      <c r="T70" s="524"/>
      <c r="U70" s="212"/>
      <c r="V70" s="212"/>
      <c r="W70" s="212"/>
      <c r="X70" s="254"/>
      <c r="Y70" s="524"/>
      <c r="Z70" s="524"/>
      <c r="AA70" s="524"/>
      <c r="AB70" s="524"/>
      <c r="AC70" s="524"/>
      <c r="AD70" s="524"/>
      <c r="AE70" s="524"/>
      <c r="AF70" s="524"/>
      <c r="AG70" s="524"/>
      <c r="EV70" s="524"/>
      <c r="EW70" s="524"/>
      <c r="EX70" s="524"/>
      <c r="EY70" s="524"/>
      <c r="EZ70" s="524"/>
      <c r="FA70" s="524"/>
      <c r="FB70" s="524"/>
      <c r="FC70" s="524"/>
      <c r="FD70" s="524"/>
      <c r="FE70" s="524"/>
      <c r="FF70" s="524"/>
      <c r="FG70" s="524"/>
      <c r="FH70" s="524"/>
      <c r="FI70" s="524"/>
      <c r="FJ70" s="524"/>
      <c r="FK70" s="524"/>
      <c r="FL70" s="524"/>
      <c r="FM70" s="524"/>
    </row>
    <row r="71" spans="1:169" ht="15.95" customHeight="1">
      <c r="A71" s="562"/>
      <c r="B71" s="524"/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524"/>
      <c r="O71" s="524"/>
      <c r="P71" s="524"/>
      <c r="Q71" s="524"/>
      <c r="R71" s="524"/>
      <c r="S71" s="524"/>
      <c r="T71" s="524"/>
      <c r="U71" s="212"/>
      <c r="V71" s="212"/>
      <c r="W71" s="212"/>
      <c r="X71" s="254"/>
      <c r="Y71" s="524"/>
      <c r="Z71" s="524"/>
      <c r="AA71" s="524"/>
      <c r="AB71" s="524"/>
      <c r="AC71" s="524"/>
      <c r="AD71" s="524"/>
      <c r="AE71" s="524"/>
      <c r="AF71" s="524"/>
      <c r="AG71" s="524"/>
      <c r="EV71" s="524"/>
      <c r="EW71" s="524"/>
      <c r="EX71" s="524"/>
      <c r="EY71" s="524"/>
      <c r="EZ71" s="524"/>
      <c r="FA71" s="524"/>
      <c r="FB71" s="524"/>
      <c r="FC71" s="524"/>
      <c r="FD71" s="524"/>
      <c r="FE71" s="524"/>
      <c r="FF71" s="524"/>
      <c r="FG71" s="524"/>
      <c r="FH71" s="524"/>
      <c r="FI71" s="524"/>
      <c r="FJ71" s="524"/>
      <c r="FK71" s="524"/>
      <c r="FL71" s="524"/>
      <c r="FM71" s="524"/>
    </row>
    <row r="72" spans="1:169" ht="15.95" customHeight="1">
      <c r="A72" s="562"/>
      <c r="B72" s="524"/>
      <c r="C72" s="524"/>
      <c r="D72" s="524"/>
      <c r="E72" s="524"/>
      <c r="F72" s="524"/>
      <c r="G72" s="524"/>
      <c r="H72" s="524"/>
      <c r="I72" s="524"/>
      <c r="J72" s="524"/>
      <c r="K72" s="524"/>
      <c r="L72" s="524"/>
      <c r="M72" s="524"/>
      <c r="N72" s="524"/>
      <c r="O72" s="524"/>
      <c r="P72" s="524"/>
      <c r="Q72" s="524"/>
      <c r="R72" s="524"/>
      <c r="S72" s="524"/>
      <c r="T72" s="524"/>
      <c r="U72" s="212"/>
      <c r="V72" s="212"/>
      <c r="W72" s="212"/>
      <c r="X72" s="254"/>
      <c r="Y72" s="524"/>
      <c r="Z72" s="524"/>
      <c r="AA72" s="524"/>
      <c r="AB72" s="524"/>
      <c r="AC72" s="524"/>
      <c r="AD72" s="524"/>
      <c r="AE72" s="524"/>
      <c r="AF72" s="524"/>
      <c r="AG72" s="524"/>
      <c r="EV72" s="524"/>
      <c r="EW72" s="524"/>
      <c r="EX72" s="524"/>
      <c r="EY72" s="524"/>
      <c r="EZ72" s="524"/>
      <c r="FA72" s="524"/>
      <c r="FB72" s="524"/>
      <c r="FC72" s="524"/>
      <c r="FD72" s="524"/>
      <c r="FE72" s="524"/>
      <c r="FF72" s="524"/>
      <c r="FG72" s="524"/>
      <c r="FH72" s="524"/>
      <c r="FI72" s="524"/>
      <c r="FJ72" s="524"/>
      <c r="FK72" s="524"/>
      <c r="FL72" s="524"/>
      <c r="FM72" s="524"/>
    </row>
    <row r="73" spans="1:169" ht="15.95" customHeight="1">
      <c r="A73" s="562"/>
      <c r="B73" s="524"/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  <c r="N73" s="524"/>
      <c r="O73" s="524"/>
      <c r="P73" s="524"/>
      <c r="Q73" s="524"/>
      <c r="R73" s="524"/>
      <c r="S73" s="524"/>
      <c r="T73" s="524"/>
      <c r="U73" s="212"/>
      <c r="V73" s="212"/>
      <c r="W73" s="212"/>
      <c r="X73" s="254"/>
      <c r="Y73" s="524"/>
      <c r="Z73" s="524"/>
      <c r="AA73" s="524"/>
      <c r="AB73" s="524"/>
      <c r="AC73" s="524"/>
      <c r="AD73" s="524"/>
      <c r="AE73" s="524"/>
      <c r="AF73" s="524"/>
      <c r="AG73" s="524"/>
      <c r="EV73" s="524"/>
      <c r="EW73" s="524"/>
      <c r="EX73" s="524"/>
      <c r="EY73" s="524"/>
      <c r="EZ73" s="524"/>
      <c r="FA73" s="524"/>
      <c r="FB73" s="524"/>
      <c r="FC73" s="524"/>
      <c r="FD73" s="524"/>
      <c r="FE73" s="524"/>
      <c r="FF73" s="524"/>
      <c r="FG73" s="524"/>
      <c r="FH73" s="524"/>
      <c r="FI73" s="524"/>
      <c r="FJ73" s="524"/>
      <c r="FK73" s="524"/>
      <c r="FL73" s="524"/>
      <c r="FM73" s="524"/>
    </row>
    <row r="74" spans="1:169" ht="15.95" customHeight="1">
      <c r="A74" s="562"/>
      <c r="B74" s="524"/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524"/>
      <c r="O74" s="524"/>
      <c r="P74" s="524"/>
      <c r="Q74" s="524"/>
      <c r="R74" s="524"/>
      <c r="S74" s="524"/>
      <c r="T74" s="524"/>
      <c r="U74" s="212"/>
      <c r="V74" s="212"/>
      <c r="W74" s="212"/>
      <c r="X74" s="254"/>
      <c r="Y74" s="524"/>
      <c r="Z74" s="524"/>
      <c r="AA74" s="524"/>
      <c r="AB74" s="524"/>
      <c r="AC74" s="524"/>
      <c r="AD74" s="524"/>
      <c r="AE74" s="524"/>
      <c r="AF74" s="524"/>
      <c r="AG74" s="524"/>
      <c r="EV74" s="524"/>
      <c r="EW74" s="524"/>
      <c r="EX74" s="524"/>
      <c r="EY74" s="524"/>
      <c r="EZ74" s="524"/>
      <c r="FA74" s="524"/>
      <c r="FB74" s="524"/>
      <c r="FC74" s="524"/>
      <c r="FD74" s="524"/>
      <c r="FE74" s="524"/>
      <c r="FF74" s="524"/>
      <c r="FG74" s="524"/>
      <c r="FH74" s="524"/>
      <c r="FI74" s="524"/>
      <c r="FJ74" s="524"/>
      <c r="FK74" s="524"/>
      <c r="FL74" s="524"/>
      <c r="FM74" s="524"/>
    </row>
    <row r="75" spans="1:169" ht="15.95" customHeight="1">
      <c r="A75" s="562"/>
      <c r="B75" s="524"/>
      <c r="C75" s="524"/>
      <c r="D75" s="524"/>
      <c r="E75" s="524"/>
      <c r="F75" s="524"/>
      <c r="G75" s="524"/>
      <c r="H75" s="524"/>
      <c r="I75" s="524"/>
      <c r="J75" s="524"/>
      <c r="K75" s="524"/>
      <c r="L75" s="524"/>
      <c r="M75" s="524"/>
      <c r="N75" s="524"/>
      <c r="O75" s="524"/>
      <c r="P75" s="524"/>
      <c r="Q75" s="524"/>
      <c r="R75" s="524"/>
      <c r="S75" s="524"/>
      <c r="T75" s="524"/>
      <c r="U75" s="212"/>
      <c r="V75" s="212"/>
      <c r="W75" s="212"/>
      <c r="X75" s="254"/>
      <c r="Y75" s="524"/>
      <c r="Z75" s="524"/>
      <c r="AA75" s="524"/>
      <c r="AB75" s="524"/>
      <c r="AC75" s="524"/>
      <c r="AD75" s="524"/>
      <c r="AE75" s="524"/>
      <c r="AF75" s="524"/>
      <c r="AG75" s="524"/>
      <c r="EV75" s="524"/>
      <c r="EW75" s="524"/>
      <c r="EX75" s="524"/>
      <c r="EY75" s="524"/>
      <c r="EZ75" s="524"/>
      <c r="FA75" s="524"/>
      <c r="FB75" s="524"/>
      <c r="FC75" s="524"/>
      <c r="FD75" s="524"/>
      <c r="FE75" s="524"/>
      <c r="FF75" s="524"/>
      <c r="FG75" s="524"/>
      <c r="FH75" s="524"/>
      <c r="FI75" s="524"/>
      <c r="FJ75" s="524"/>
      <c r="FK75" s="524"/>
      <c r="FL75" s="524"/>
      <c r="FM75" s="524"/>
    </row>
    <row r="76" spans="1:169" ht="15.95" customHeight="1">
      <c r="A76" s="562"/>
      <c r="B76" s="524"/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524"/>
      <c r="O76" s="524"/>
      <c r="P76" s="524"/>
      <c r="Q76" s="524"/>
      <c r="R76" s="524"/>
      <c r="S76" s="524"/>
      <c r="T76" s="524"/>
      <c r="U76" s="212"/>
      <c r="V76" s="212"/>
      <c r="W76" s="212"/>
      <c r="X76" s="254"/>
      <c r="Y76" s="524"/>
      <c r="Z76" s="524"/>
      <c r="AA76" s="524"/>
      <c r="AB76" s="524"/>
      <c r="AC76" s="524"/>
      <c r="AD76" s="524"/>
      <c r="AE76" s="524"/>
      <c r="AF76" s="524"/>
      <c r="AG76" s="524"/>
      <c r="EV76" s="524"/>
      <c r="EW76" s="524"/>
      <c r="EX76" s="524"/>
      <c r="EY76" s="524"/>
      <c r="EZ76" s="524"/>
      <c r="FA76" s="524"/>
      <c r="FB76" s="524"/>
      <c r="FC76" s="524"/>
      <c r="FD76" s="524"/>
      <c r="FE76" s="524"/>
      <c r="FF76" s="524"/>
      <c r="FG76" s="524"/>
      <c r="FH76" s="524"/>
      <c r="FI76" s="524"/>
      <c r="FJ76" s="524"/>
      <c r="FK76" s="524"/>
      <c r="FL76" s="524"/>
      <c r="FM76" s="524"/>
    </row>
    <row r="77" spans="1:169" ht="15.95" customHeight="1">
      <c r="A77" s="562"/>
      <c r="B77" s="524"/>
      <c r="C77" s="524"/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4"/>
      <c r="O77" s="524"/>
      <c r="P77" s="524"/>
      <c r="Q77" s="524"/>
      <c r="R77" s="524"/>
      <c r="S77" s="524"/>
      <c r="T77" s="524"/>
      <c r="U77" s="212"/>
      <c r="V77" s="212"/>
      <c r="W77" s="212"/>
      <c r="X77" s="254"/>
      <c r="Y77" s="524"/>
      <c r="Z77" s="524"/>
      <c r="AA77" s="524"/>
      <c r="AB77" s="524"/>
      <c r="AC77" s="524"/>
      <c r="AD77" s="524"/>
      <c r="AE77" s="524"/>
      <c r="AF77" s="524"/>
      <c r="AG77" s="524"/>
      <c r="EV77" s="524"/>
      <c r="EW77" s="524"/>
      <c r="EX77" s="524"/>
      <c r="EY77" s="524"/>
      <c r="EZ77" s="524"/>
      <c r="FA77" s="524"/>
      <c r="FB77" s="524"/>
      <c r="FC77" s="524"/>
      <c r="FD77" s="524"/>
      <c r="FE77" s="524"/>
      <c r="FF77" s="524"/>
      <c r="FG77" s="524"/>
      <c r="FH77" s="524"/>
      <c r="FI77" s="524"/>
      <c r="FJ77" s="524"/>
      <c r="FK77" s="524"/>
      <c r="FL77" s="524"/>
      <c r="FM77" s="524"/>
    </row>
    <row r="78" spans="1:169" ht="15.95" customHeight="1">
      <c r="A78" s="562"/>
      <c r="B78" s="524"/>
      <c r="C78" s="524"/>
      <c r="D78" s="524"/>
      <c r="E78" s="524"/>
      <c r="F78" s="524"/>
      <c r="G78" s="524"/>
      <c r="H78" s="524"/>
      <c r="I78" s="524"/>
      <c r="J78" s="524"/>
      <c r="K78" s="524"/>
      <c r="L78" s="524"/>
      <c r="M78" s="524"/>
      <c r="N78" s="524"/>
      <c r="O78" s="524"/>
      <c r="P78" s="524"/>
      <c r="Q78" s="524"/>
      <c r="R78" s="524"/>
      <c r="S78" s="524"/>
      <c r="T78" s="524"/>
      <c r="U78" s="212"/>
      <c r="V78" s="212"/>
      <c r="W78" s="212"/>
      <c r="X78" s="254"/>
      <c r="Y78" s="524"/>
      <c r="Z78" s="524"/>
      <c r="AA78" s="524"/>
      <c r="AB78" s="524"/>
      <c r="AC78" s="524"/>
      <c r="AD78" s="524"/>
      <c r="AE78" s="524"/>
      <c r="AF78" s="524"/>
      <c r="AG78" s="524"/>
      <c r="EV78" s="524"/>
      <c r="EW78" s="524"/>
      <c r="EX78" s="524"/>
      <c r="EY78" s="524"/>
      <c r="EZ78" s="524"/>
      <c r="FA78" s="524"/>
      <c r="FB78" s="524"/>
      <c r="FC78" s="524"/>
      <c r="FD78" s="524"/>
      <c r="FE78" s="524"/>
      <c r="FF78" s="524"/>
      <c r="FG78" s="524"/>
      <c r="FH78" s="524"/>
      <c r="FI78" s="524"/>
      <c r="FJ78" s="524"/>
      <c r="FK78" s="524"/>
      <c r="FL78" s="524"/>
      <c r="FM78" s="524"/>
    </row>
    <row r="79" spans="1:169" ht="15.95" customHeight="1">
      <c r="A79" s="562"/>
      <c r="B79" s="524"/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524"/>
      <c r="P79" s="524"/>
      <c r="Q79" s="524"/>
      <c r="R79" s="524"/>
      <c r="S79" s="524"/>
      <c r="T79" s="524"/>
      <c r="U79" s="212"/>
      <c r="V79" s="212"/>
      <c r="W79" s="212"/>
      <c r="X79" s="254"/>
      <c r="Y79" s="524"/>
      <c r="Z79" s="524"/>
      <c r="AA79" s="524"/>
      <c r="AB79" s="524"/>
      <c r="AC79" s="524"/>
      <c r="AD79" s="524"/>
      <c r="AE79" s="524"/>
      <c r="AF79" s="524"/>
      <c r="AG79" s="524"/>
      <c r="EV79" s="524"/>
      <c r="EW79" s="524"/>
      <c r="EX79" s="524"/>
      <c r="EY79" s="524"/>
      <c r="EZ79" s="524"/>
      <c r="FA79" s="524"/>
      <c r="FB79" s="524"/>
      <c r="FC79" s="524"/>
      <c r="FD79" s="524"/>
      <c r="FE79" s="524"/>
      <c r="FF79" s="524"/>
      <c r="FG79" s="524"/>
      <c r="FH79" s="524"/>
      <c r="FI79" s="524"/>
      <c r="FJ79" s="524"/>
      <c r="FK79" s="524"/>
      <c r="FL79" s="524"/>
      <c r="FM79" s="524"/>
    </row>
    <row r="80" spans="1:169" ht="15.95" customHeight="1">
      <c r="A80" s="562"/>
      <c r="B80" s="524"/>
      <c r="C80" s="524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524"/>
      <c r="P80" s="524"/>
      <c r="Q80" s="524"/>
      <c r="R80" s="524"/>
      <c r="S80" s="524"/>
      <c r="T80" s="524"/>
      <c r="U80" s="212"/>
      <c r="V80" s="212"/>
      <c r="W80" s="212"/>
      <c r="X80" s="254"/>
      <c r="Y80" s="524"/>
      <c r="Z80" s="524"/>
      <c r="AA80" s="524"/>
      <c r="AB80" s="524"/>
      <c r="AC80" s="524"/>
      <c r="AD80" s="524"/>
      <c r="AE80" s="524"/>
      <c r="AF80" s="524"/>
      <c r="AG80" s="524"/>
      <c r="EV80" s="524"/>
      <c r="EW80" s="524"/>
      <c r="EX80" s="524"/>
      <c r="EY80" s="524"/>
      <c r="EZ80" s="524"/>
      <c r="FA80" s="524"/>
      <c r="FB80" s="524"/>
      <c r="FC80" s="524"/>
      <c r="FD80" s="524"/>
      <c r="FE80" s="524"/>
      <c r="FF80" s="524"/>
      <c r="FG80" s="524"/>
      <c r="FH80" s="524"/>
      <c r="FI80" s="524"/>
      <c r="FJ80" s="524"/>
      <c r="FK80" s="524"/>
      <c r="FL80" s="524"/>
      <c r="FM80" s="524"/>
    </row>
    <row r="81" spans="1:169" ht="15.95" customHeight="1">
      <c r="A81" s="562"/>
      <c r="B81" s="524"/>
      <c r="C81" s="524"/>
      <c r="D81" s="524"/>
      <c r="E81" s="524"/>
      <c r="F81" s="524"/>
      <c r="G81" s="524"/>
      <c r="H81" s="524"/>
      <c r="I81" s="524"/>
      <c r="J81" s="524"/>
      <c r="K81" s="524"/>
      <c r="L81" s="524"/>
      <c r="M81" s="524"/>
      <c r="N81" s="524"/>
      <c r="O81" s="524"/>
      <c r="P81" s="524"/>
      <c r="Q81" s="524"/>
      <c r="R81" s="524"/>
      <c r="S81" s="524"/>
      <c r="T81" s="524"/>
      <c r="U81" s="212"/>
      <c r="V81" s="212"/>
      <c r="W81" s="212"/>
      <c r="X81" s="254"/>
      <c r="Y81" s="524"/>
      <c r="Z81" s="524"/>
      <c r="AA81" s="524"/>
      <c r="AB81" s="524"/>
      <c r="AC81" s="524"/>
      <c r="AD81" s="524"/>
      <c r="AE81" s="524"/>
      <c r="AF81" s="524"/>
      <c r="AG81" s="524"/>
      <c r="EV81" s="524"/>
      <c r="EW81" s="524"/>
      <c r="EX81" s="524"/>
      <c r="EY81" s="524"/>
      <c r="EZ81" s="524"/>
      <c r="FA81" s="524"/>
      <c r="FB81" s="524"/>
      <c r="FC81" s="524"/>
      <c r="FD81" s="524"/>
      <c r="FE81" s="524"/>
      <c r="FF81" s="524"/>
      <c r="FG81" s="524"/>
      <c r="FH81" s="524"/>
      <c r="FI81" s="524"/>
      <c r="FJ81" s="524"/>
      <c r="FK81" s="524"/>
      <c r="FL81" s="524"/>
      <c r="FM81" s="524"/>
    </row>
    <row r="82" spans="1:169" ht="15.95" customHeight="1">
      <c r="A82" s="562"/>
      <c r="B82" s="524"/>
      <c r="C82" s="524"/>
      <c r="D82" s="524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24"/>
      <c r="U82" s="212"/>
      <c r="V82" s="212"/>
      <c r="W82" s="212"/>
      <c r="X82" s="254"/>
      <c r="Y82" s="524"/>
      <c r="Z82" s="524"/>
      <c r="AA82" s="524"/>
      <c r="AB82" s="524"/>
      <c r="AC82" s="524"/>
      <c r="AD82" s="524"/>
      <c r="AE82" s="524"/>
      <c r="AF82" s="524"/>
      <c r="AG82" s="524"/>
      <c r="EV82" s="524"/>
      <c r="EW82" s="524"/>
      <c r="EX82" s="524"/>
      <c r="EY82" s="524"/>
      <c r="EZ82" s="524"/>
      <c r="FA82" s="524"/>
      <c r="FB82" s="524"/>
      <c r="FC82" s="524"/>
      <c r="FD82" s="524"/>
      <c r="FE82" s="524"/>
      <c r="FF82" s="524"/>
      <c r="FG82" s="524"/>
      <c r="FH82" s="524"/>
      <c r="FI82" s="524"/>
      <c r="FJ82" s="524"/>
      <c r="FK82" s="524"/>
      <c r="FL82" s="524"/>
      <c r="FM82" s="524"/>
    </row>
    <row r="83" spans="1:169" ht="15.95" customHeight="1"/>
    <row r="84" spans="1:169" ht="15.95" customHeight="1"/>
    <row r="85" spans="1:169" ht="15.95" customHeight="1"/>
    <row r="86" spans="1:169" ht="15.95" customHeight="1"/>
    <row r="87" spans="1:169" ht="15.95" customHeight="1"/>
    <row r="88" spans="1:169" ht="15.95" customHeight="1"/>
    <row r="89" spans="1:169" ht="15.95" customHeight="1"/>
    <row r="90" spans="1:169" ht="15.95" customHeight="1"/>
    <row r="91" spans="1:169" ht="15.95" customHeight="1"/>
    <row r="92" spans="1:169" ht="15.95" customHeight="1"/>
    <row r="93" spans="1:169" ht="15.95" customHeight="1"/>
    <row r="94" spans="1:169" ht="15.95" customHeight="1"/>
    <row r="95" spans="1:169" ht="15.95" customHeight="1"/>
    <row r="96" spans="1:169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</sheetData>
  <mergeCells count="55">
    <mergeCell ref="C42:D42"/>
    <mergeCell ref="C36:D36"/>
    <mergeCell ref="B37:B38"/>
    <mergeCell ref="C37:D37"/>
    <mergeCell ref="C38:D38"/>
    <mergeCell ref="C39:D39"/>
    <mergeCell ref="C40:D40"/>
    <mergeCell ref="A31:A33"/>
    <mergeCell ref="C31:D31"/>
    <mergeCell ref="C33:D33"/>
    <mergeCell ref="C34:D34"/>
    <mergeCell ref="C41:D41"/>
    <mergeCell ref="C35:D35"/>
    <mergeCell ref="B22:B32"/>
    <mergeCell ref="C22:D22"/>
    <mergeCell ref="C27:D27"/>
    <mergeCell ref="C28:D28"/>
    <mergeCell ref="C29:D29"/>
    <mergeCell ref="C30:D30"/>
    <mergeCell ref="U22:V22"/>
    <mergeCell ref="C23:D23"/>
    <mergeCell ref="C24:D24"/>
    <mergeCell ref="C25:D25"/>
    <mergeCell ref="C26:D26"/>
    <mergeCell ref="X17:X18"/>
    <mergeCell ref="A18:A19"/>
    <mergeCell ref="B19:B21"/>
    <mergeCell ref="C19:D19"/>
    <mergeCell ref="U19:V19"/>
    <mergeCell ref="C20:D20"/>
    <mergeCell ref="C21:D21"/>
    <mergeCell ref="C14:D14"/>
    <mergeCell ref="B15:B18"/>
    <mergeCell ref="C15:D15"/>
    <mergeCell ref="U15:V15"/>
    <mergeCell ref="C16:D16"/>
    <mergeCell ref="C17:D17"/>
    <mergeCell ref="C11:D11"/>
    <mergeCell ref="U11:V11"/>
    <mergeCell ref="B12:B13"/>
    <mergeCell ref="C12:D12"/>
    <mergeCell ref="W12:W13"/>
    <mergeCell ref="C13:D13"/>
    <mergeCell ref="A4:D5"/>
    <mergeCell ref="U4:X5"/>
    <mergeCell ref="EU5:EW5"/>
    <mergeCell ref="FT5:FV5"/>
    <mergeCell ref="B6:B10"/>
    <mergeCell ref="C6:D6"/>
    <mergeCell ref="U6:V6"/>
    <mergeCell ref="C7:D7"/>
    <mergeCell ref="W7:W8"/>
    <mergeCell ref="C8:D8"/>
    <mergeCell ref="C9:D9"/>
    <mergeCell ref="X9:X10"/>
  </mergeCells>
  <phoneticPr fontId="61"/>
  <pageMargins left="0.39370078740157483" right="0.19685039370078741" top="0.78740157480314965" bottom="0.39370078740157483" header="0.59055118110236227" footer="0.19685039370078741"/>
  <pageSetup paperSize="9" orientation="portrait" r:id="rId1"/>
  <headerFooter alignWithMargins="0"/>
  <colBreaks count="1" manualBreakCount="1">
    <brk id="13" max="4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view="pageBreakPreview" zoomScaleNormal="100" zoomScaleSheetLayoutView="75" workbookViewId="0"/>
  </sheetViews>
  <sheetFormatPr defaultColWidth="8.75" defaultRowHeight="14.25"/>
  <cols>
    <col min="1" max="1" width="5.625" style="207" customWidth="1"/>
    <col min="2" max="2" width="15.75" style="207" customWidth="1"/>
    <col min="3" max="15" width="12.625" style="207" customWidth="1"/>
    <col min="16" max="16" width="9.5" style="207" customWidth="1"/>
    <col min="17" max="16384" width="8.75" style="207"/>
  </cols>
  <sheetData>
    <row r="1" spans="2:17">
      <c r="D1" s="207" t="s">
        <v>256</v>
      </c>
      <c r="E1" s="207" t="s">
        <v>257</v>
      </c>
      <c r="F1" s="207" t="s">
        <v>258</v>
      </c>
      <c r="G1" s="207" t="s">
        <v>259</v>
      </c>
      <c r="J1" s="207" t="s">
        <v>1462</v>
      </c>
    </row>
    <row r="2" spans="2:17" ht="18" customHeight="1">
      <c r="B2" s="255" t="s">
        <v>281</v>
      </c>
      <c r="C2" s="235"/>
      <c r="E2" s="1210"/>
      <c r="F2" s="1210"/>
      <c r="G2" s="1210"/>
      <c r="H2" s="1210"/>
      <c r="I2" s="1210"/>
      <c r="N2" s="1211"/>
      <c r="O2" s="959" t="s">
        <v>191</v>
      </c>
    </row>
    <row r="3" spans="2:17" s="1215" customFormat="1" ht="19.899999999999999" customHeight="1">
      <c r="B3" s="1376" t="s">
        <v>192</v>
      </c>
      <c r="C3" s="1212" t="s">
        <v>193</v>
      </c>
      <c r="D3" s="1213"/>
      <c r="E3" s="1213"/>
      <c r="F3" s="1213"/>
      <c r="G3" s="1379" t="s">
        <v>260</v>
      </c>
      <c r="H3" s="1301"/>
      <c r="I3" s="1301"/>
      <c r="J3" s="1302"/>
      <c r="K3" s="1372" t="s">
        <v>261</v>
      </c>
      <c r="L3" s="1295"/>
      <c r="M3" s="1301"/>
      <c r="N3" s="1212" t="s">
        <v>194</v>
      </c>
      <c r="O3" s="1214"/>
      <c r="P3" s="1362" t="s">
        <v>1463</v>
      </c>
    </row>
    <row r="4" spans="2:17" s="1215" customFormat="1" ht="19.899999999999999" customHeight="1">
      <c r="B4" s="1377"/>
      <c r="C4" s="1180"/>
      <c r="D4" s="371"/>
      <c r="E4" s="1071" t="s">
        <v>195</v>
      </c>
      <c r="F4" s="1365" t="s">
        <v>196</v>
      </c>
      <c r="G4" s="1180"/>
      <c r="H4" s="371"/>
      <c r="I4" s="1071" t="s">
        <v>195</v>
      </c>
      <c r="J4" s="1367" t="s">
        <v>196</v>
      </c>
      <c r="K4" s="1365" t="s">
        <v>199</v>
      </c>
      <c r="L4" s="1369" t="s">
        <v>201</v>
      </c>
      <c r="M4" s="1365" t="s">
        <v>198</v>
      </c>
      <c r="N4" s="1369" t="s">
        <v>197</v>
      </c>
      <c r="O4" s="1365" t="s">
        <v>198</v>
      </c>
      <c r="P4" s="1363"/>
      <c r="Q4" s="1216"/>
    </row>
    <row r="5" spans="2:17" s="1221" customFormat="1" ht="35.25" customHeight="1">
      <c r="B5" s="1378"/>
      <c r="C5" s="1217" t="s">
        <v>199</v>
      </c>
      <c r="D5" s="1217" t="s">
        <v>200</v>
      </c>
      <c r="E5" s="1218" t="s">
        <v>201</v>
      </c>
      <c r="F5" s="1366"/>
      <c r="G5" s="1217" t="s">
        <v>199</v>
      </c>
      <c r="H5" s="1217" t="s">
        <v>200</v>
      </c>
      <c r="I5" s="1219" t="s">
        <v>201</v>
      </c>
      <c r="J5" s="1368"/>
      <c r="K5" s="1303"/>
      <c r="L5" s="1370"/>
      <c r="M5" s="1366"/>
      <c r="N5" s="1371"/>
      <c r="O5" s="1366"/>
      <c r="P5" s="1364"/>
      <c r="Q5" s="1220"/>
    </row>
    <row r="6" spans="2:17" s="206" customFormat="1" ht="16.5" customHeight="1">
      <c r="B6" s="981"/>
      <c r="C6" s="983"/>
      <c r="D6" s="984"/>
      <c r="E6" s="984"/>
      <c r="F6" s="984"/>
      <c r="G6" s="984"/>
      <c r="H6" s="984"/>
      <c r="I6" s="984"/>
      <c r="J6" s="984"/>
      <c r="K6" s="984"/>
      <c r="L6" s="984"/>
      <c r="M6" s="984"/>
      <c r="N6" s="984"/>
      <c r="O6" s="985"/>
      <c r="P6" s="608"/>
    </row>
    <row r="7" spans="2:17" s="206" customFormat="1" ht="16.5" customHeight="1">
      <c r="B7" s="1222" t="s">
        <v>282</v>
      </c>
      <c r="C7" s="986">
        <v>1665</v>
      </c>
      <c r="D7" s="987">
        <v>1861</v>
      </c>
      <c r="E7" s="987">
        <v>3442</v>
      </c>
      <c r="F7" s="987">
        <v>83</v>
      </c>
      <c r="G7" s="987">
        <v>4859</v>
      </c>
      <c r="H7" s="987">
        <v>137</v>
      </c>
      <c r="I7" s="987">
        <v>4754</v>
      </c>
      <c r="J7" s="987">
        <v>115</v>
      </c>
      <c r="K7" s="987">
        <v>89</v>
      </c>
      <c r="L7" s="987">
        <v>85</v>
      </c>
      <c r="M7" s="987">
        <v>2</v>
      </c>
      <c r="N7" s="987">
        <v>8280</v>
      </c>
      <c r="O7" s="988">
        <v>200</v>
      </c>
      <c r="P7" s="1164">
        <v>42005</v>
      </c>
    </row>
    <row r="8" spans="2:17" s="206" customFormat="1" ht="16.5" customHeight="1">
      <c r="B8" s="1222" t="s">
        <v>1464</v>
      </c>
      <c r="C8" s="986">
        <v>1683</v>
      </c>
      <c r="D8" s="987">
        <v>1709</v>
      </c>
      <c r="E8" s="987">
        <v>3308</v>
      </c>
      <c r="F8" s="987">
        <v>81</v>
      </c>
      <c r="G8" s="987">
        <v>4879</v>
      </c>
      <c r="H8" s="987">
        <v>137</v>
      </c>
      <c r="I8" s="987">
        <v>4772</v>
      </c>
      <c r="J8" s="987">
        <v>117</v>
      </c>
      <c r="K8" s="987">
        <v>112</v>
      </c>
      <c r="L8" s="987">
        <v>106</v>
      </c>
      <c r="M8" s="987">
        <v>3</v>
      </c>
      <c r="N8" s="987">
        <v>8187</v>
      </c>
      <c r="O8" s="988">
        <v>200</v>
      </c>
      <c r="P8" s="1166" t="s">
        <v>1465</v>
      </c>
    </row>
    <row r="9" spans="2:17" s="206" customFormat="1" ht="16.5" customHeight="1">
      <c r="B9" s="1222" t="s">
        <v>1466</v>
      </c>
      <c r="C9" s="986">
        <v>1689</v>
      </c>
      <c r="D9" s="987">
        <v>1684</v>
      </c>
      <c r="E9" s="987">
        <v>3288</v>
      </c>
      <c r="F9" s="987">
        <v>80</v>
      </c>
      <c r="G9" s="987">
        <v>4890</v>
      </c>
      <c r="H9" s="987">
        <v>137</v>
      </c>
      <c r="I9" s="987">
        <v>4782</v>
      </c>
      <c r="J9" s="987">
        <v>117</v>
      </c>
      <c r="K9" s="987">
        <v>80</v>
      </c>
      <c r="L9" s="987">
        <v>76</v>
      </c>
      <c r="M9" s="987">
        <v>2</v>
      </c>
      <c r="N9" s="987">
        <v>8147</v>
      </c>
      <c r="O9" s="988">
        <v>199</v>
      </c>
      <c r="P9" s="1166" t="s">
        <v>1467</v>
      </c>
    </row>
    <row r="10" spans="2:17" s="206" customFormat="1" ht="16.5" customHeight="1">
      <c r="B10" s="1222" t="s">
        <v>1468</v>
      </c>
      <c r="C10" s="986">
        <v>1659</v>
      </c>
      <c r="D10" s="987">
        <v>1714</v>
      </c>
      <c r="E10" s="987">
        <v>3290</v>
      </c>
      <c r="F10" s="987">
        <v>81</v>
      </c>
      <c r="G10" s="987">
        <v>4890</v>
      </c>
      <c r="H10" s="987">
        <v>137</v>
      </c>
      <c r="I10" s="987">
        <v>4783</v>
      </c>
      <c r="J10" s="987">
        <v>118</v>
      </c>
      <c r="K10" s="987">
        <v>111</v>
      </c>
      <c r="L10" s="987">
        <v>106</v>
      </c>
      <c r="M10" s="989">
        <v>3</v>
      </c>
      <c r="N10" s="987">
        <v>8178</v>
      </c>
      <c r="O10" s="988">
        <v>202</v>
      </c>
      <c r="P10" s="1166" t="s">
        <v>1469</v>
      </c>
    </row>
    <row r="11" spans="2:17" s="206" customFormat="1" ht="16.5" customHeight="1">
      <c r="B11" s="1222" t="s">
        <v>1470</v>
      </c>
      <c r="C11" s="986">
        <v>1756</v>
      </c>
      <c r="D11" s="987">
        <v>1807</v>
      </c>
      <c r="E11" s="987">
        <v>3475</v>
      </c>
      <c r="F11" s="987">
        <v>86</v>
      </c>
      <c r="G11" s="987">
        <v>4861</v>
      </c>
      <c r="H11" s="987">
        <v>137</v>
      </c>
      <c r="I11" s="987">
        <v>4755</v>
      </c>
      <c r="J11" s="987">
        <v>118</v>
      </c>
      <c r="K11" s="987">
        <v>79</v>
      </c>
      <c r="L11" s="987">
        <v>75</v>
      </c>
      <c r="M11" s="987">
        <v>2</v>
      </c>
      <c r="N11" s="987">
        <v>8305</v>
      </c>
      <c r="O11" s="988">
        <v>206</v>
      </c>
      <c r="P11" s="1166" t="s">
        <v>1471</v>
      </c>
    </row>
    <row r="12" spans="2:17" s="206" customFormat="1" ht="16.5" customHeight="1">
      <c r="B12" s="1222" t="s">
        <v>1472</v>
      </c>
      <c r="C12" s="986">
        <v>1896</v>
      </c>
      <c r="D12" s="987">
        <v>1722</v>
      </c>
      <c r="E12" s="987">
        <v>3524</v>
      </c>
      <c r="F12" s="987">
        <v>89</v>
      </c>
      <c r="G12" s="987">
        <v>4861</v>
      </c>
      <c r="H12" s="987">
        <v>137</v>
      </c>
      <c r="I12" s="987">
        <v>4755</v>
      </c>
      <c r="J12" s="987">
        <v>120</v>
      </c>
      <c r="K12" s="987">
        <v>112</v>
      </c>
      <c r="L12" s="987">
        <v>106</v>
      </c>
      <c r="M12" s="987">
        <v>3</v>
      </c>
      <c r="N12" s="987">
        <v>8385</v>
      </c>
      <c r="O12" s="988">
        <v>211</v>
      </c>
      <c r="P12" s="1166" t="s">
        <v>1473</v>
      </c>
    </row>
    <row r="13" spans="2:17" s="206" customFormat="1" ht="16.5" customHeight="1">
      <c r="B13" s="1222" t="s">
        <v>1474</v>
      </c>
      <c r="C13" s="986">
        <v>1871</v>
      </c>
      <c r="D13" s="987">
        <v>1760</v>
      </c>
      <c r="E13" s="987">
        <v>3537</v>
      </c>
      <c r="F13" s="987">
        <v>89</v>
      </c>
      <c r="G13" s="987">
        <v>4842</v>
      </c>
      <c r="H13" s="987">
        <v>138</v>
      </c>
      <c r="I13" s="987">
        <v>4738</v>
      </c>
      <c r="J13" s="987">
        <v>119</v>
      </c>
      <c r="K13" s="987">
        <v>140</v>
      </c>
      <c r="L13" s="987">
        <v>133</v>
      </c>
      <c r="M13" s="987">
        <v>3</v>
      </c>
      <c r="N13" s="987">
        <v>8408</v>
      </c>
      <c r="O13" s="988">
        <v>211</v>
      </c>
      <c r="P13" s="1166" t="s">
        <v>1475</v>
      </c>
    </row>
    <row r="14" spans="2:17" s="206" customFormat="1" ht="16.5" customHeight="1">
      <c r="B14" s="1222" t="s">
        <v>1476</v>
      </c>
      <c r="C14" s="986">
        <v>1846</v>
      </c>
      <c r="D14" s="987">
        <v>1865</v>
      </c>
      <c r="E14" s="987">
        <v>3619</v>
      </c>
      <c r="F14" s="987">
        <v>91</v>
      </c>
      <c r="G14" s="987">
        <v>4824</v>
      </c>
      <c r="H14" s="987">
        <v>138</v>
      </c>
      <c r="I14" s="987">
        <v>4721</v>
      </c>
      <c r="J14" s="987">
        <v>119</v>
      </c>
      <c r="K14" s="987">
        <v>140</v>
      </c>
      <c r="L14" s="987">
        <v>133</v>
      </c>
      <c r="M14" s="987">
        <v>3</v>
      </c>
      <c r="N14" s="987">
        <v>8473</v>
      </c>
      <c r="O14" s="988">
        <v>214</v>
      </c>
      <c r="P14" s="1166" t="s">
        <v>1477</v>
      </c>
    </row>
    <row r="15" spans="2:17" s="206" customFormat="1" ht="16.5" customHeight="1">
      <c r="B15" s="1222" t="s">
        <v>1478</v>
      </c>
      <c r="C15" s="986">
        <v>1760</v>
      </c>
      <c r="D15" s="987">
        <v>1901</v>
      </c>
      <c r="E15" s="987">
        <v>3572</v>
      </c>
      <c r="F15" s="987">
        <v>90</v>
      </c>
      <c r="G15" s="987">
        <v>4794</v>
      </c>
      <c r="H15" s="987">
        <v>138</v>
      </c>
      <c r="I15" s="987">
        <v>4693</v>
      </c>
      <c r="J15" s="987">
        <v>119</v>
      </c>
      <c r="K15" s="987">
        <v>140</v>
      </c>
      <c r="L15" s="987">
        <v>133</v>
      </c>
      <c r="M15" s="987">
        <v>3</v>
      </c>
      <c r="N15" s="987">
        <v>8398</v>
      </c>
      <c r="O15" s="988">
        <v>212</v>
      </c>
      <c r="P15" s="1166" t="s">
        <v>1479</v>
      </c>
    </row>
    <row r="16" spans="2:17" s="206" customFormat="1" ht="16.5" customHeight="1">
      <c r="B16" s="1222" t="s">
        <v>1480</v>
      </c>
      <c r="C16" s="986">
        <v>1815</v>
      </c>
      <c r="D16" s="987">
        <v>1883</v>
      </c>
      <c r="E16" s="987">
        <v>3607</v>
      </c>
      <c r="F16" s="987">
        <v>91</v>
      </c>
      <c r="G16" s="987">
        <v>4795</v>
      </c>
      <c r="H16" s="987">
        <v>138</v>
      </c>
      <c r="I16" s="987">
        <v>4693</v>
      </c>
      <c r="J16" s="987">
        <v>119</v>
      </c>
      <c r="K16" s="987">
        <v>172</v>
      </c>
      <c r="L16" s="987">
        <v>163</v>
      </c>
      <c r="M16" s="987">
        <v>4</v>
      </c>
      <c r="N16" s="987">
        <v>8463</v>
      </c>
      <c r="O16" s="988">
        <v>214</v>
      </c>
      <c r="P16" s="1166" t="s">
        <v>1481</v>
      </c>
    </row>
    <row r="17" spans="2:16" s="206" customFormat="1" ht="16.5" customHeight="1">
      <c r="B17" s="1222" t="s">
        <v>1482</v>
      </c>
      <c r="C17" s="986">
        <v>1720</v>
      </c>
      <c r="D17" s="987">
        <v>1873</v>
      </c>
      <c r="E17" s="987">
        <v>3507</v>
      </c>
      <c r="F17" s="987">
        <v>89</v>
      </c>
      <c r="G17" s="987">
        <v>4795</v>
      </c>
      <c r="H17" s="987">
        <v>138</v>
      </c>
      <c r="I17" s="987">
        <v>4693</v>
      </c>
      <c r="J17" s="987">
        <v>119</v>
      </c>
      <c r="K17" s="987">
        <v>120</v>
      </c>
      <c r="L17" s="987">
        <v>114</v>
      </c>
      <c r="M17" s="987">
        <v>3</v>
      </c>
      <c r="N17" s="987">
        <v>8314</v>
      </c>
      <c r="O17" s="988">
        <v>210</v>
      </c>
      <c r="P17" s="1166" t="s">
        <v>1483</v>
      </c>
    </row>
    <row r="18" spans="2:16" s="206" customFormat="1" ht="16.5" customHeight="1">
      <c r="B18" s="1222" t="s">
        <v>1484</v>
      </c>
      <c r="C18" s="986">
        <v>1830</v>
      </c>
      <c r="D18" s="987">
        <v>1804</v>
      </c>
      <c r="E18" s="987">
        <v>3542</v>
      </c>
      <c r="F18" s="987">
        <v>90</v>
      </c>
      <c r="G18" s="987">
        <v>4806</v>
      </c>
      <c r="H18" s="987">
        <v>138</v>
      </c>
      <c r="I18" s="987">
        <v>4704</v>
      </c>
      <c r="J18" s="987">
        <v>119</v>
      </c>
      <c r="K18" s="987">
        <v>152</v>
      </c>
      <c r="L18" s="987">
        <v>145</v>
      </c>
      <c r="M18" s="987">
        <v>4</v>
      </c>
      <c r="N18" s="987">
        <v>8390</v>
      </c>
      <c r="O18" s="988">
        <v>213</v>
      </c>
      <c r="P18" s="1166" t="s">
        <v>1485</v>
      </c>
    </row>
    <row r="19" spans="2:16" s="206" customFormat="1" ht="16.5" customHeight="1">
      <c r="B19" s="1222" t="s">
        <v>283</v>
      </c>
      <c r="C19" s="986">
        <v>1684</v>
      </c>
      <c r="D19" s="987">
        <v>1851</v>
      </c>
      <c r="E19" s="987">
        <v>3451</v>
      </c>
      <c r="F19" s="987">
        <v>88</v>
      </c>
      <c r="G19" s="987">
        <v>4827</v>
      </c>
      <c r="H19" s="987">
        <v>138</v>
      </c>
      <c r="I19" s="987">
        <v>4724</v>
      </c>
      <c r="J19" s="987">
        <v>120</v>
      </c>
      <c r="K19" s="987">
        <v>152</v>
      </c>
      <c r="L19" s="987">
        <v>145</v>
      </c>
      <c r="M19" s="987">
        <v>4</v>
      </c>
      <c r="N19" s="987">
        <v>8319</v>
      </c>
      <c r="O19" s="988">
        <v>211</v>
      </c>
      <c r="P19" s="1164">
        <v>42370</v>
      </c>
    </row>
    <row r="20" spans="2:16" s="206" customFormat="1" ht="16.5" customHeight="1">
      <c r="B20" s="1222" t="s">
        <v>1464</v>
      </c>
      <c r="C20" s="986">
        <v>1576</v>
      </c>
      <c r="D20" s="987">
        <v>1725</v>
      </c>
      <c r="E20" s="987">
        <v>3254</v>
      </c>
      <c r="F20" s="987">
        <v>82</v>
      </c>
      <c r="G20" s="987">
        <v>4838</v>
      </c>
      <c r="H20" s="987">
        <v>138</v>
      </c>
      <c r="I20" s="987">
        <v>4734</v>
      </c>
      <c r="J20" s="987">
        <v>121</v>
      </c>
      <c r="K20" s="987">
        <v>152</v>
      </c>
      <c r="L20" s="987">
        <v>144</v>
      </c>
      <c r="M20" s="987">
        <v>4</v>
      </c>
      <c r="N20" s="987">
        <v>8132</v>
      </c>
      <c r="O20" s="988">
        <v>207</v>
      </c>
      <c r="P20" s="1166" t="s">
        <v>1465</v>
      </c>
    </row>
    <row r="21" spans="2:16" s="206" customFormat="1" ht="16.5" customHeight="1">
      <c r="B21" s="1223" t="s">
        <v>1466</v>
      </c>
      <c r="C21" s="990">
        <v>1607</v>
      </c>
      <c r="D21" s="991">
        <v>1603</v>
      </c>
      <c r="E21" s="992">
        <v>3130</v>
      </c>
      <c r="F21" s="991">
        <v>81</v>
      </c>
      <c r="G21" s="991">
        <v>4838</v>
      </c>
      <c r="H21" s="991">
        <v>138</v>
      </c>
      <c r="I21" s="991">
        <v>4734</v>
      </c>
      <c r="J21" s="991">
        <v>122</v>
      </c>
      <c r="K21" s="991">
        <v>141</v>
      </c>
      <c r="L21" s="991">
        <v>134</v>
      </c>
      <c r="M21" s="991">
        <v>4</v>
      </c>
      <c r="N21" s="991">
        <v>7997</v>
      </c>
      <c r="O21" s="993">
        <v>207</v>
      </c>
      <c r="P21" s="1224" t="s">
        <v>1467</v>
      </c>
    </row>
    <row r="22" spans="2:16" s="206" customFormat="1" ht="16.5" customHeight="1">
      <c r="B22" s="242" t="s">
        <v>202</v>
      </c>
      <c r="C22" s="242"/>
      <c r="D22" s="242"/>
      <c r="E22" s="242"/>
      <c r="F22" s="242"/>
      <c r="H22" s="1100"/>
      <c r="I22" s="1100" t="s">
        <v>1486</v>
      </c>
      <c r="J22" s="242"/>
      <c r="K22" s="242"/>
      <c r="L22" s="242"/>
      <c r="M22" s="242"/>
      <c r="N22" s="242"/>
      <c r="O22" s="242"/>
      <c r="P22" s="242"/>
    </row>
    <row r="23" spans="2:16" s="206" customFormat="1" ht="16.5" customHeight="1">
      <c r="B23" s="242" t="s">
        <v>203</v>
      </c>
      <c r="C23" s="242"/>
      <c r="D23" s="242"/>
      <c r="E23" s="242"/>
      <c r="F23" s="242"/>
      <c r="H23" s="242"/>
      <c r="I23" s="242" t="s">
        <v>1487</v>
      </c>
      <c r="J23" s="242"/>
      <c r="K23" s="242"/>
      <c r="L23" s="242"/>
      <c r="M23" s="242"/>
      <c r="N23" s="242"/>
      <c r="O23" s="242"/>
      <c r="P23" s="242"/>
    </row>
    <row r="24" spans="2:16" ht="16.5" customHeight="1">
      <c r="B24" s="1225"/>
    </row>
    <row r="25" spans="2:16" ht="19.899999999999999" customHeight="1">
      <c r="B25" s="255" t="s">
        <v>284</v>
      </c>
    </row>
    <row r="26" spans="2:16" s="206" customFormat="1" ht="22.5" customHeight="1">
      <c r="B26" s="1296" t="s">
        <v>192</v>
      </c>
      <c r="C26" s="1373" t="s">
        <v>204</v>
      </c>
      <c r="D26" s="1374"/>
      <c r="E26" s="1226" t="s">
        <v>1488</v>
      </c>
      <c r="F26" s="1227" t="s">
        <v>205</v>
      </c>
      <c r="G26" s="1227" t="s">
        <v>206</v>
      </c>
      <c r="H26" s="1228" t="s">
        <v>207</v>
      </c>
      <c r="I26" s="1091" t="s">
        <v>208</v>
      </c>
      <c r="J26" s="1362" t="s">
        <v>1489</v>
      </c>
      <c r="K26" s="1229"/>
      <c r="L26" s="1229"/>
      <c r="M26" s="1229"/>
      <c r="P26" s="249"/>
    </row>
    <row r="27" spans="2:16" s="206" customFormat="1" ht="28.9" customHeight="1">
      <c r="B27" s="1300"/>
      <c r="C27" s="1230" t="s">
        <v>271</v>
      </c>
      <c r="D27" s="1227" t="s">
        <v>1490</v>
      </c>
      <c r="E27" s="1217" t="s">
        <v>271</v>
      </c>
      <c r="F27" s="1230" t="s">
        <v>271</v>
      </c>
      <c r="G27" s="1230" t="s">
        <v>271</v>
      </c>
      <c r="H27" s="1230" t="s">
        <v>272</v>
      </c>
      <c r="I27" s="1217" t="s">
        <v>272</v>
      </c>
      <c r="J27" s="1375"/>
      <c r="K27" s="1231"/>
      <c r="L27" s="1231"/>
      <c r="M27" s="1231"/>
      <c r="P27" s="249"/>
    </row>
    <row r="28" spans="2:16" s="206" customFormat="1" ht="16.5" customHeight="1">
      <c r="B28" s="981"/>
      <c r="C28" s="1232"/>
      <c r="D28" s="242"/>
      <c r="E28" s="242"/>
      <c r="F28" s="1233"/>
      <c r="G28" s="1233"/>
      <c r="H28" s="1233"/>
      <c r="I28" s="1233"/>
      <c r="J28" s="608"/>
      <c r="K28" s="249"/>
      <c r="L28" s="249"/>
      <c r="M28" s="249"/>
      <c r="P28" s="249"/>
    </row>
    <row r="29" spans="2:16" s="206" customFormat="1" ht="16.5" customHeight="1">
      <c r="B29" s="1222" t="s">
        <v>282</v>
      </c>
      <c r="C29" s="1234">
        <v>47515.369079794378</v>
      </c>
      <c r="D29" s="1235">
        <v>63.325615988656736</v>
      </c>
      <c r="E29" s="847">
        <v>50092.33740156069</v>
      </c>
      <c r="F29" s="1234">
        <v>51782.846715328466</v>
      </c>
      <c r="G29" s="1234">
        <v>51561.660760731946</v>
      </c>
      <c r="H29" s="1234">
        <v>68559.708180532252</v>
      </c>
      <c r="I29" s="1236">
        <v>91795</v>
      </c>
      <c r="J29" s="1164">
        <v>42005</v>
      </c>
      <c r="K29" s="1237"/>
      <c r="L29" s="1237"/>
      <c r="M29" s="1237"/>
      <c r="P29" s="249"/>
    </row>
    <row r="30" spans="2:16" s="206" customFormat="1" ht="16.5" customHeight="1">
      <c r="B30" s="1222" t="s">
        <v>1464</v>
      </c>
      <c r="C30" s="1234">
        <v>36822.54925772627</v>
      </c>
      <c r="D30" s="1235">
        <v>49.594555882980941</v>
      </c>
      <c r="E30" s="847">
        <v>43387.549221844434</v>
      </c>
      <c r="F30" s="1238" t="s">
        <v>209</v>
      </c>
      <c r="G30" s="1234">
        <v>48656.632927584491</v>
      </c>
      <c r="H30" s="1234">
        <v>60379.115479950902</v>
      </c>
      <c r="I30" s="1238">
        <v>81320</v>
      </c>
      <c r="J30" s="1166" t="s">
        <v>1465</v>
      </c>
      <c r="K30" s="1239"/>
      <c r="L30" s="1239"/>
      <c r="M30" s="1239"/>
      <c r="P30" s="249"/>
    </row>
    <row r="31" spans="2:16" s="206" customFormat="1" ht="16.5" customHeight="1">
      <c r="B31" s="1222" t="s">
        <v>1466</v>
      </c>
      <c r="C31" s="1234">
        <v>41318.238050276996</v>
      </c>
      <c r="D31" s="1240">
        <v>54.818303208661924</v>
      </c>
      <c r="E31" s="847">
        <v>41368.97367667975</v>
      </c>
      <c r="F31" s="1238">
        <v>53678.757319453478</v>
      </c>
      <c r="G31" s="1234">
        <v>48929.560474549769</v>
      </c>
      <c r="H31" s="1234">
        <v>63742.992149279213</v>
      </c>
      <c r="I31" s="1238">
        <v>75525</v>
      </c>
      <c r="J31" s="1166" t="s">
        <v>1467</v>
      </c>
      <c r="K31" s="1239"/>
      <c r="L31" s="1239"/>
      <c r="M31" s="1239"/>
      <c r="P31" s="249"/>
    </row>
    <row r="32" spans="2:16" s="206" customFormat="1" ht="16.5" customHeight="1">
      <c r="B32" s="1222" t="s">
        <v>1468</v>
      </c>
      <c r="C32" s="1234">
        <v>42399.55687887776</v>
      </c>
      <c r="D32" s="1235">
        <v>56.220083878692968</v>
      </c>
      <c r="E32" s="847">
        <v>45244.573418006155</v>
      </c>
      <c r="F32" s="1238" t="s">
        <v>209</v>
      </c>
      <c r="G32" s="1234">
        <v>47665.850926411818</v>
      </c>
      <c r="H32" s="1234">
        <v>63876.830042914022</v>
      </c>
      <c r="I32" s="1238">
        <v>63336</v>
      </c>
      <c r="J32" s="1166" t="s">
        <v>1469</v>
      </c>
      <c r="K32" s="1239"/>
      <c r="L32" s="1239"/>
      <c r="M32" s="1239"/>
      <c r="P32" s="249"/>
    </row>
    <row r="33" spans="2:16" s="206" customFormat="1" ht="16.5" customHeight="1">
      <c r="B33" s="1222" t="s">
        <v>1470</v>
      </c>
      <c r="C33" s="1234">
        <v>44621.519665632171</v>
      </c>
      <c r="D33" s="1235">
        <v>59.38423976472847</v>
      </c>
      <c r="E33" s="847">
        <v>45833.488706490512</v>
      </c>
      <c r="F33" s="1238" t="s">
        <v>209</v>
      </c>
      <c r="G33" s="1234">
        <v>51908.886896428776</v>
      </c>
      <c r="H33" s="1234">
        <v>62110.096299884237</v>
      </c>
      <c r="I33" s="1238">
        <v>54809</v>
      </c>
      <c r="J33" s="1166" t="s">
        <v>1471</v>
      </c>
      <c r="K33" s="1239"/>
      <c r="L33" s="1239"/>
      <c r="M33" s="1239"/>
      <c r="P33" s="249"/>
    </row>
    <row r="34" spans="2:16" s="206" customFormat="1" ht="16.5" customHeight="1">
      <c r="B34" s="1222" t="s">
        <v>1472</v>
      </c>
      <c r="C34" s="1234">
        <v>49573.121957456271</v>
      </c>
      <c r="D34" s="1235">
        <v>64.101337557509154</v>
      </c>
      <c r="E34" s="847">
        <v>49838.179967000462</v>
      </c>
      <c r="F34" s="1238">
        <v>58797.7416140817</v>
      </c>
      <c r="G34" s="1234">
        <v>53155.905072737114</v>
      </c>
      <c r="H34" s="1234">
        <v>62479.374683935057</v>
      </c>
      <c r="I34" s="1238">
        <v>55240</v>
      </c>
      <c r="J34" s="1166" t="s">
        <v>1473</v>
      </c>
      <c r="K34" s="1239"/>
      <c r="L34" s="1239"/>
      <c r="M34" s="1239"/>
      <c r="P34" s="249"/>
    </row>
    <row r="35" spans="2:16" s="206" customFormat="1" ht="16.5" customHeight="1">
      <c r="B35" s="1222" t="s">
        <v>1474</v>
      </c>
      <c r="C35" s="1234">
        <v>49355.381260097653</v>
      </c>
      <c r="D35" s="1235">
        <v>63.773102159311293</v>
      </c>
      <c r="E35" s="847">
        <v>49002.512429727125</v>
      </c>
      <c r="F35" s="1238">
        <v>49306.333333333336</v>
      </c>
      <c r="G35" s="1234">
        <v>50855.299824074114</v>
      </c>
      <c r="H35" s="1234">
        <v>57602.642845141105</v>
      </c>
      <c r="I35" s="1238">
        <v>56944</v>
      </c>
      <c r="J35" s="1166" t="s">
        <v>1475</v>
      </c>
      <c r="K35" s="1239"/>
      <c r="L35" s="1239"/>
      <c r="M35" s="1239"/>
      <c r="P35" s="249"/>
    </row>
    <row r="36" spans="2:16" s="206" customFormat="1" ht="16.5" customHeight="1">
      <c r="B36" s="1222" t="s">
        <v>1476</v>
      </c>
      <c r="C36" s="1234">
        <v>46074.033174434007</v>
      </c>
      <c r="D36" s="1235">
        <v>59.000930555995723</v>
      </c>
      <c r="E36" s="847">
        <v>46150.360688254128</v>
      </c>
      <c r="F36" s="1238">
        <v>46457.97969712098</v>
      </c>
      <c r="G36" s="1234">
        <v>45459.073445548987</v>
      </c>
      <c r="H36" s="1234">
        <v>56912.634609608576</v>
      </c>
      <c r="I36" s="1238">
        <v>58747</v>
      </c>
      <c r="J36" s="1166" t="s">
        <v>1477</v>
      </c>
      <c r="K36" s="1239"/>
      <c r="L36" s="1239"/>
      <c r="M36" s="1239"/>
      <c r="P36" s="249"/>
    </row>
    <row r="37" spans="2:16" s="206" customFormat="1" ht="16.5" customHeight="1">
      <c r="B37" s="1222" t="s">
        <v>1478</v>
      </c>
      <c r="C37" s="1234">
        <v>38981.051469239974</v>
      </c>
      <c r="D37" s="1235">
        <v>51.225867746787522</v>
      </c>
      <c r="E37" s="847">
        <v>40874.046835819332</v>
      </c>
      <c r="F37" s="1238" t="s">
        <v>209</v>
      </c>
      <c r="G37" s="1234">
        <v>41855.800901020368</v>
      </c>
      <c r="H37" s="1234">
        <v>51203.69235767168</v>
      </c>
      <c r="I37" s="1238">
        <v>60174</v>
      </c>
      <c r="J37" s="1166" t="s">
        <v>1479</v>
      </c>
      <c r="K37" s="1239"/>
      <c r="L37" s="1239"/>
      <c r="M37" s="1239"/>
      <c r="P37" s="249"/>
    </row>
    <row r="38" spans="2:16" s="206" customFormat="1" ht="16.5" customHeight="1">
      <c r="B38" s="1222" t="s">
        <v>1480</v>
      </c>
      <c r="C38" s="1234">
        <v>36164.565556248985</v>
      </c>
      <c r="D38" s="1235">
        <v>47.916772020679765</v>
      </c>
      <c r="E38" s="847">
        <v>39118.884160347305</v>
      </c>
      <c r="F38" s="1238">
        <v>39953.728362183756</v>
      </c>
      <c r="G38" s="1234">
        <v>41154.077560470352</v>
      </c>
      <c r="H38" s="1234">
        <v>48994.203208683299</v>
      </c>
      <c r="I38" s="1238">
        <v>58947</v>
      </c>
      <c r="J38" s="1166" t="s">
        <v>1481</v>
      </c>
      <c r="K38" s="1239"/>
      <c r="L38" s="1239"/>
      <c r="M38" s="1239"/>
      <c r="P38" s="249"/>
    </row>
    <row r="39" spans="2:16" s="206" customFormat="1" ht="16.5" customHeight="1">
      <c r="B39" s="1222" t="s">
        <v>1482</v>
      </c>
      <c r="C39" s="1234">
        <v>36213.233367674198</v>
      </c>
      <c r="D39" s="1235">
        <v>47.498315367309417</v>
      </c>
      <c r="E39" s="847">
        <v>38350.353136650047</v>
      </c>
      <c r="F39" s="1238" t="s">
        <v>209</v>
      </c>
      <c r="G39" s="1234">
        <v>38208.574783652002</v>
      </c>
      <c r="H39" s="1234">
        <v>52865.955390933246</v>
      </c>
      <c r="I39" s="1238">
        <v>56679</v>
      </c>
      <c r="J39" s="1166" t="s">
        <v>1483</v>
      </c>
      <c r="K39" s="1239"/>
      <c r="L39" s="1239"/>
      <c r="M39" s="1239"/>
      <c r="P39" s="249"/>
    </row>
    <row r="40" spans="2:16" s="206" customFormat="1" ht="16.5" customHeight="1">
      <c r="B40" s="1222" t="s">
        <v>1484</v>
      </c>
      <c r="C40" s="1234">
        <v>33581.676668118751</v>
      </c>
      <c r="D40" s="1235">
        <v>43.522453014646111</v>
      </c>
      <c r="E40" s="847">
        <v>39264.895838740718</v>
      </c>
      <c r="F40" s="1238" t="s">
        <v>209</v>
      </c>
      <c r="G40" s="1234">
        <v>36155.221734169107</v>
      </c>
      <c r="H40" s="1234">
        <v>56136.305624274435</v>
      </c>
      <c r="I40" s="1238">
        <v>53706</v>
      </c>
      <c r="J40" s="1166" t="s">
        <v>1485</v>
      </c>
      <c r="K40" s="1239"/>
      <c r="L40" s="1239"/>
      <c r="M40" s="1239"/>
      <c r="P40" s="249"/>
    </row>
    <row r="41" spans="2:16" s="206" customFormat="1" ht="16.5" customHeight="1">
      <c r="B41" s="1222" t="s">
        <v>283</v>
      </c>
      <c r="C41" s="1241">
        <v>27779.105408806576</v>
      </c>
      <c r="D41" s="1235">
        <v>36.92944190053506</v>
      </c>
      <c r="E41" s="847">
        <v>36948.354040012484</v>
      </c>
      <c r="F41" s="1238">
        <v>29205.281514698556</v>
      </c>
      <c r="G41" s="1234">
        <v>29477.04995340377</v>
      </c>
      <c r="H41" s="1234">
        <v>54535.421384827736</v>
      </c>
      <c r="I41" s="1236">
        <v>48288</v>
      </c>
      <c r="J41" s="1164">
        <v>42370</v>
      </c>
      <c r="K41" s="1237"/>
      <c r="L41" s="1237"/>
      <c r="M41" s="1237"/>
      <c r="P41" s="249"/>
    </row>
    <row r="42" spans="2:16" s="206" customFormat="1" ht="16.5" customHeight="1">
      <c r="B42" s="1222" t="s">
        <v>1464</v>
      </c>
      <c r="C42" s="1241">
        <v>22478.717161461311</v>
      </c>
      <c r="D42" s="1235">
        <v>30.432793316454418</v>
      </c>
      <c r="E42" s="179">
        <v>31364.360663030442</v>
      </c>
      <c r="F42" s="1238" t="s">
        <v>209</v>
      </c>
      <c r="G42" s="1238">
        <v>26850.355143206914</v>
      </c>
      <c r="H42" s="1238">
        <v>43697.153715563058</v>
      </c>
      <c r="I42" s="1238">
        <v>47765</v>
      </c>
      <c r="J42" s="1166" t="s">
        <v>1465</v>
      </c>
      <c r="K42" s="1239"/>
      <c r="L42" s="1239"/>
      <c r="M42" s="1239"/>
      <c r="P42" s="249"/>
    </row>
    <row r="43" spans="2:16" s="206" customFormat="1" ht="16.5" customHeight="1">
      <c r="B43" s="1223" t="s">
        <v>1466</v>
      </c>
      <c r="C43" s="1242">
        <v>22892</v>
      </c>
      <c r="D43" s="1243">
        <v>32.17</v>
      </c>
      <c r="E43" s="994">
        <v>27737</v>
      </c>
      <c r="F43" s="1244" t="s">
        <v>209</v>
      </c>
      <c r="G43" s="1244">
        <v>26090</v>
      </c>
      <c r="H43" s="1244">
        <v>38039</v>
      </c>
      <c r="I43" s="1244">
        <v>42462</v>
      </c>
      <c r="J43" s="1224" t="s">
        <v>1467</v>
      </c>
      <c r="K43" s="1239"/>
      <c r="L43" s="1239"/>
      <c r="M43" s="1239"/>
      <c r="P43" s="249"/>
    </row>
    <row r="44" spans="2:16" s="206" customFormat="1" ht="16.5" customHeight="1">
      <c r="B44" s="242" t="s">
        <v>210</v>
      </c>
      <c r="C44" s="242"/>
      <c r="D44" s="242"/>
      <c r="E44" s="242"/>
      <c r="F44" s="242"/>
      <c r="H44" s="242"/>
      <c r="I44" s="242" t="s">
        <v>1491</v>
      </c>
      <c r="J44" s="242"/>
      <c r="K44" s="242"/>
      <c r="L44" s="242"/>
      <c r="M44" s="242"/>
      <c r="N44" s="242"/>
      <c r="O44" s="242"/>
      <c r="P44" s="242"/>
    </row>
    <row r="45" spans="2:16" s="206" customFormat="1" ht="16.5" customHeight="1">
      <c r="B45" s="242" t="s">
        <v>285</v>
      </c>
      <c r="C45" s="242"/>
      <c r="D45" s="242"/>
      <c r="E45" s="242"/>
      <c r="F45" s="242"/>
      <c r="H45" s="1100"/>
      <c r="I45" s="1100" t="s">
        <v>1492</v>
      </c>
      <c r="J45" s="242"/>
      <c r="K45" s="242"/>
      <c r="L45" s="242"/>
      <c r="M45" s="242"/>
      <c r="N45" s="242"/>
      <c r="O45" s="242"/>
      <c r="P45" s="242"/>
    </row>
    <row r="46" spans="2:16" ht="16.5" customHeight="1">
      <c r="B46" s="1100" t="s">
        <v>211</v>
      </c>
      <c r="H46" s="1100"/>
      <c r="I46" s="1100" t="s">
        <v>1493</v>
      </c>
    </row>
    <row r="47" spans="2:16" ht="16.5" customHeight="1">
      <c r="B47" s="1100" t="s">
        <v>212</v>
      </c>
      <c r="H47" s="1100"/>
      <c r="I47" s="1100" t="s">
        <v>1494</v>
      </c>
    </row>
    <row r="48" spans="2:16" ht="16.5" customHeight="1">
      <c r="B48" s="1100" t="s">
        <v>213</v>
      </c>
      <c r="H48" s="1100"/>
      <c r="I48" s="1100" t="s">
        <v>1495</v>
      </c>
    </row>
  </sheetData>
  <mergeCells count="14">
    <mergeCell ref="B26:B27"/>
    <mergeCell ref="C26:D26"/>
    <mergeCell ref="J26:J27"/>
    <mergeCell ref="B3:B5"/>
    <mergeCell ref="G3:J3"/>
    <mergeCell ref="P3:P5"/>
    <mergeCell ref="F4:F5"/>
    <mergeCell ref="J4:J5"/>
    <mergeCell ref="K4:K5"/>
    <mergeCell ref="L4:L5"/>
    <mergeCell ref="M4:M5"/>
    <mergeCell ref="N4:N5"/>
    <mergeCell ref="O4:O5"/>
    <mergeCell ref="K3:M3"/>
  </mergeCells>
  <phoneticPr fontId="6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colBreaks count="2" manualBreakCount="2">
    <brk id="8" max="47" man="1"/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view="pageBreakPreview" zoomScaleNormal="100" zoomScaleSheetLayoutView="75" workbookViewId="0"/>
  </sheetViews>
  <sheetFormatPr defaultRowHeight="13.5"/>
  <cols>
    <col min="1" max="1" width="12.125" style="234" customWidth="1"/>
    <col min="2" max="3" width="9.5" style="234" bestFit="1" customWidth="1"/>
    <col min="4" max="4" width="9" style="234"/>
    <col min="5" max="5" width="5.625" style="234" customWidth="1"/>
    <col min="6" max="6" width="9.375" style="234" customWidth="1"/>
    <col min="7" max="7" width="9" style="234"/>
    <col min="8" max="8" width="8.75" style="234" bestFit="1" customWidth="1"/>
    <col min="9" max="10" width="6" style="234" customWidth="1"/>
    <col min="11" max="11" width="8.5" style="234" customWidth="1"/>
    <col min="12" max="12" width="13.625" style="234" customWidth="1"/>
    <col min="13" max="13" width="10.375" style="234" customWidth="1"/>
    <col min="14" max="14" width="13.5" style="234" customWidth="1"/>
    <col min="15" max="18" width="10.375" style="234" customWidth="1"/>
    <col min="19" max="19" width="11.25" style="234" bestFit="1" customWidth="1"/>
    <col min="20" max="16384" width="9" style="234"/>
  </cols>
  <sheetData>
    <row r="1" spans="1:15" s="206" customFormat="1" ht="20.100000000000001" customHeight="1">
      <c r="A1" s="205" t="s">
        <v>1496</v>
      </c>
    </row>
    <row r="2" spans="1:15" s="206" customFormat="1" ht="20.100000000000001" customHeight="1">
      <c r="A2" s="205" t="s">
        <v>297</v>
      </c>
    </row>
    <row r="3" spans="1:15" s="206" customFormat="1" ht="20.100000000000001" customHeight="1">
      <c r="A3" s="205" t="s">
        <v>1497</v>
      </c>
    </row>
    <row r="4" spans="1:15" s="207" customFormat="1" ht="38.25" customHeight="1">
      <c r="A4" s="1295" t="s">
        <v>1028</v>
      </c>
      <c r="B4" s="1381" t="s">
        <v>1498</v>
      </c>
      <c r="C4" s="1382"/>
      <c r="D4" s="1382"/>
      <c r="E4" s="1383"/>
      <c r="F4" s="1384" t="s">
        <v>298</v>
      </c>
      <c r="G4" s="1385"/>
      <c r="H4" s="1386"/>
      <c r="I4" s="1387" t="s">
        <v>299</v>
      </c>
      <c r="J4" s="1387" t="s">
        <v>1499</v>
      </c>
      <c r="K4" s="1388" t="s">
        <v>1500</v>
      </c>
    </row>
    <row r="5" spans="1:15" s="207" customFormat="1" ht="28.9" customHeight="1">
      <c r="A5" s="1297"/>
      <c r="B5" s="161" t="s">
        <v>214</v>
      </c>
      <c r="C5" s="1245" t="s">
        <v>1501</v>
      </c>
      <c r="D5" s="1245" t="s">
        <v>1502</v>
      </c>
      <c r="E5" s="208" t="s">
        <v>215</v>
      </c>
      <c r="F5" s="1246" t="s">
        <v>98</v>
      </c>
      <c r="G5" s="1247" t="s">
        <v>216</v>
      </c>
      <c r="H5" s="1247" t="s">
        <v>217</v>
      </c>
      <c r="I5" s="1291"/>
      <c r="J5" s="1291"/>
      <c r="K5" s="1389"/>
    </row>
    <row r="6" spans="1:15" s="207" customFormat="1" ht="31.5">
      <c r="A6" s="1299"/>
      <c r="B6" s="162" t="s">
        <v>1503</v>
      </c>
      <c r="C6" s="1248" t="s">
        <v>1504</v>
      </c>
      <c r="D6" s="1248" t="s">
        <v>1505</v>
      </c>
      <c r="E6" s="210" t="s">
        <v>1506</v>
      </c>
      <c r="F6" s="162" t="s">
        <v>1503</v>
      </c>
      <c r="G6" s="1248" t="s">
        <v>1507</v>
      </c>
      <c r="H6" s="1248" t="s">
        <v>1508</v>
      </c>
      <c r="I6" s="210" t="s">
        <v>1509</v>
      </c>
      <c r="J6" s="210" t="s">
        <v>1510</v>
      </c>
      <c r="K6" s="1390"/>
    </row>
    <row r="7" spans="1:15" s="207" customFormat="1" ht="21" customHeight="1">
      <c r="A7" s="598" t="s">
        <v>300</v>
      </c>
      <c r="B7" s="163">
        <v>206836242</v>
      </c>
      <c r="C7" s="163">
        <v>129702530</v>
      </c>
      <c r="D7" s="163">
        <v>77133712</v>
      </c>
      <c r="E7" s="582">
        <v>37.299999999999997</v>
      </c>
      <c r="F7" s="163">
        <v>142201790</v>
      </c>
      <c r="G7" s="163">
        <v>88802737</v>
      </c>
      <c r="H7" s="163">
        <v>53399053</v>
      </c>
      <c r="I7" s="164">
        <v>35.97</v>
      </c>
      <c r="J7" s="164">
        <v>1.44</v>
      </c>
      <c r="K7" s="165" t="s">
        <v>1511</v>
      </c>
      <c r="L7" s="211"/>
    </row>
    <row r="8" spans="1:15" s="207" customFormat="1" ht="21" customHeight="1">
      <c r="A8" s="598" t="s">
        <v>301</v>
      </c>
      <c r="B8" s="166">
        <v>212538026</v>
      </c>
      <c r="C8" s="163">
        <v>134707724</v>
      </c>
      <c r="D8" s="166">
        <v>77830302</v>
      </c>
      <c r="E8" s="582">
        <v>36.6</v>
      </c>
      <c r="F8" s="166">
        <v>153410461</v>
      </c>
      <c r="G8" s="163">
        <v>96797915</v>
      </c>
      <c r="H8" s="166">
        <v>56612546</v>
      </c>
      <c r="I8" s="164">
        <v>35.97</v>
      </c>
      <c r="J8" s="164">
        <v>1.41</v>
      </c>
      <c r="K8" s="165" t="s">
        <v>1512</v>
      </c>
      <c r="L8" s="211"/>
    </row>
    <row r="9" spans="1:15" s="207" customFormat="1" ht="21" customHeight="1">
      <c r="A9" s="598" t="s">
        <v>302</v>
      </c>
      <c r="B9" s="166">
        <v>210582995</v>
      </c>
      <c r="C9" s="163">
        <v>139083536</v>
      </c>
      <c r="D9" s="166">
        <v>71499459</v>
      </c>
      <c r="E9" s="582">
        <v>34</v>
      </c>
      <c r="F9" s="166">
        <v>146515128</v>
      </c>
      <c r="G9" s="163">
        <v>96462317</v>
      </c>
      <c r="H9" s="166">
        <v>50052811</v>
      </c>
      <c r="I9" s="164">
        <v>36.31</v>
      </c>
      <c r="J9" s="164">
        <v>1.39</v>
      </c>
      <c r="K9" s="165" t="s">
        <v>1513</v>
      </c>
      <c r="L9" s="211"/>
      <c r="M9" s="167"/>
      <c r="N9" s="211"/>
    </row>
    <row r="10" spans="1:15" s="207" customFormat="1" ht="21" customHeight="1">
      <c r="A10" s="598" t="s">
        <v>303</v>
      </c>
      <c r="B10" s="166">
        <v>199697197</v>
      </c>
      <c r="C10" s="163">
        <v>136468854</v>
      </c>
      <c r="D10" s="166">
        <v>63228343</v>
      </c>
      <c r="E10" s="582">
        <v>31.7</v>
      </c>
      <c r="F10" s="166">
        <v>130839916</v>
      </c>
      <c r="G10" s="163">
        <v>89423393</v>
      </c>
      <c r="H10" s="166">
        <v>41416523</v>
      </c>
      <c r="I10" s="164">
        <v>36.19</v>
      </c>
      <c r="J10" s="164">
        <v>1.41</v>
      </c>
      <c r="K10" s="165" t="s">
        <v>1514</v>
      </c>
      <c r="L10" s="211"/>
      <c r="M10" s="167"/>
      <c r="N10" s="211"/>
    </row>
    <row r="11" spans="1:15" s="207" customFormat="1" ht="21" customHeight="1">
      <c r="A11" s="598" t="s">
        <v>304</v>
      </c>
      <c r="B11" s="166">
        <v>195873223</v>
      </c>
      <c r="C11" s="163">
        <v>136622661</v>
      </c>
      <c r="D11" s="166">
        <v>59250562</v>
      </c>
      <c r="E11" s="582">
        <v>30.2</v>
      </c>
      <c r="F11" s="166">
        <v>66773806</v>
      </c>
      <c r="G11" s="163">
        <v>46423033</v>
      </c>
      <c r="H11" s="166">
        <v>20350773</v>
      </c>
      <c r="I11" s="164">
        <v>36</v>
      </c>
      <c r="J11" s="164">
        <v>1.45</v>
      </c>
      <c r="K11" s="165" t="s">
        <v>1515</v>
      </c>
      <c r="L11" s="211"/>
      <c r="M11" s="167"/>
      <c r="N11" s="211"/>
    </row>
    <row r="12" spans="1:15" s="207" customFormat="1" ht="21" customHeight="1">
      <c r="A12" s="599"/>
      <c r="B12" s="163"/>
      <c r="C12" s="163"/>
      <c r="D12" s="163"/>
      <c r="E12" s="583"/>
      <c r="F12" s="163"/>
      <c r="G12" s="163"/>
      <c r="H12" s="163"/>
      <c r="I12" s="164"/>
      <c r="J12" s="164"/>
      <c r="K12" s="29"/>
      <c r="L12" s="211"/>
      <c r="M12" s="212"/>
    </row>
    <row r="13" spans="1:15" s="207" customFormat="1" ht="21" customHeight="1">
      <c r="A13" s="598" t="s">
        <v>305</v>
      </c>
      <c r="B13" s="166">
        <v>195169069</v>
      </c>
      <c r="C13" s="163">
        <v>135904158</v>
      </c>
      <c r="D13" s="166">
        <v>59264911</v>
      </c>
      <c r="E13" s="582">
        <v>30.4</v>
      </c>
      <c r="F13" s="166">
        <v>109358650</v>
      </c>
      <c r="G13" s="163">
        <v>75870986</v>
      </c>
      <c r="H13" s="166">
        <v>33487664</v>
      </c>
      <c r="I13" s="164">
        <v>36</v>
      </c>
      <c r="J13" s="164">
        <v>1.43</v>
      </c>
      <c r="K13" s="165" t="s">
        <v>1516</v>
      </c>
      <c r="L13" s="211"/>
      <c r="M13" s="212"/>
    </row>
    <row r="14" spans="1:15" s="207" customFormat="1" ht="21" customHeight="1">
      <c r="A14" s="600" t="s">
        <v>306</v>
      </c>
      <c r="B14" s="166">
        <v>194514751</v>
      </c>
      <c r="C14" s="163">
        <v>135477847</v>
      </c>
      <c r="D14" s="166">
        <v>59036904</v>
      </c>
      <c r="E14" s="582">
        <v>30.4</v>
      </c>
      <c r="F14" s="166">
        <v>59123634</v>
      </c>
      <c r="G14" s="163">
        <v>40749971</v>
      </c>
      <c r="H14" s="166">
        <v>18373663</v>
      </c>
      <c r="I14" s="164">
        <v>35.99</v>
      </c>
      <c r="J14" s="164">
        <v>1.47</v>
      </c>
      <c r="K14" s="165" t="s">
        <v>1517</v>
      </c>
      <c r="L14" s="211"/>
      <c r="M14" s="213"/>
      <c r="N14" s="211"/>
    </row>
    <row r="15" spans="1:15" s="207" customFormat="1" ht="21" customHeight="1">
      <c r="A15" s="601"/>
      <c r="B15" s="163"/>
      <c r="C15" s="163"/>
      <c r="D15" s="163"/>
      <c r="E15" s="582"/>
      <c r="F15" s="163"/>
      <c r="G15" s="163"/>
      <c r="H15" s="163"/>
      <c r="I15" s="164"/>
      <c r="J15" s="214"/>
      <c r="K15" s="215"/>
      <c r="L15" s="211"/>
      <c r="M15" s="216"/>
      <c r="O15" s="217"/>
    </row>
    <row r="16" spans="1:15" s="207" customFormat="1" ht="21" customHeight="1">
      <c r="A16" s="598" t="s">
        <v>307</v>
      </c>
      <c r="B16" s="163">
        <v>51637151</v>
      </c>
      <c r="C16" s="163">
        <v>37268686</v>
      </c>
      <c r="D16" s="163">
        <v>14368465</v>
      </c>
      <c r="E16" s="582">
        <v>27.8</v>
      </c>
      <c r="F16" s="163">
        <v>17834890</v>
      </c>
      <c r="G16" s="163">
        <v>12877771</v>
      </c>
      <c r="H16" s="163">
        <v>4957119</v>
      </c>
      <c r="I16" s="164">
        <v>35.880000000000003</v>
      </c>
      <c r="J16" s="164">
        <v>1.46</v>
      </c>
      <c r="K16" s="165" t="s">
        <v>1518</v>
      </c>
      <c r="L16" s="211"/>
      <c r="M16" s="213"/>
      <c r="N16" s="211"/>
    </row>
    <row r="17" spans="1:15" s="207" customFormat="1" ht="21" customHeight="1">
      <c r="A17" s="598" t="s">
        <v>308</v>
      </c>
      <c r="B17" s="166">
        <v>46286397</v>
      </c>
      <c r="C17" s="166">
        <v>31034799</v>
      </c>
      <c r="D17" s="166">
        <v>15251598</v>
      </c>
      <c r="E17" s="582">
        <v>33</v>
      </c>
      <c r="F17" s="166">
        <v>17681175</v>
      </c>
      <c r="G17" s="166">
        <v>11812920</v>
      </c>
      <c r="H17" s="166">
        <v>5868255</v>
      </c>
      <c r="I17" s="164">
        <v>35.950000000000003</v>
      </c>
      <c r="J17" s="164">
        <v>1.44</v>
      </c>
      <c r="K17" s="29" t="s">
        <v>1519</v>
      </c>
      <c r="L17" s="211"/>
      <c r="M17" s="213"/>
      <c r="N17" s="211"/>
    </row>
    <row r="18" spans="1:15" s="207" customFormat="1" ht="21" customHeight="1">
      <c r="A18" s="598" t="s">
        <v>309</v>
      </c>
      <c r="B18" s="166">
        <v>49717690</v>
      </c>
      <c r="C18" s="166">
        <v>33937015</v>
      </c>
      <c r="D18" s="166">
        <v>15780675</v>
      </c>
      <c r="E18" s="582">
        <v>31.7</v>
      </c>
      <c r="F18" s="166">
        <v>17591106</v>
      </c>
      <c r="G18" s="166">
        <v>12017967</v>
      </c>
      <c r="H18" s="166">
        <v>5573139</v>
      </c>
      <c r="I18" s="164">
        <v>36.35</v>
      </c>
      <c r="J18" s="164">
        <v>1.43</v>
      </c>
      <c r="K18" s="29" t="s">
        <v>1520</v>
      </c>
      <c r="L18" s="211"/>
      <c r="M18" s="213"/>
      <c r="N18" s="211"/>
    </row>
    <row r="19" spans="1:15" s="207" customFormat="1" ht="21" customHeight="1">
      <c r="A19" s="598" t="s">
        <v>310</v>
      </c>
      <c r="B19" s="166">
        <v>48231985</v>
      </c>
      <c r="C19" s="166">
        <v>34382161</v>
      </c>
      <c r="D19" s="166">
        <v>13849824</v>
      </c>
      <c r="E19" s="582">
        <v>28.7</v>
      </c>
      <c r="F19" s="166">
        <v>13666635</v>
      </c>
      <c r="G19" s="166">
        <v>9714375</v>
      </c>
      <c r="H19" s="166">
        <v>3952260</v>
      </c>
      <c r="I19" s="164">
        <v>35.82</v>
      </c>
      <c r="J19" s="164">
        <v>1.46</v>
      </c>
      <c r="K19" s="29" t="s">
        <v>1521</v>
      </c>
      <c r="L19" s="211"/>
      <c r="M19" s="213"/>
      <c r="N19" s="211"/>
    </row>
    <row r="20" spans="1:15" s="207" customFormat="1" ht="21" customHeight="1">
      <c r="A20" s="598" t="s">
        <v>311</v>
      </c>
      <c r="B20" s="163">
        <v>50278679</v>
      </c>
      <c r="C20" s="163">
        <v>36123872</v>
      </c>
      <c r="D20" s="163">
        <v>14154807</v>
      </c>
      <c r="E20" s="582">
        <v>28.2</v>
      </c>
      <c r="F20" s="166">
        <v>10184718</v>
      </c>
      <c r="G20" s="163">
        <v>7204709</v>
      </c>
      <c r="H20" s="163">
        <v>2980009</v>
      </c>
      <c r="I20" s="214">
        <v>35.85</v>
      </c>
      <c r="J20" s="214">
        <v>1.54</v>
      </c>
      <c r="K20" s="165" t="s">
        <v>1522</v>
      </c>
      <c r="L20" s="211"/>
      <c r="M20" s="213"/>
      <c r="N20" s="211"/>
    </row>
    <row r="21" spans="1:15" s="207" customFormat="1" ht="21" customHeight="1">
      <c r="A21" s="602"/>
      <c r="B21" s="163"/>
      <c r="C21" s="163"/>
      <c r="D21" s="163"/>
      <c r="E21" s="582"/>
      <c r="F21" s="163"/>
      <c r="G21" s="163"/>
      <c r="H21" s="163"/>
      <c r="I21" s="214"/>
      <c r="J21" s="214"/>
      <c r="K21" s="215"/>
      <c r="L21" s="211"/>
      <c r="M21" s="212"/>
    </row>
    <row r="22" spans="1:15" s="207" customFormat="1" ht="21" customHeight="1">
      <c r="A22" s="598" t="s">
        <v>282</v>
      </c>
      <c r="B22" s="163">
        <v>17197671</v>
      </c>
      <c r="C22" s="163">
        <v>12754584</v>
      </c>
      <c r="D22" s="163">
        <v>4443087</v>
      </c>
      <c r="E22" s="582">
        <v>25.8</v>
      </c>
      <c r="F22" s="163">
        <v>6446371</v>
      </c>
      <c r="G22" s="163">
        <v>4844129</v>
      </c>
      <c r="H22" s="163">
        <v>1602242</v>
      </c>
      <c r="I22" s="214">
        <v>35.729999999999997</v>
      </c>
      <c r="J22" s="214">
        <v>1.44</v>
      </c>
      <c r="K22" s="218" t="s">
        <v>1523</v>
      </c>
      <c r="L22" s="211"/>
      <c r="M22" s="167"/>
      <c r="N22" s="219"/>
      <c r="O22" s="219"/>
    </row>
    <row r="23" spans="1:15" s="207" customFormat="1" ht="21" customHeight="1">
      <c r="A23" s="598" t="s">
        <v>286</v>
      </c>
      <c r="B23" s="163">
        <v>16269102</v>
      </c>
      <c r="C23" s="163">
        <v>11176076</v>
      </c>
      <c r="D23" s="163">
        <v>5093026</v>
      </c>
      <c r="E23" s="582">
        <v>31.3</v>
      </c>
      <c r="F23" s="163">
        <v>5013781</v>
      </c>
      <c r="G23" s="163">
        <v>3370314</v>
      </c>
      <c r="H23" s="163">
        <v>1643467</v>
      </c>
      <c r="I23" s="214">
        <v>36.130000000000003</v>
      </c>
      <c r="J23" s="214">
        <v>1.45</v>
      </c>
      <c r="K23" s="220" t="s">
        <v>1524</v>
      </c>
      <c r="L23" s="211"/>
      <c r="M23" s="167"/>
      <c r="N23" s="219"/>
      <c r="O23" s="219"/>
    </row>
    <row r="24" spans="1:15" s="207" customFormat="1" ht="21" customHeight="1">
      <c r="A24" s="598" t="s">
        <v>287</v>
      </c>
      <c r="B24" s="163">
        <v>18170378</v>
      </c>
      <c r="C24" s="163">
        <v>13338026</v>
      </c>
      <c r="D24" s="163">
        <v>4832352</v>
      </c>
      <c r="E24" s="582">
        <v>26.6</v>
      </c>
      <c r="F24" s="163">
        <v>6374738</v>
      </c>
      <c r="G24" s="163">
        <v>4663328</v>
      </c>
      <c r="H24" s="163">
        <v>1711410</v>
      </c>
      <c r="I24" s="214">
        <v>35.81</v>
      </c>
      <c r="J24" s="214">
        <v>1.49</v>
      </c>
      <c r="K24" s="220" t="s">
        <v>1525</v>
      </c>
      <c r="L24" s="211"/>
      <c r="M24" s="167"/>
      <c r="N24" s="219"/>
      <c r="O24" s="219"/>
    </row>
    <row r="25" spans="1:15" s="207" customFormat="1" ht="21" customHeight="1">
      <c r="A25" s="598" t="s">
        <v>288</v>
      </c>
      <c r="B25" s="163">
        <v>15987309</v>
      </c>
      <c r="C25" s="163">
        <v>10490828</v>
      </c>
      <c r="D25" s="163">
        <v>5496481</v>
      </c>
      <c r="E25" s="582">
        <v>34.4</v>
      </c>
      <c r="F25" s="163">
        <v>5717341</v>
      </c>
      <c r="G25" s="163">
        <v>3722964</v>
      </c>
      <c r="H25" s="163">
        <v>1994377</v>
      </c>
      <c r="I25" s="214">
        <v>35.79</v>
      </c>
      <c r="J25" s="214">
        <v>1.39</v>
      </c>
      <c r="K25" s="220" t="s">
        <v>1526</v>
      </c>
      <c r="L25" s="211"/>
      <c r="M25" s="167"/>
      <c r="N25" s="211"/>
    </row>
    <row r="26" spans="1:15" s="207" customFormat="1" ht="21" customHeight="1">
      <c r="A26" s="598" t="s">
        <v>289</v>
      </c>
      <c r="B26" s="166">
        <v>16291910</v>
      </c>
      <c r="C26" s="163">
        <v>10923349</v>
      </c>
      <c r="D26" s="166">
        <v>5368561</v>
      </c>
      <c r="E26" s="582">
        <v>33</v>
      </c>
      <c r="F26" s="166">
        <v>6243316</v>
      </c>
      <c r="G26" s="163">
        <v>4154039</v>
      </c>
      <c r="H26" s="166">
        <v>2089277</v>
      </c>
      <c r="I26" s="221">
        <v>35.5</v>
      </c>
      <c r="J26" s="214">
        <v>1.52</v>
      </c>
      <c r="K26" s="220" t="s">
        <v>1527</v>
      </c>
      <c r="L26" s="211"/>
      <c r="M26" s="167"/>
      <c r="N26" s="211"/>
    </row>
    <row r="27" spans="1:15" s="207" customFormat="1" ht="21" customHeight="1">
      <c r="A27" s="598" t="s">
        <v>290</v>
      </c>
      <c r="B27" s="163">
        <v>14007178</v>
      </c>
      <c r="C27" s="163">
        <v>9620622</v>
      </c>
      <c r="D27" s="163">
        <v>4386556</v>
      </c>
      <c r="E27" s="582">
        <v>31.3</v>
      </c>
      <c r="F27" s="163">
        <v>5720518</v>
      </c>
      <c r="G27" s="163">
        <v>3935917</v>
      </c>
      <c r="H27" s="163">
        <v>1784601</v>
      </c>
      <c r="I27" s="214">
        <v>36.65</v>
      </c>
      <c r="J27" s="214">
        <v>1.41</v>
      </c>
      <c r="K27" s="220" t="s">
        <v>1528</v>
      </c>
      <c r="L27" s="211"/>
      <c r="M27" s="167"/>
      <c r="N27" s="211"/>
    </row>
    <row r="28" spans="1:15" s="207" customFormat="1" ht="21" customHeight="1">
      <c r="A28" s="598" t="s">
        <v>291</v>
      </c>
      <c r="B28" s="163">
        <v>16927977</v>
      </c>
      <c r="C28" s="163">
        <v>11732963</v>
      </c>
      <c r="D28" s="163">
        <v>5195014</v>
      </c>
      <c r="E28" s="582">
        <v>30.7</v>
      </c>
      <c r="F28" s="163">
        <v>6652224</v>
      </c>
      <c r="G28" s="163">
        <v>4613887</v>
      </c>
      <c r="H28" s="163">
        <v>2038337</v>
      </c>
      <c r="I28" s="214">
        <v>36.46</v>
      </c>
      <c r="J28" s="214">
        <v>1.41</v>
      </c>
      <c r="K28" s="220" t="s">
        <v>1529</v>
      </c>
      <c r="L28" s="211"/>
      <c r="M28" s="167"/>
      <c r="N28" s="211"/>
    </row>
    <row r="29" spans="1:15" s="207" customFormat="1" ht="21" customHeight="1">
      <c r="A29" s="598" t="s">
        <v>292</v>
      </c>
      <c r="B29" s="163">
        <v>17224622</v>
      </c>
      <c r="C29" s="163">
        <v>11524486</v>
      </c>
      <c r="D29" s="163">
        <v>5700136</v>
      </c>
      <c r="E29" s="582">
        <v>33.1</v>
      </c>
      <c r="F29" s="163">
        <v>6118187</v>
      </c>
      <c r="G29" s="163">
        <v>4103725</v>
      </c>
      <c r="H29" s="163">
        <v>2014462</v>
      </c>
      <c r="I29" s="214">
        <v>36.39</v>
      </c>
      <c r="J29" s="214">
        <v>1.42</v>
      </c>
      <c r="K29" s="220" t="s">
        <v>1530</v>
      </c>
      <c r="L29" s="211"/>
      <c r="M29" s="167"/>
      <c r="N29" s="211"/>
    </row>
    <row r="30" spans="1:15" s="207" customFormat="1" ht="21" customHeight="1">
      <c r="A30" s="598" t="s">
        <v>293</v>
      </c>
      <c r="B30" s="163">
        <v>15565091</v>
      </c>
      <c r="C30" s="163">
        <v>10679566</v>
      </c>
      <c r="D30" s="163">
        <v>4885525</v>
      </c>
      <c r="E30" s="582">
        <v>31.4</v>
      </c>
      <c r="F30" s="163">
        <v>4820695</v>
      </c>
      <c r="G30" s="163">
        <v>3300355</v>
      </c>
      <c r="H30" s="163">
        <v>1520340</v>
      </c>
      <c r="I30" s="214">
        <v>36.17</v>
      </c>
      <c r="J30" s="214">
        <v>1.47</v>
      </c>
      <c r="K30" s="220" t="s">
        <v>1531</v>
      </c>
      <c r="L30" s="211"/>
      <c r="M30" s="167"/>
      <c r="N30" s="211"/>
    </row>
    <row r="31" spans="1:15" s="207" customFormat="1" ht="21" customHeight="1">
      <c r="A31" s="598" t="s">
        <v>294</v>
      </c>
      <c r="B31" s="163">
        <v>15387220</v>
      </c>
      <c r="C31" s="163">
        <v>10562985</v>
      </c>
      <c r="D31" s="163">
        <v>4824235</v>
      </c>
      <c r="E31" s="582">
        <v>31.4</v>
      </c>
      <c r="F31" s="163">
        <v>4571631</v>
      </c>
      <c r="G31" s="163">
        <v>3130378</v>
      </c>
      <c r="H31" s="163">
        <v>1441253</v>
      </c>
      <c r="I31" s="214">
        <v>36</v>
      </c>
      <c r="J31" s="214">
        <v>1.4</v>
      </c>
      <c r="K31" s="220" t="s">
        <v>1532</v>
      </c>
      <c r="L31" s="211"/>
      <c r="M31" s="167"/>
      <c r="N31" s="211"/>
    </row>
    <row r="32" spans="1:15" s="207" customFormat="1" ht="21" customHeight="1">
      <c r="A32" s="598" t="s">
        <v>295</v>
      </c>
      <c r="B32" s="163">
        <v>15552745</v>
      </c>
      <c r="C32" s="163">
        <v>11496162</v>
      </c>
      <c r="D32" s="163">
        <v>4056583</v>
      </c>
      <c r="E32" s="582">
        <v>26.1</v>
      </c>
      <c r="F32" s="163">
        <v>4544979</v>
      </c>
      <c r="G32" s="163">
        <v>3367571</v>
      </c>
      <c r="H32" s="163">
        <v>1177408</v>
      </c>
      <c r="I32" s="214">
        <v>35.409999999999997</v>
      </c>
      <c r="J32" s="214">
        <v>1.5</v>
      </c>
      <c r="K32" s="220" t="s">
        <v>1533</v>
      </c>
      <c r="L32" s="211"/>
      <c r="M32" s="167"/>
      <c r="N32" s="211"/>
    </row>
    <row r="33" spans="1:21" s="207" customFormat="1" ht="21" customHeight="1">
      <c r="A33" s="598" t="s">
        <v>296</v>
      </c>
      <c r="B33" s="168">
        <v>17292020</v>
      </c>
      <c r="C33" s="163">
        <v>12323014</v>
      </c>
      <c r="D33" s="163">
        <v>4969006</v>
      </c>
      <c r="E33" s="582">
        <v>28.7</v>
      </c>
      <c r="F33" s="163">
        <v>4550025</v>
      </c>
      <c r="G33" s="163">
        <v>3216426</v>
      </c>
      <c r="H33" s="163">
        <v>1333599</v>
      </c>
      <c r="I33" s="214">
        <v>36.03</v>
      </c>
      <c r="J33" s="214">
        <v>1.47</v>
      </c>
      <c r="K33" s="220" t="s">
        <v>1534</v>
      </c>
      <c r="L33" s="211"/>
      <c r="M33" s="167"/>
      <c r="N33" s="211"/>
    </row>
    <row r="34" spans="1:21" s="207" customFormat="1" ht="21" customHeight="1">
      <c r="A34" s="598" t="s">
        <v>283</v>
      </c>
      <c r="B34" s="168">
        <v>16768987</v>
      </c>
      <c r="C34" s="163">
        <v>12260101</v>
      </c>
      <c r="D34" s="163">
        <v>4508886</v>
      </c>
      <c r="E34" s="582">
        <v>26.9</v>
      </c>
      <c r="F34" s="163">
        <v>3599069</v>
      </c>
      <c r="G34" s="163">
        <v>2629517</v>
      </c>
      <c r="H34" s="163">
        <v>969552</v>
      </c>
      <c r="I34" s="214">
        <v>35.49</v>
      </c>
      <c r="J34" s="214">
        <v>1.57</v>
      </c>
      <c r="K34" s="218" t="s">
        <v>1535</v>
      </c>
      <c r="L34" s="211"/>
      <c r="M34" s="167"/>
      <c r="N34" s="211"/>
    </row>
    <row r="35" spans="1:21" s="207" customFormat="1" ht="21" customHeight="1">
      <c r="A35" s="598" t="s">
        <v>286</v>
      </c>
      <c r="B35" s="168">
        <v>15964555</v>
      </c>
      <c r="C35" s="163">
        <v>11317071</v>
      </c>
      <c r="D35" s="163">
        <v>4647484</v>
      </c>
      <c r="E35" s="582">
        <v>29.1</v>
      </c>
      <c r="F35" s="163">
        <v>2962075</v>
      </c>
      <c r="G35" s="163">
        <v>2034248</v>
      </c>
      <c r="H35" s="163">
        <v>927827</v>
      </c>
      <c r="I35" s="214">
        <v>36.159999999999997</v>
      </c>
      <c r="J35" s="214">
        <v>1.48</v>
      </c>
      <c r="K35" s="220" t="s">
        <v>1524</v>
      </c>
      <c r="L35" s="211"/>
      <c r="M35" s="167"/>
      <c r="N35" s="211"/>
    </row>
    <row r="36" spans="1:21" s="207" customFormat="1" ht="21" customHeight="1">
      <c r="A36" s="603" t="s">
        <v>287</v>
      </c>
      <c r="B36" s="169">
        <v>17545137</v>
      </c>
      <c r="C36" s="170">
        <v>12546700</v>
      </c>
      <c r="D36" s="170">
        <v>4998437</v>
      </c>
      <c r="E36" s="582">
        <v>28.5</v>
      </c>
      <c r="F36" s="170">
        <v>3623574</v>
      </c>
      <c r="G36" s="170">
        <v>2540944</v>
      </c>
      <c r="H36" s="170">
        <v>1082630</v>
      </c>
      <c r="I36" s="222">
        <v>35.92</v>
      </c>
      <c r="J36" s="222">
        <v>1.55</v>
      </c>
      <c r="K36" s="223" t="s">
        <v>1536</v>
      </c>
      <c r="L36" s="211"/>
      <c r="M36" s="167"/>
      <c r="N36" s="211"/>
    </row>
    <row r="37" spans="1:21" ht="15.75" customHeight="1">
      <c r="A37" s="224" t="s">
        <v>274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6"/>
    </row>
    <row r="38" spans="1:21" ht="15.75" customHeight="1">
      <c r="A38" s="1100" t="s">
        <v>1537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</row>
    <row r="39" spans="1:21" ht="14.25">
      <c r="K39" s="227"/>
    </row>
    <row r="42" spans="1:21" s="207" customFormat="1" ht="20.100000000000001" customHeight="1">
      <c r="L42" s="205" t="s">
        <v>218</v>
      </c>
      <c r="M42" s="206"/>
      <c r="N42" s="206"/>
      <c r="O42" s="206"/>
      <c r="P42" s="206"/>
      <c r="Q42" s="206"/>
      <c r="R42" s="228" t="s">
        <v>219</v>
      </c>
      <c r="S42" s="995"/>
    </row>
    <row r="43" spans="1:21" s="207" customFormat="1" ht="66" customHeight="1">
      <c r="L43" s="1295" t="s">
        <v>1028</v>
      </c>
      <c r="M43" s="171" t="s">
        <v>1538</v>
      </c>
      <c r="N43" s="229" t="s">
        <v>220</v>
      </c>
      <c r="O43" s="604" t="s">
        <v>221</v>
      </c>
      <c r="P43" s="605" t="s">
        <v>1539</v>
      </c>
      <c r="Q43" s="230" t="s">
        <v>1540</v>
      </c>
      <c r="R43" s="208" t="s">
        <v>1541</v>
      </c>
      <c r="S43" s="1362" t="s">
        <v>1542</v>
      </c>
    </row>
    <row r="44" spans="1:21" s="207" customFormat="1" ht="32.1" customHeight="1">
      <c r="L44" s="1299"/>
      <c r="M44" s="172" t="s">
        <v>105</v>
      </c>
      <c r="N44" s="606" t="s">
        <v>222</v>
      </c>
      <c r="O44" s="606" t="s">
        <v>223</v>
      </c>
      <c r="P44" s="210" t="s">
        <v>1543</v>
      </c>
      <c r="Q44" s="210" t="s">
        <v>224</v>
      </c>
      <c r="R44" s="210" t="s">
        <v>1544</v>
      </c>
      <c r="S44" s="1380"/>
    </row>
    <row r="45" spans="1:21" s="207" customFormat="1" ht="20.25" customHeight="1">
      <c r="L45" s="598" t="s">
        <v>300</v>
      </c>
      <c r="M45" s="166">
        <v>206836242</v>
      </c>
      <c r="N45" s="166">
        <v>37923493</v>
      </c>
      <c r="O45" s="166">
        <v>1237654</v>
      </c>
      <c r="P45" s="166">
        <v>5225499</v>
      </c>
      <c r="Q45" s="166">
        <v>153888255</v>
      </c>
      <c r="R45" s="166">
        <v>8561341</v>
      </c>
      <c r="S45" s="165" t="s">
        <v>1545</v>
      </c>
      <c r="U45" s="211"/>
    </row>
    <row r="46" spans="1:21" s="207" customFormat="1" ht="20.25" customHeight="1">
      <c r="L46" s="598" t="s">
        <v>301</v>
      </c>
      <c r="M46" s="166">
        <v>212538026</v>
      </c>
      <c r="N46" s="166">
        <v>38805418</v>
      </c>
      <c r="O46" s="166">
        <v>674050</v>
      </c>
      <c r="P46" s="166">
        <v>10154490</v>
      </c>
      <c r="Q46" s="166">
        <v>153985869</v>
      </c>
      <c r="R46" s="166">
        <v>8918199</v>
      </c>
      <c r="S46" s="165" t="s">
        <v>1546</v>
      </c>
      <c r="U46" s="211"/>
    </row>
    <row r="47" spans="1:21" s="207" customFormat="1" ht="20.25" customHeight="1">
      <c r="L47" s="598" t="s">
        <v>302</v>
      </c>
      <c r="M47" s="166">
        <v>210582995</v>
      </c>
      <c r="N47" s="166">
        <v>21543214</v>
      </c>
      <c r="O47" s="166">
        <v>1492986</v>
      </c>
      <c r="P47" s="166">
        <v>13305007</v>
      </c>
      <c r="Q47" s="166">
        <v>165100865</v>
      </c>
      <c r="R47" s="166">
        <v>9140923</v>
      </c>
      <c r="S47" s="165" t="s">
        <v>1547</v>
      </c>
      <c r="U47" s="211"/>
    </row>
    <row r="48" spans="1:21" s="207" customFormat="1" ht="20.25" customHeight="1">
      <c r="L48" s="598" t="s">
        <v>303</v>
      </c>
      <c r="M48" s="166">
        <v>199697197</v>
      </c>
      <c r="N48" s="166">
        <v>13769712</v>
      </c>
      <c r="O48" s="166">
        <v>875842</v>
      </c>
      <c r="P48" s="166">
        <v>14384896</v>
      </c>
      <c r="Q48" s="166">
        <v>162126885</v>
      </c>
      <c r="R48" s="166">
        <v>8539862</v>
      </c>
      <c r="S48" s="165" t="s">
        <v>1548</v>
      </c>
      <c r="U48" s="211"/>
    </row>
    <row r="49" spans="12:21" s="207" customFormat="1" ht="20.25" customHeight="1">
      <c r="L49" s="598" t="s">
        <v>304</v>
      </c>
      <c r="M49" s="166">
        <v>195873223</v>
      </c>
      <c r="N49" s="166">
        <v>9241037</v>
      </c>
      <c r="O49" s="166">
        <v>1291049</v>
      </c>
      <c r="P49" s="166">
        <v>15446744</v>
      </c>
      <c r="Q49" s="166">
        <v>162328577</v>
      </c>
      <c r="R49" s="166">
        <v>7565816</v>
      </c>
      <c r="S49" s="165" t="s">
        <v>1549</v>
      </c>
      <c r="T49" s="211"/>
      <c r="U49" s="211"/>
    </row>
    <row r="50" spans="12:21" s="207" customFormat="1" ht="20.25" customHeight="1">
      <c r="L50" s="599"/>
      <c r="M50" s="166"/>
      <c r="N50" s="166"/>
      <c r="O50" s="166"/>
      <c r="P50" s="166"/>
      <c r="Q50" s="166"/>
      <c r="R50" s="166"/>
      <c r="S50" s="29"/>
      <c r="T50" s="211"/>
      <c r="U50" s="211"/>
    </row>
    <row r="51" spans="12:21" s="207" customFormat="1" ht="20.25" customHeight="1">
      <c r="L51" s="598" t="s">
        <v>305</v>
      </c>
      <c r="M51" s="166">
        <v>195169069</v>
      </c>
      <c r="N51" s="166">
        <v>12205093</v>
      </c>
      <c r="O51" s="166">
        <v>940707</v>
      </c>
      <c r="P51" s="166">
        <v>15325877</v>
      </c>
      <c r="Q51" s="166">
        <v>158339357</v>
      </c>
      <c r="R51" s="166">
        <v>8358035</v>
      </c>
      <c r="S51" s="165" t="s">
        <v>1550</v>
      </c>
      <c r="U51" s="211"/>
    </row>
    <row r="52" spans="12:21" s="207" customFormat="1" ht="20.25" customHeight="1">
      <c r="L52" s="600" t="s">
        <v>306</v>
      </c>
      <c r="M52" s="166">
        <v>194514751</v>
      </c>
      <c r="N52" s="166">
        <v>10351590</v>
      </c>
      <c r="O52" s="166">
        <v>1516448</v>
      </c>
      <c r="P52" s="166">
        <v>14561014</v>
      </c>
      <c r="Q52" s="166">
        <v>160383945</v>
      </c>
      <c r="R52" s="166">
        <v>7701754</v>
      </c>
      <c r="S52" s="165" t="s">
        <v>1551</v>
      </c>
      <c r="T52" s="211"/>
      <c r="U52" s="211"/>
    </row>
    <row r="53" spans="12:21" s="207" customFormat="1" ht="20.25" customHeight="1">
      <c r="L53" s="601"/>
      <c r="M53" s="166"/>
      <c r="N53" s="166"/>
      <c r="O53" s="166"/>
      <c r="P53" s="166"/>
      <c r="Q53" s="166"/>
      <c r="R53" s="166"/>
      <c r="S53" s="215"/>
      <c r="U53" s="211"/>
    </row>
    <row r="54" spans="12:21" s="207" customFormat="1" ht="20.25" customHeight="1">
      <c r="L54" s="598" t="s">
        <v>307</v>
      </c>
      <c r="M54" s="166">
        <v>51637151</v>
      </c>
      <c r="N54" s="166">
        <v>2000043</v>
      </c>
      <c r="O54" s="166">
        <v>168848</v>
      </c>
      <c r="P54" s="166">
        <v>4526716</v>
      </c>
      <c r="Q54" s="166">
        <v>43060213</v>
      </c>
      <c r="R54" s="166">
        <v>1881331</v>
      </c>
      <c r="S54" s="165" t="s">
        <v>1552</v>
      </c>
      <c r="T54" s="211"/>
      <c r="U54" s="211"/>
    </row>
    <row r="55" spans="12:21" s="207" customFormat="1" ht="20.25" customHeight="1">
      <c r="L55" s="598" t="s">
        <v>308</v>
      </c>
      <c r="M55" s="166">
        <v>46286397</v>
      </c>
      <c r="N55" s="166">
        <v>2407051</v>
      </c>
      <c r="O55" s="166" t="s">
        <v>209</v>
      </c>
      <c r="P55" s="166">
        <v>3482255</v>
      </c>
      <c r="Q55" s="166">
        <v>38733253</v>
      </c>
      <c r="R55" s="166">
        <v>1663838</v>
      </c>
      <c r="S55" s="29" t="s">
        <v>1553</v>
      </c>
      <c r="T55" s="211"/>
      <c r="U55" s="211"/>
    </row>
    <row r="56" spans="12:21" s="207" customFormat="1" ht="20.25" customHeight="1">
      <c r="L56" s="598" t="s">
        <v>309</v>
      </c>
      <c r="M56" s="166">
        <v>49717690</v>
      </c>
      <c r="N56" s="166">
        <v>2132918</v>
      </c>
      <c r="O56" s="166">
        <v>559624</v>
      </c>
      <c r="P56" s="166">
        <v>3645225</v>
      </c>
      <c r="Q56" s="166">
        <v>41228723</v>
      </c>
      <c r="R56" s="166">
        <v>2151200</v>
      </c>
      <c r="S56" s="29" t="s">
        <v>1554</v>
      </c>
      <c r="T56" s="211"/>
      <c r="U56" s="211"/>
    </row>
    <row r="57" spans="12:21" s="207" customFormat="1" ht="20.25" customHeight="1">
      <c r="L57" s="598" t="s">
        <v>310</v>
      </c>
      <c r="M57" s="166">
        <v>48231985</v>
      </c>
      <c r="N57" s="166">
        <v>2701025</v>
      </c>
      <c r="O57" s="166">
        <v>562577</v>
      </c>
      <c r="P57" s="166">
        <v>3792548</v>
      </c>
      <c r="Q57" s="166">
        <v>39306388</v>
      </c>
      <c r="R57" s="166">
        <v>1869447</v>
      </c>
      <c r="S57" s="29" t="s">
        <v>1555</v>
      </c>
      <c r="T57" s="211"/>
      <c r="U57" s="211"/>
    </row>
    <row r="58" spans="12:21" s="207" customFormat="1" ht="20.25" customHeight="1">
      <c r="L58" s="598" t="s">
        <v>311</v>
      </c>
      <c r="M58" s="166">
        <v>50278679</v>
      </c>
      <c r="N58" s="166">
        <v>3110596</v>
      </c>
      <c r="O58" s="166">
        <v>394247</v>
      </c>
      <c r="P58" s="166">
        <v>3640986</v>
      </c>
      <c r="Q58" s="166">
        <v>41115581</v>
      </c>
      <c r="R58" s="166">
        <v>2017269</v>
      </c>
      <c r="S58" s="165" t="s">
        <v>1556</v>
      </c>
      <c r="T58" s="211"/>
      <c r="U58" s="211"/>
    </row>
    <row r="59" spans="12:21" s="207" customFormat="1" ht="20.25" customHeight="1">
      <c r="L59" s="602"/>
      <c r="M59" s="166"/>
      <c r="N59" s="166"/>
      <c r="O59" s="166"/>
      <c r="P59" s="166"/>
      <c r="Q59" s="173"/>
      <c r="R59" s="166"/>
      <c r="S59" s="215"/>
      <c r="U59" s="211"/>
    </row>
    <row r="60" spans="12:21" s="207" customFormat="1" ht="20.25" customHeight="1">
      <c r="L60" s="598" t="s">
        <v>282</v>
      </c>
      <c r="M60" s="166">
        <v>17197671</v>
      </c>
      <c r="N60" s="166">
        <v>516752</v>
      </c>
      <c r="O60" s="166" t="s">
        <v>209</v>
      </c>
      <c r="P60" s="166">
        <v>1942397</v>
      </c>
      <c r="Q60" s="166">
        <v>14086711</v>
      </c>
      <c r="R60" s="166">
        <v>651811</v>
      </c>
      <c r="S60" s="218" t="s">
        <v>1557</v>
      </c>
      <c r="T60" s="211"/>
      <c r="U60" s="211"/>
    </row>
    <row r="61" spans="12:21" s="207" customFormat="1" ht="20.25" customHeight="1">
      <c r="L61" s="598" t="s">
        <v>286</v>
      </c>
      <c r="M61" s="166">
        <v>16269102</v>
      </c>
      <c r="N61" s="166">
        <v>506464</v>
      </c>
      <c r="O61" s="166" t="s">
        <v>209</v>
      </c>
      <c r="P61" s="166">
        <v>1420019</v>
      </c>
      <c r="Q61" s="166">
        <v>13733691</v>
      </c>
      <c r="R61" s="166">
        <v>608928</v>
      </c>
      <c r="S61" s="220" t="s">
        <v>1250</v>
      </c>
      <c r="T61" s="211"/>
      <c r="U61" s="211"/>
    </row>
    <row r="62" spans="12:21" s="207" customFormat="1" ht="20.25" customHeight="1">
      <c r="L62" s="598" t="s">
        <v>287</v>
      </c>
      <c r="M62" s="166">
        <v>18170378</v>
      </c>
      <c r="N62" s="166">
        <v>976827</v>
      </c>
      <c r="O62" s="166">
        <v>168848</v>
      </c>
      <c r="P62" s="166">
        <v>1164300</v>
      </c>
      <c r="Q62" s="166">
        <v>15239811</v>
      </c>
      <c r="R62" s="166">
        <v>620592</v>
      </c>
      <c r="S62" s="220" t="s">
        <v>1251</v>
      </c>
      <c r="T62" s="211"/>
      <c r="U62" s="211"/>
    </row>
    <row r="63" spans="12:21" s="207" customFormat="1" ht="20.25" customHeight="1">
      <c r="L63" s="598" t="s">
        <v>288</v>
      </c>
      <c r="M63" s="166">
        <v>15987309</v>
      </c>
      <c r="N63" s="166">
        <v>733772</v>
      </c>
      <c r="O63" s="166" t="s">
        <v>209</v>
      </c>
      <c r="P63" s="166">
        <v>1608985</v>
      </c>
      <c r="Q63" s="166">
        <v>13131224</v>
      </c>
      <c r="R63" s="166">
        <v>513328</v>
      </c>
      <c r="S63" s="220" t="s">
        <v>1252</v>
      </c>
      <c r="T63" s="211"/>
      <c r="U63" s="211"/>
    </row>
    <row r="64" spans="12:21" s="207" customFormat="1" ht="20.25" customHeight="1">
      <c r="L64" s="598" t="s">
        <v>289</v>
      </c>
      <c r="M64" s="166">
        <v>16291910</v>
      </c>
      <c r="N64" s="166">
        <v>1083154</v>
      </c>
      <c r="O64" s="166" t="s">
        <v>209</v>
      </c>
      <c r="P64" s="166">
        <v>668343</v>
      </c>
      <c r="Q64" s="166">
        <v>13781472</v>
      </c>
      <c r="R64" s="166">
        <v>758941</v>
      </c>
      <c r="S64" s="220" t="s">
        <v>1253</v>
      </c>
      <c r="T64" s="211"/>
      <c r="U64" s="211"/>
    </row>
    <row r="65" spans="3:21" s="207" customFormat="1" ht="20.25" customHeight="1">
      <c r="L65" s="598" t="s">
        <v>290</v>
      </c>
      <c r="M65" s="166">
        <v>14007178</v>
      </c>
      <c r="N65" s="166">
        <v>590125</v>
      </c>
      <c r="O65" s="166" t="s">
        <v>209</v>
      </c>
      <c r="P65" s="166">
        <v>1204927</v>
      </c>
      <c r="Q65" s="166">
        <v>11820557</v>
      </c>
      <c r="R65" s="166">
        <v>391569</v>
      </c>
      <c r="S65" s="220" t="s">
        <v>1254</v>
      </c>
      <c r="T65" s="211"/>
      <c r="U65" s="211"/>
    </row>
    <row r="66" spans="3:21" s="207" customFormat="1" ht="20.25" customHeight="1">
      <c r="L66" s="598" t="s">
        <v>291</v>
      </c>
      <c r="M66" s="166">
        <v>16927977</v>
      </c>
      <c r="N66" s="166">
        <v>746782</v>
      </c>
      <c r="O66" s="166">
        <v>268657</v>
      </c>
      <c r="P66" s="166">
        <v>1077321</v>
      </c>
      <c r="Q66" s="166">
        <v>14000572</v>
      </c>
      <c r="R66" s="166">
        <v>834645</v>
      </c>
      <c r="S66" s="220" t="s">
        <v>1255</v>
      </c>
      <c r="T66" s="211"/>
      <c r="U66" s="211"/>
    </row>
    <row r="67" spans="3:21" s="207" customFormat="1" ht="20.25" customHeight="1">
      <c r="L67" s="598" t="s">
        <v>292</v>
      </c>
      <c r="M67" s="166">
        <v>17224622</v>
      </c>
      <c r="N67" s="166">
        <v>820343</v>
      </c>
      <c r="O67" s="166">
        <v>129423</v>
      </c>
      <c r="P67" s="166">
        <v>1197888</v>
      </c>
      <c r="Q67" s="166">
        <v>14542453</v>
      </c>
      <c r="R67" s="166">
        <v>534515</v>
      </c>
      <c r="S67" s="220" t="s">
        <v>1256</v>
      </c>
      <c r="T67" s="211"/>
      <c r="U67" s="211"/>
    </row>
    <row r="68" spans="3:21" s="207" customFormat="1" ht="20.25" customHeight="1">
      <c r="L68" s="598" t="s">
        <v>293</v>
      </c>
      <c r="M68" s="166">
        <v>15565091</v>
      </c>
      <c r="N68" s="166">
        <v>565793</v>
      </c>
      <c r="O68" s="166">
        <v>161544</v>
      </c>
      <c r="P68" s="166">
        <v>1370016</v>
      </c>
      <c r="Q68" s="166">
        <v>12685698</v>
      </c>
      <c r="R68" s="166">
        <v>782040</v>
      </c>
      <c r="S68" s="220" t="s">
        <v>1257</v>
      </c>
      <c r="T68" s="211"/>
      <c r="U68" s="211"/>
    </row>
    <row r="69" spans="3:21" s="207" customFormat="1" ht="20.25" customHeight="1">
      <c r="L69" s="598" t="s">
        <v>294</v>
      </c>
      <c r="M69" s="166">
        <v>15387220</v>
      </c>
      <c r="N69" s="166">
        <v>631530</v>
      </c>
      <c r="O69" s="166">
        <v>169766</v>
      </c>
      <c r="P69" s="166">
        <v>1690513</v>
      </c>
      <c r="Q69" s="166">
        <v>12431159</v>
      </c>
      <c r="R69" s="166">
        <v>464252</v>
      </c>
      <c r="S69" s="220" t="s">
        <v>1259</v>
      </c>
      <c r="T69" s="211"/>
      <c r="U69" s="211"/>
    </row>
    <row r="70" spans="3:21" s="207" customFormat="1" ht="20.25" customHeight="1">
      <c r="L70" s="598" t="s">
        <v>295</v>
      </c>
      <c r="M70" s="166">
        <v>15552745</v>
      </c>
      <c r="N70" s="166">
        <v>1095200</v>
      </c>
      <c r="O70" s="166" t="s">
        <v>209</v>
      </c>
      <c r="P70" s="166">
        <v>1086837</v>
      </c>
      <c r="Q70" s="166">
        <v>12683576</v>
      </c>
      <c r="R70" s="166">
        <v>687132</v>
      </c>
      <c r="S70" s="220" t="s">
        <v>1260</v>
      </c>
      <c r="T70" s="211"/>
      <c r="U70" s="211"/>
    </row>
    <row r="71" spans="3:21" s="207" customFormat="1" ht="20.25" customHeight="1">
      <c r="L71" s="598" t="s">
        <v>296</v>
      </c>
      <c r="M71" s="166">
        <v>17292020</v>
      </c>
      <c r="N71" s="166">
        <v>974295</v>
      </c>
      <c r="O71" s="166">
        <v>392811</v>
      </c>
      <c r="P71" s="166">
        <v>1015198</v>
      </c>
      <c r="Q71" s="166">
        <v>14191653</v>
      </c>
      <c r="R71" s="166">
        <v>718063</v>
      </c>
      <c r="S71" s="220" t="s">
        <v>1261</v>
      </c>
      <c r="T71" s="211"/>
      <c r="U71" s="211"/>
    </row>
    <row r="72" spans="3:21" s="207" customFormat="1" ht="20.25" customHeight="1">
      <c r="L72" s="598" t="s">
        <v>283</v>
      </c>
      <c r="M72" s="166">
        <v>16768987</v>
      </c>
      <c r="N72" s="166">
        <v>715880</v>
      </c>
      <c r="O72" s="166" t="s">
        <v>209</v>
      </c>
      <c r="P72" s="166">
        <v>1114362</v>
      </c>
      <c r="Q72" s="166">
        <v>14275797</v>
      </c>
      <c r="R72" s="166">
        <v>662948</v>
      </c>
      <c r="S72" s="218" t="s">
        <v>1558</v>
      </c>
      <c r="T72" s="211"/>
      <c r="U72" s="211"/>
    </row>
    <row r="73" spans="3:21" s="207" customFormat="1" ht="20.25" customHeight="1">
      <c r="L73" s="598" t="s">
        <v>286</v>
      </c>
      <c r="M73" s="166">
        <v>15964555</v>
      </c>
      <c r="N73" s="166">
        <v>1354613</v>
      </c>
      <c r="O73" s="166">
        <v>170120</v>
      </c>
      <c r="P73" s="166">
        <v>1121979</v>
      </c>
      <c r="Q73" s="166">
        <v>12792649</v>
      </c>
      <c r="R73" s="166">
        <v>525194</v>
      </c>
      <c r="S73" s="220" t="s">
        <v>1250</v>
      </c>
      <c r="T73" s="211"/>
      <c r="U73" s="211"/>
    </row>
    <row r="74" spans="3:21" s="207" customFormat="1" ht="20.25" customHeight="1">
      <c r="L74" s="603" t="s">
        <v>287</v>
      </c>
      <c r="M74" s="174">
        <v>17545137</v>
      </c>
      <c r="N74" s="174">
        <v>1040103</v>
      </c>
      <c r="O74" s="174">
        <v>224127</v>
      </c>
      <c r="P74" s="174">
        <v>1404645</v>
      </c>
      <c r="Q74" s="174">
        <v>14047135</v>
      </c>
      <c r="R74" s="174">
        <v>829127</v>
      </c>
      <c r="S74" s="223" t="s">
        <v>1559</v>
      </c>
      <c r="T74" s="211"/>
      <c r="U74" s="211"/>
    </row>
    <row r="75" spans="3:21" s="207" customFormat="1" ht="18" customHeight="1">
      <c r="L75" s="224" t="s">
        <v>274</v>
      </c>
      <c r="M75" s="231"/>
      <c r="N75" s="231"/>
      <c r="O75" s="231"/>
      <c r="P75" s="231"/>
      <c r="Q75" s="231"/>
      <c r="R75" s="231"/>
      <c r="S75" s="231"/>
    </row>
    <row r="76" spans="3:21" s="207" customFormat="1" ht="18" customHeight="1">
      <c r="L76" s="1100" t="s">
        <v>1560</v>
      </c>
      <c r="M76" s="232"/>
      <c r="N76" s="233"/>
      <c r="P76" s="233"/>
      <c r="Q76" s="233"/>
    </row>
    <row r="77" spans="3:21">
      <c r="C77" s="996"/>
      <c r="D77" s="996"/>
      <c r="E77" s="996"/>
      <c r="F77" s="996"/>
      <c r="G77" s="996"/>
      <c r="H77" s="996"/>
      <c r="I77" s="996"/>
    </row>
    <row r="78" spans="3:21">
      <c r="C78" s="996"/>
      <c r="E78" s="996"/>
      <c r="F78" s="996"/>
      <c r="G78" s="996"/>
      <c r="H78" s="996"/>
      <c r="I78" s="996"/>
    </row>
    <row r="79" spans="3:21">
      <c r="C79" s="996"/>
    </row>
  </sheetData>
  <mergeCells count="8">
    <mergeCell ref="L43:L44"/>
    <mergeCell ref="S43:S44"/>
    <mergeCell ref="A4:A6"/>
    <mergeCell ref="B4:E4"/>
    <mergeCell ref="F4:H4"/>
    <mergeCell ref="I4:I5"/>
    <mergeCell ref="J4:J5"/>
    <mergeCell ref="K4:K6"/>
  </mergeCells>
  <phoneticPr fontId="61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rowBreaks count="1" manualBreakCount="1">
    <brk id="3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view="pageBreakPreview" zoomScaleNormal="100" zoomScaleSheetLayoutView="100" workbookViewId="0"/>
  </sheetViews>
  <sheetFormatPr defaultColWidth="8.875" defaultRowHeight="12"/>
  <cols>
    <col min="1" max="1" width="8.875" style="235" customWidth="1"/>
    <col min="2" max="2" width="13.25" style="235" customWidth="1"/>
    <col min="3" max="3" width="9.25" style="235" customWidth="1"/>
    <col min="4" max="4" width="5.625" style="235" customWidth="1"/>
    <col min="5" max="6" width="9.125" style="235" customWidth="1"/>
    <col min="7" max="7" width="7.125" style="235" customWidth="1"/>
    <col min="8" max="9" width="5.625" style="235" customWidth="1"/>
    <col min="10" max="10" width="1" style="235" customWidth="1"/>
    <col min="11" max="11" width="16.25" style="235" customWidth="1"/>
    <col min="12" max="12" width="4.125" style="235" customWidth="1"/>
    <col min="13" max="13" width="8.875" style="235" customWidth="1"/>
    <col min="14" max="14" width="19.75" style="235" bestFit="1" customWidth="1"/>
    <col min="15" max="15" width="9.25" style="235" bestFit="1" customWidth="1"/>
    <col min="16" max="16" width="11.625" style="235" bestFit="1" customWidth="1"/>
    <col min="17" max="17" width="11.5" style="235" bestFit="1" customWidth="1"/>
    <col min="18" max="18" width="14.25" style="235" bestFit="1" customWidth="1"/>
    <col min="19" max="19" width="14.5" style="235" bestFit="1" customWidth="1"/>
    <col min="20" max="20" width="9.375" style="235" bestFit="1" customWidth="1"/>
    <col min="21" max="21" width="11.625" style="235" bestFit="1" customWidth="1"/>
    <col min="22" max="23" width="8.875" style="235" customWidth="1"/>
    <col min="24" max="24" width="14.625" style="235" customWidth="1"/>
    <col min="25" max="16384" width="8.875" style="235"/>
  </cols>
  <sheetData>
    <row r="1" spans="1:14" s="206" customFormat="1" ht="20.100000000000001" customHeight="1">
      <c r="A1" s="205" t="s">
        <v>329</v>
      </c>
      <c r="B1" s="235"/>
      <c r="C1" s="236"/>
      <c r="D1" s="236"/>
      <c r="E1" s="236"/>
      <c r="F1" s="236"/>
    </row>
    <row r="2" spans="1:14" s="206" customFormat="1" ht="20.100000000000001" customHeight="1">
      <c r="A2" s="205" t="s">
        <v>1561</v>
      </c>
      <c r="B2" s="235"/>
      <c r="C2" s="236"/>
      <c r="D2" s="236"/>
      <c r="E2" s="236"/>
      <c r="F2" s="236"/>
    </row>
    <row r="3" spans="1:14" s="207" customFormat="1" ht="28.15" customHeight="1">
      <c r="A3" s="1069"/>
      <c r="B3" s="237" t="s">
        <v>225</v>
      </c>
      <c r="C3" s="1393" t="s">
        <v>1562</v>
      </c>
      <c r="D3" s="1394"/>
      <c r="E3" s="1394"/>
      <c r="F3" s="1394"/>
      <c r="G3" s="1395"/>
      <c r="H3" s="1247" t="s">
        <v>330</v>
      </c>
      <c r="I3" s="1247" t="s">
        <v>1563</v>
      </c>
      <c r="J3" s="1396" t="s">
        <v>1564</v>
      </c>
      <c r="K3" s="1397"/>
    </row>
    <row r="4" spans="1:14" s="207" customFormat="1" ht="28.15" customHeight="1">
      <c r="A4" s="1095"/>
      <c r="B4" s="1072"/>
      <c r="C4" s="175" t="s">
        <v>226</v>
      </c>
      <c r="D4" s="1249" t="s">
        <v>1565</v>
      </c>
      <c r="E4" s="1250" t="s">
        <v>1566</v>
      </c>
      <c r="F4" s="1250" t="s">
        <v>1567</v>
      </c>
      <c r="G4" s="1251" t="s">
        <v>1568</v>
      </c>
      <c r="H4" s="1252" t="s">
        <v>1569</v>
      </c>
      <c r="I4" s="1253" t="s">
        <v>1570</v>
      </c>
      <c r="J4" s="1398"/>
      <c r="K4" s="1399"/>
    </row>
    <row r="5" spans="1:14" s="207" customFormat="1" ht="28.15" customHeight="1">
      <c r="A5" s="1093" t="s">
        <v>228</v>
      </c>
      <c r="B5" s="1094"/>
      <c r="C5" s="175" t="s">
        <v>105</v>
      </c>
      <c r="D5" s="1254" t="s">
        <v>1571</v>
      </c>
      <c r="E5" s="1255" t="s">
        <v>1572</v>
      </c>
      <c r="F5" s="1255" t="s">
        <v>1573</v>
      </c>
      <c r="G5" s="1256" t="s">
        <v>1574</v>
      </c>
      <c r="H5" s="1257" t="s">
        <v>227</v>
      </c>
      <c r="I5" s="1257" t="s">
        <v>1575</v>
      </c>
      <c r="J5" s="1400"/>
      <c r="K5" s="1401"/>
    </row>
    <row r="6" spans="1:14" s="207" customFormat="1" ht="9.75" customHeight="1">
      <c r="A6" s="1069"/>
      <c r="B6" s="1070"/>
      <c r="C6" s="176"/>
      <c r="D6" s="238"/>
      <c r="E6" s="239"/>
      <c r="F6" s="614"/>
      <c r="G6" s="240"/>
      <c r="H6" s="240"/>
      <c r="I6" s="240"/>
      <c r="J6" s="241"/>
      <c r="K6" s="242"/>
    </row>
    <row r="7" spans="1:14" s="207" customFormat="1" ht="20.25" customHeight="1">
      <c r="A7" s="243" t="s">
        <v>229</v>
      </c>
      <c r="B7" s="244"/>
      <c r="C7" s="166">
        <v>195873223</v>
      </c>
      <c r="D7" s="177">
        <v>100</v>
      </c>
      <c r="E7" s="166">
        <v>136622661</v>
      </c>
      <c r="F7" s="166">
        <v>59250562</v>
      </c>
      <c r="G7" s="584">
        <v>30.24</v>
      </c>
      <c r="H7" s="178">
        <v>36</v>
      </c>
      <c r="I7" s="178">
        <v>1.45</v>
      </c>
      <c r="J7" s="245" t="s">
        <v>105</v>
      </c>
      <c r="K7" s="242"/>
      <c r="M7" s="211"/>
      <c r="N7" s="211"/>
    </row>
    <row r="8" spans="1:14" s="207" customFormat="1" ht="18" customHeight="1">
      <c r="A8" s="1391"/>
      <c r="B8" s="1392"/>
      <c r="C8" s="166"/>
      <c r="D8" s="177"/>
      <c r="E8" s="166"/>
      <c r="F8" s="166"/>
      <c r="G8" s="584"/>
      <c r="H8" s="178"/>
      <c r="I8" s="178"/>
      <c r="J8" s="245"/>
      <c r="K8" s="242"/>
      <c r="N8" s="246"/>
    </row>
    <row r="9" spans="1:14" s="207" customFormat="1" ht="18" customHeight="1">
      <c r="A9" s="1391" t="s">
        <v>21</v>
      </c>
      <c r="B9" s="1392"/>
      <c r="C9" s="166">
        <v>1725330</v>
      </c>
      <c r="D9" s="177">
        <v>0.88</v>
      </c>
      <c r="E9" s="166">
        <v>418433</v>
      </c>
      <c r="F9" s="166">
        <v>1306897</v>
      </c>
      <c r="G9" s="584">
        <v>75.739999999999995</v>
      </c>
      <c r="H9" s="178">
        <v>39.28</v>
      </c>
      <c r="I9" s="178">
        <v>0.05</v>
      </c>
      <c r="J9" s="245"/>
      <c r="K9" s="242" t="s">
        <v>60</v>
      </c>
      <c r="N9" s="246"/>
    </row>
    <row r="10" spans="1:14" s="207" customFormat="1" ht="18" customHeight="1">
      <c r="A10" s="1391" t="s">
        <v>236</v>
      </c>
      <c r="B10" s="1392"/>
      <c r="C10" s="166">
        <v>1062675</v>
      </c>
      <c r="D10" s="177">
        <v>0.54</v>
      </c>
      <c r="E10" s="166" t="s">
        <v>328</v>
      </c>
      <c r="F10" s="166" t="s">
        <v>328</v>
      </c>
      <c r="G10" s="584" t="s">
        <v>328</v>
      </c>
      <c r="H10" s="178">
        <v>32.94</v>
      </c>
      <c r="I10" s="178">
        <v>0.11</v>
      </c>
      <c r="J10" s="245"/>
      <c r="K10" s="242" t="s">
        <v>32</v>
      </c>
      <c r="N10" s="246"/>
    </row>
    <row r="11" spans="1:14" s="207" customFormat="1" ht="18" customHeight="1">
      <c r="A11" s="1391" t="s">
        <v>230</v>
      </c>
      <c r="B11" s="1392"/>
      <c r="C11" s="166">
        <v>4348760</v>
      </c>
      <c r="D11" s="177">
        <v>2.2200000000000002</v>
      </c>
      <c r="E11" s="166">
        <v>2958465</v>
      </c>
      <c r="F11" s="166">
        <v>1390295</v>
      </c>
      <c r="G11" s="584">
        <v>31.96</v>
      </c>
      <c r="H11" s="178">
        <v>29.24</v>
      </c>
      <c r="I11" s="178">
        <v>0.13</v>
      </c>
      <c r="J11" s="245"/>
      <c r="K11" s="242" t="s">
        <v>34</v>
      </c>
      <c r="N11" s="246"/>
    </row>
    <row r="12" spans="1:14" s="207" customFormat="1" ht="18" customHeight="1">
      <c r="A12" s="1391" t="s">
        <v>23</v>
      </c>
      <c r="B12" s="1392"/>
      <c r="C12" s="166">
        <v>9886088</v>
      </c>
      <c r="D12" s="177">
        <v>5.04</v>
      </c>
      <c r="E12" s="166" t="s">
        <v>328</v>
      </c>
      <c r="F12" s="166" t="s">
        <v>328</v>
      </c>
      <c r="G12" s="584" t="s">
        <v>328</v>
      </c>
      <c r="H12" s="178">
        <v>41.9</v>
      </c>
      <c r="I12" s="178">
        <v>1.32</v>
      </c>
      <c r="J12" s="245"/>
      <c r="K12" s="242" t="s">
        <v>35</v>
      </c>
      <c r="N12" s="246"/>
    </row>
    <row r="13" spans="1:14" s="207" customFormat="1" ht="18" customHeight="1">
      <c r="A13" s="1391" t="s">
        <v>46</v>
      </c>
      <c r="B13" s="1392"/>
      <c r="C13" s="166">
        <v>65580322</v>
      </c>
      <c r="D13" s="177">
        <v>33.479999999999997</v>
      </c>
      <c r="E13" s="166">
        <v>56365962</v>
      </c>
      <c r="F13" s="166">
        <v>9214360</v>
      </c>
      <c r="G13" s="584">
        <v>14.05</v>
      </c>
      <c r="H13" s="178">
        <v>34.96</v>
      </c>
      <c r="I13" s="178">
        <v>1.79</v>
      </c>
      <c r="J13" s="245"/>
      <c r="K13" s="242" t="s">
        <v>53</v>
      </c>
      <c r="N13" s="246"/>
    </row>
    <row r="14" spans="1:14" s="207" customFormat="1" ht="18" customHeight="1">
      <c r="A14" s="1391" t="s">
        <v>47</v>
      </c>
      <c r="B14" s="1392"/>
      <c r="C14" s="166">
        <v>14516794</v>
      </c>
      <c r="D14" s="177">
        <v>7.41</v>
      </c>
      <c r="E14" s="166">
        <v>13772989</v>
      </c>
      <c r="F14" s="166">
        <v>743805</v>
      </c>
      <c r="G14" s="584">
        <v>5.12</v>
      </c>
      <c r="H14" s="178">
        <v>30.61</v>
      </c>
      <c r="I14" s="178">
        <v>2.66</v>
      </c>
      <c r="J14" s="245"/>
      <c r="K14" s="242" t="s">
        <v>54</v>
      </c>
      <c r="N14" s="246"/>
    </row>
    <row r="15" spans="1:14" s="207" customFormat="1" ht="18" customHeight="1">
      <c r="A15" s="1391" t="s">
        <v>48</v>
      </c>
      <c r="B15" s="1392"/>
      <c r="C15" s="166">
        <v>16044537</v>
      </c>
      <c r="D15" s="177">
        <v>8.19</v>
      </c>
      <c r="E15" s="166">
        <v>8596064</v>
      </c>
      <c r="F15" s="166">
        <v>7448473</v>
      </c>
      <c r="G15" s="584">
        <v>46.42</v>
      </c>
      <c r="H15" s="178">
        <v>40.76</v>
      </c>
      <c r="I15" s="178">
        <v>1.37</v>
      </c>
      <c r="J15" s="245"/>
      <c r="K15" s="242" t="s">
        <v>55</v>
      </c>
      <c r="N15" s="246"/>
    </row>
    <row r="16" spans="1:14" s="207" customFormat="1" ht="18" customHeight="1">
      <c r="A16" s="1391" t="s">
        <v>49</v>
      </c>
      <c r="B16" s="1392"/>
      <c r="C16" s="166">
        <v>1317526</v>
      </c>
      <c r="D16" s="177">
        <v>0.67</v>
      </c>
      <c r="E16" s="166" t="s">
        <v>328</v>
      </c>
      <c r="F16" s="166" t="s">
        <v>328</v>
      </c>
      <c r="G16" s="584" t="s">
        <v>328</v>
      </c>
      <c r="H16" s="178">
        <v>33.9</v>
      </c>
      <c r="I16" s="178">
        <v>1.28</v>
      </c>
      <c r="J16" s="245"/>
      <c r="K16" s="242" t="s">
        <v>56</v>
      </c>
      <c r="N16" s="246"/>
    </row>
    <row r="17" spans="1:14" s="207" customFormat="1" ht="18" customHeight="1">
      <c r="A17" s="1391" t="s">
        <v>231</v>
      </c>
      <c r="B17" s="1392"/>
      <c r="C17" s="166">
        <v>49350204</v>
      </c>
      <c r="D17" s="177">
        <v>25.19</v>
      </c>
      <c r="E17" s="166">
        <v>35166290</v>
      </c>
      <c r="F17" s="166">
        <v>14183914</v>
      </c>
      <c r="G17" s="584">
        <v>28.74</v>
      </c>
      <c r="H17" s="178">
        <v>38.08</v>
      </c>
      <c r="I17" s="178">
        <v>1.22</v>
      </c>
      <c r="J17" s="245"/>
      <c r="K17" s="242" t="s">
        <v>314</v>
      </c>
      <c r="N17" s="246"/>
    </row>
    <row r="18" spans="1:14" s="207" customFormat="1" ht="18" customHeight="1">
      <c r="A18" s="1391" t="s">
        <v>52</v>
      </c>
      <c r="B18" s="1392"/>
      <c r="C18" s="166">
        <v>16604381</v>
      </c>
      <c r="D18" s="177">
        <v>8.4700000000000006</v>
      </c>
      <c r="E18" s="166">
        <v>5277236</v>
      </c>
      <c r="F18" s="166">
        <v>11327145</v>
      </c>
      <c r="G18" s="584">
        <v>68.209999999999994</v>
      </c>
      <c r="H18" s="178">
        <v>37.130000000000003</v>
      </c>
      <c r="I18" s="178">
        <v>0.4</v>
      </c>
      <c r="J18" s="245"/>
      <c r="K18" s="242" t="s">
        <v>315</v>
      </c>
      <c r="N18" s="246"/>
    </row>
    <row r="19" spans="1:14" s="207" customFormat="1" ht="18" customHeight="1">
      <c r="A19" s="1391" t="s">
        <v>316</v>
      </c>
      <c r="B19" s="1392"/>
      <c r="C19" s="166">
        <v>2575949</v>
      </c>
      <c r="D19" s="177">
        <v>1.31</v>
      </c>
      <c r="E19" s="166" t="s">
        <v>328</v>
      </c>
      <c r="F19" s="166" t="s">
        <v>328</v>
      </c>
      <c r="G19" s="584" t="s">
        <v>328</v>
      </c>
      <c r="H19" s="178">
        <v>32.85</v>
      </c>
      <c r="I19" s="178">
        <v>1.71</v>
      </c>
      <c r="J19" s="245"/>
      <c r="K19" s="242" t="s">
        <v>317</v>
      </c>
      <c r="N19" s="246"/>
    </row>
    <row r="20" spans="1:14" s="207" customFormat="1" ht="18" customHeight="1">
      <c r="A20" s="1391" t="s">
        <v>318</v>
      </c>
      <c r="B20" s="1392"/>
      <c r="C20" s="166">
        <v>1622209</v>
      </c>
      <c r="D20" s="177">
        <v>0.82</v>
      </c>
      <c r="E20" s="166" t="s">
        <v>209</v>
      </c>
      <c r="F20" s="166">
        <v>1622209</v>
      </c>
      <c r="G20" s="584">
        <v>100</v>
      </c>
      <c r="H20" s="178">
        <v>18.75</v>
      </c>
      <c r="I20" s="178">
        <v>1.65</v>
      </c>
      <c r="J20" s="245"/>
      <c r="K20" s="242" t="s">
        <v>319</v>
      </c>
      <c r="N20" s="615"/>
    </row>
    <row r="21" spans="1:14" s="207" customFormat="1" ht="18" customHeight="1">
      <c r="A21" s="1391" t="s">
        <v>320</v>
      </c>
      <c r="B21" s="1392"/>
      <c r="C21" s="166">
        <v>469102</v>
      </c>
      <c r="D21" s="177">
        <v>0.23</v>
      </c>
      <c r="E21" s="166" t="s">
        <v>328</v>
      </c>
      <c r="F21" s="166" t="s">
        <v>328</v>
      </c>
      <c r="G21" s="584" t="s">
        <v>328</v>
      </c>
      <c r="H21" s="178">
        <v>40.409999999999997</v>
      </c>
      <c r="I21" s="178">
        <v>0.49</v>
      </c>
      <c r="J21" s="245"/>
      <c r="K21" s="242" t="s">
        <v>321</v>
      </c>
      <c r="N21" s="246"/>
    </row>
    <row r="22" spans="1:14" s="207" customFormat="1" ht="18" customHeight="1">
      <c r="A22" s="1391" t="s">
        <v>25</v>
      </c>
      <c r="B22" s="1392"/>
      <c r="C22" s="166">
        <v>1615374</v>
      </c>
      <c r="D22" s="177">
        <v>0.82</v>
      </c>
      <c r="E22" s="166" t="s">
        <v>209</v>
      </c>
      <c r="F22" s="166">
        <v>1615374</v>
      </c>
      <c r="G22" s="584">
        <v>100</v>
      </c>
      <c r="H22" s="178">
        <v>20.149999999999999</v>
      </c>
      <c r="I22" s="178">
        <v>1.87</v>
      </c>
      <c r="J22" s="245"/>
      <c r="K22" s="242" t="s">
        <v>37</v>
      </c>
      <c r="N22" s="246"/>
    </row>
    <row r="23" spans="1:14" s="207" customFormat="1" ht="18" customHeight="1">
      <c r="A23" s="1391" t="s">
        <v>232</v>
      </c>
      <c r="B23" s="1392"/>
      <c r="C23" s="166">
        <v>1265360</v>
      </c>
      <c r="D23" s="177">
        <v>0.64</v>
      </c>
      <c r="E23" s="166">
        <v>350122</v>
      </c>
      <c r="F23" s="166">
        <v>915238</v>
      </c>
      <c r="G23" s="584">
        <v>72.33</v>
      </c>
      <c r="H23" s="178">
        <v>37.369999999999997</v>
      </c>
      <c r="I23" s="178">
        <v>0.09</v>
      </c>
      <c r="J23" s="245"/>
      <c r="K23" s="242" t="s">
        <v>90</v>
      </c>
      <c r="N23" s="246"/>
    </row>
    <row r="24" spans="1:14" ht="18" customHeight="1">
      <c r="A24" s="1404" t="s">
        <v>322</v>
      </c>
      <c r="B24" s="1405"/>
      <c r="C24" s="174">
        <v>7888612</v>
      </c>
      <c r="D24" s="616">
        <v>4.0199999999999996</v>
      </c>
      <c r="E24" s="174">
        <v>2989694</v>
      </c>
      <c r="F24" s="174">
        <v>4898918</v>
      </c>
      <c r="G24" s="617">
        <v>62.1</v>
      </c>
      <c r="H24" s="183">
        <v>33.26</v>
      </c>
      <c r="I24" s="183">
        <v>1.64</v>
      </c>
      <c r="J24" s="250"/>
      <c r="K24" s="251" t="s">
        <v>233</v>
      </c>
      <c r="M24" s="211"/>
      <c r="N24" s="211"/>
    </row>
    <row r="25" spans="1:14" s="207" customFormat="1" ht="18" customHeight="1">
      <c r="A25" s="252" t="s">
        <v>273</v>
      </c>
      <c r="B25" s="17"/>
      <c r="C25" s="179"/>
      <c r="D25" s="179"/>
      <c r="E25" s="249"/>
      <c r="F25" s="249"/>
      <c r="G25" s="180"/>
      <c r="H25" s="181"/>
      <c r="I25" s="181"/>
      <c r="J25" s="247"/>
      <c r="K25" s="249"/>
      <c r="M25" s="211"/>
    </row>
    <row r="26" spans="1:14" s="207" customFormat="1" ht="18" customHeight="1">
      <c r="A26" s="252" t="s">
        <v>234</v>
      </c>
      <c r="B26" s="17"/>
      <c r="C26" s="179"/>
      <c r="D26" s="179"/>
      <c r="E26" s="249"/>
      <c r="F26" s="249"/>
      <c r="G26" s="180"/>
      <c r="H26" s="181"/>
      <c r="I26" s="181"/>
      <c r="J26" s="247"/>
      <c r="K26" s="249"/>
      <c r="M26" s="211"/>
    </row>
    <row r="27" spans="1:14" s="207" customFormat="1" ht="18" customHeight="1">
      <c r="A27" s="252" t="s">
        <v>1576</v>
      </c>
      <c r="B27" s="17"/>
      <c r="C27" s="179"/>
      <c r="D27" s="179"/>
      <c r="E27" s="249"/>
      <c r="F27" s="249"/>
      <c r="G27" s="180"/>
      <c r="H27" s="181"/>
      <c r="I27" s="181"/>
      <c r="J27" s="247"/>
      <c r="K27" s="249"/>
      <c r="M27" s="211"/>
    </row>
    <row r="28" spans="1:14" s="207" customFormat="1" ht="18" customHeight="1">
      <c r="A28" s="1100" t="s">
        <v>1577</v>
      </c>
      <c r="B28" s="212"/>
      <c r="C28" s="212"/>
      <c r="D28" s="212"/>
      <c r="E28" s="212"/>
      <c r="F28" s="212"/>
      <c r="G28" s="180"/>
      <c r="H28" s="181"/>
      <c r="I28" s="181"/>
      <c r="J28" s="247"/>
      <c r="K28" s="249"/>
      <c r="M28" s="211"/>
    </row>
    <row r="29" spans="1:14" s="207" customFormat="1" ht="18" customHeight="1">
      <c r="A29" s="1100" t="s">
        <v>1578</v>
      </c>
      <c r="B29" s="212"/>
      <c r="C29" s="212"/>
      <c r="D29" s="212"/>
      <c r="E29" s="212"/>
      <c r="F29" s="212"/>
      <c r="G29" s="180"/>
      <c r="H29" s="181"/>
      <c r="I29" s="181"/>
      <c r="J29" s="247"/>
      <c r="K29" s="249"/>
      <c r="M29" s="211"/>
    </row>
    <row r="30" spans="1:14" s="207" customFormat="1" ht="18" customHeight="1">
      <c r="A30" s="1100" t="s">
        <v>1579</v>
      </c>
      <c r="B30" s="212"/>
      <c r="C30" s="212"/>
      <c r="D30" s="212"/>
      <c r="E30" s="212"/>
      <c r="F30" s="212"/>
      <c r="G30" s="180"/>
      <c r="H30" s="181"/>
      <c r="I30" s="181"/>
      <c r="J30" s="247"/>
      <c r="K30" s="249"/>
      <c r="M30" s="211"/>
    </row>
    <row r="31" spans="1:14" s="207" customFormat="1" ht="18" customHeight="1">
      <c r="A31" s="1100" t="s">
        <v>1580</v>
      </c>
      <c r="B31" s="253"/>
      <c r="C31" s="253"/>
      <c r="D31" s="253"/>
      <c r="E31" s="253"/>
      <c r="F31" s="253"/>
      <c r="G31" s="180"/>
      <c r="H31" s="181"/>
      <c r="I31" s="181"/>
      <c r="J31" s="247"/>
      <c r="K31" s="249"/>
      <c r="M31" s="211"/>
    </row>
    <row r="32" spans="1:14" s="207" customFormat="1" ht="18" customHeight="1">
      <c r="A32" s="253" t="s">
        <v>1581</v>
      </c>
      <c r="B32" s="253"/>
      <c r="C32" s="253"/>
      <c r="D32" s="253"/>
      <c r="E32" s="253"/>
      <c r="F32" s="253"/>
      <c r="G32" s="180"/>
      <c r="H32" s="181"/>
      <c r="I32" s="181"/>
      <c r="J32" s="247"/>
      <c r="K32" s="249"/>
      <c r="M32" s="211"/>
    </row>
    <row r="33" spans="1:14" s="207" customFormat="1" ht="18" customHeight="1">
      <c r="A33" s="253" t="s">
        <v>1582</v>
      </c>
      <c r="B33" s="253"/>
      <c r="C33" s="253"/>
      <c r="D33" s="253"/>
      <c r="E33" s="253"/>
      <c r="F33" s="253"/>
      <c r="G33" s="253"/>
      <c r="H33" s="253"/>
      <c r="I33" s="253"/>
      <c r="J33" s="247"/>
      <c r="K33" s="249"/>
      <c r="M33" s="211"/>
    </row>
    <row r="34" spans="1:14" s="207" customFormat="1" ht="20.25" customHeight="1">
      <c r="A34" s="254"/>
      <c r="B34" s="212"/>
      <c r="C34" s="212"/>
      <c r="D34" s="212"/>
      <c r="E34" s="212"/>
      <c r="F34" s="212"/>
      <c r="G34" s="212"/>
      <c r="H34" s="212"/>
      <c r="I34" s="212"/>
      <c r="J34" s="212"/>
      <c r="K34" s="212"/>
    </row>
    <row r="35" spans="1:14" s="206" customFormat="1" ht="19.5" customHeight="1">
      <c r="A35" s="255" t="s">
        <v>331</v>
      </c>
      <c r="B35" s="235"/>
      <c r="C35" s="256"/>
      <c r="D35" s="256"/>
      <c r="E35" s="256"/>
      <c r="F35" s="256"/>
      <c r="G35" s="256"/>
      <c r="H35" s="256"/>
      <c r="I35" s="256"/>
      <c r="J35" s="256"/>
      <c r="K35" s="256"/>
    </row>
    <row r="36" spans="1:14" s="206" customFormat="1" ht="19.5" customHeight="1">
      <c r="A36" s="255" t="s">
        <v>1583</v>
      </c>
      <c r="B36" s="235"/>
      <c r="C36" s="256"/>
      <c r="D36" s="256"/>
      <c r="E36" s="256"/>
      <c r="F36" s="256"/>
      <c r="G36" s="256"/>
      <c r="H36" s="256"/>
      <c r="I36" s="256"/>
      <c r="J36" s="256"/>
      <c r="K36" s="256"/>
    </row>
    <row r="37" spans="1:14" s="207" customFormat="1" ht="27.75" customHeight="1">
      <c r="A37" s="1069"/>
      <c r="B37" s="237" t="s">
        <v>225</v>
      </c>
      <c r="C37" s="1393" t="s">
        <v>1562</v>
      </c>
      <c r="D37" s="1394"/>
      <c r="E37" s="1394"/>
      <c r="F37" s="1394"/>
      <c r="G37" s="1395"/>
      <c r="H37" s="1247" t="s">
        <v>332</v>
      </c>
      <c r="I37" s="1247" t="s">
        <v>1563</v>
      </c>
      <c r="J37" s="1396" t="s">
        <v>1564</v>
      </c>
      <c r="K37" s="1397"/>
    </row>
    <row r="38" spans="1:14" s="207" customFormat="1" ht="27.75" customHeight="1">
      <c r="A38" s="1095"/>
      <c r="B38" s="1072"/>
      <c r="C38" s="175" t="s">
        <v>226</v>
      </c>
      <c r="D38" s="1249" t="s">
        <v>1565</v>
      </c>
      <c r="E38" s="1250" t="s">
        <v>1566</v>
      </c>
      <c r="F38" s="1250" t="s">
        <v>1567</v>
      </c>
      <c r="G38" s="1251" t="s">
        <v>1568</v>
      </c>
      <c r="H38" s="1252" t="s">
        <v>1569</v>
      </c>
      <c r="I38" s="1253" t="s">
        <v>1570</v>
      </c>
      <c r="J38" s="1398"/>
      <c r="K38" s="1399"/>
    </row>
    <row r="39" spans="1:14" s="207" customFormat="1" ht="27.75" customHeight="1">
      <c r="A39" s="1093" t="s">
        <v>228</v>
      </c>
      <c r="B39" s="1094"/>
      <c r="C39" s="175" t="s">
        <v>105</v>
      </c>
      <c r="D39" s="1254" t="s">
        <v>1571</v>
      </c>
      <c r="E39" s="1255" t="s">
        <v>1572</v>
      </c>
      <c r="F39" s="1255" t="s">
        <v>1584</v>
      </c>
      <c r="G39" s="1256" t="s">
        <v>1574</v>
      </c>
      <c r="H39" s="1257" t="s">
        <v>227</v>
      </c>
      <c r="I39" s="1257" t="s">
        <v>1575</v>
      </c>
      <c r="J39" s="1400"/>
      <c r="K39" s="1401"/>
    </row>
    <row r="40" spans="1:14" s="207" customFormat="1" ht="9.75" customHeight="1">
      <c r="A40" s="1069"/>
      <c r="B40" s="1070"/>
      <c r="C40" s="176"/>
      <c r="D40" s="238"/>
      <c r="E40" s="239"/>
      <c r="F40" s="614"/>
      <c r="G40" s="240"/>
      <c r="H40" s="240"/>
      <c r="I40" s="240"/>
      <c r="J40" s="241"/>
      <c r="K40" s="242"/>
    </row>
    <row r="41" spans="1:14" s="207" customFormat="1" ht="20.25" customHeight="1">
      <c r="A41" s="243" t="s">
        <v>229</v>
      </c>
      <c r="B41" s="244"/>
      <c r="C41" s="166">
        <v>194514751</v>
      </c>
      <c r="D41" s="177">
        <v>100</v>
      </c>
      <c r="E41" s="166">
        <v>135477847</v>
      </c>
      <c r="F41" s="166">
        <v>59036904</v>
      </c>
      <c r="G41" s="177">
        <v>30.35</v>
      </c>
      <c r="H41" s="178">
        <v>35.99</v>
      </c>
      <c r="I41" s="178">
        <v>1.47</v>
      </c>
      <c r="J41" s="245" t="s">
        <v>105</v>
      </c>
      <c r="K41" s="242"/>
      <c r="M41" s="211"/>
      <c r="N41" s="211"/>
    </row>
    <row r="42" spans="1:14" s="207" customFormat="1" ht="18" customHeight="1">
      <c r="A42" s="1402"/>
      <c r="B42" s="1403"/>
      <c r="C42" s="166"/>
      <c r="D42" s="177"/>
      <c r="E42" s="166"/>
      <c r="F42" s="166"/>
      <c r="G42" s="177"/>
      <c r="H42" s="178"/>
      <c r="I42" s="178"/>
      <c r="J42" s="247"/>
      <c r="K42" s="248"/>
      <c r="M42" s="211"/>
      <c r="N42" s="211"/>
    </row>
    <row r="43" spans="1:14" s="207" customFormat="1" ht="18" customHeight="1">
      <c r="A43" s="1402" t="s">
        <v>323</v>
      </c>
      <c r="B43" s="1403"/>
      <c r="C43" s="166">
        <v>1530957</v>
      </c>
      <c r="D43" s="177">
        <v>0.78</v>
      </c>
      <c r="E43" s="166" t="s">
        <v>328</v>
      </c>
      <c r="F43" s="166" t="s">
        <v>328</v>
      </c>
      <c r="G43" s="177" t="s">
        <v>328</v>
      </c>
      <c r="H43" s="178">
        <v>46.51</v>
      </c>
      <c r="I43" s="178">
        <v>0.55000000000000004</v>
      </c>
      <c r="J43" s="247"/>
      <c r="K43" s="248" t="s">
        <v>324</v>
      </c>
      <c r="M43" s="211"/>
      <c r="N43" s="211"/>
    </row>
    <row r="44" spans="1:14" s="207" customFormat="1" ht="18" customHeight="1">
      <c r="A44" s="1402" t="s">
        <v>21</v>
      </c>
      <c r="B44" s="1403"/>
      <c r="C44" s="166">
        <v>1409834</v>
      </c>
      <c r="D44" s="177">
        <v>0.72</v>
      </c>
      <c r="E44" s="166" t="s">
        <v>328</v>
      </c>
      <c r="F44" s="166" t="s">
        <v>328</v>
      </c>
      <c r="G44" s="177" t="s">
        <v>328</v>
      </c>
      <c r="H44" s="178">
        <v>39.75</v>
      </c>
      <c r="I44" s="178">
        <v>0.05</v>
      </c>
      <c r="J44" s="247"/>
      <c r="K44" s="248" t="s">
        <v>60</v>
      </c>
      <c r="M44" s="211"/>
      <c r="N44" s="211"/>
    </row>
    <row r="45" spans="1:14" s="207" customFormat="1" ht="18" customHeight="1">
      <c r="A45" s="1402" t="s">
        <v>236</v>
      </c>
      <c r="B45" s="1403"/>
      <c r="C45" s="166">
        <v>1146467</v>
      </c>
      <c r="D45" s="177">
        <v>0.57999999999999996</v>
      </c>
      <c r="E45" s="166" t="s">
        <v>328</v>
      </c>
      <c r="F45" s="166" t="s">
        <v>328</v>
      </c>
      <c r="G45" s="177" t="s">
        <v>328</v>
      </c>
      <c r="H45" s="178">
        <v>33.380000000000003</v>
      </c>
      <c r="I45" s="178">
        <v>0.11</v>
      </c>
      <c r="J45" s="247"/>
      <c r="K45" s="248" t="s">
        <v>32</v>
      </c>
      <c r="M45" s="211"/>
      <c r="N45" s="211"/>
    </row>
    <row r="46" spans="1:14" s="207" customFormat="1" ht="18" customHeight="1">
      <c r="A46" s="1402" t="s">
        <v>230</v>
      </c>
      <c r="B46" s="1403"/>
      <c r="C46" s="166">
        <v>4252647</v>
      </c>
      <c r="D46" s="177">
        <v>2.1800000000000002</v>
      </c>
      <c r="E46" s="166">
        <v>2455063</v>
      </c>
      <c r="F46" s="166">
        <v>1797584</v>
      </c>
      <c r="G46" s="177">
        <v>42.26</v>
      </c>
      <c r="H46" s="178">
        <v>28.89</v>
      </c>
      <c r="I46" s="178">
        <v>0.13</v>
      </c>
      <c r="J46" s="247"/>
      <c r="K46" s="248" t="s">
        <v>34</v>
      </c>
      <c r="M46" s="211"/>
      <c r="N46" s="211"/>
    </row>
    <row r="47" spans="1:14" s="207" customFormat="1" ht="18" customHeight="1">
      <c r="A47" s="1402" t="s">
        <v>23</v>
      </c>
      <c r="B47" s="1403"/>
      <c r="C47" s="166">
        <v>9660192</v>
      </c>
      <c r="D47" s="177">
        <v>4.96</v>
      </c>
      <c r="E47" s="166" t="s">
        <v>328</v>
      </c>
      <c r="F47" s="166" t="s">
        <v>328</v>
      </c>
      <c r="G47" s="177" t="s">
        <v>328</v>
      </c>
      <c r="H47" s="178">
        <v>41.8</v>
      </c>
      <c r="I47" s="178">
        <v>1.33</v>
      </c>
      <c r="J47" s="247"/>
      <c r="K47" s="248" t="s">
        <v>35</v>
      </c>
      <c r="M47" s="211"/>
      <c r="N47" s="211"/>
    </row>
    <row r="48" spans="1:14" s="207" customFormat="1" ht="18" customHeight="1">
      <c r="A48" s="1402" t="s">
        <v>46</v>
      </c>
      <c r="B48" s="1403"/>
      <c r="C48" s="166">
        <v>65732233</v>
      </c>
      <c r="D48" s="177">
        <v>33.79</v>
      </c>
      <c r="E48" s="166">
        <v>57213358</v>
      </c>
      <c r="F48" s="166">
        <v>8518875</v>
      </c>
      <c r="G48" s="177">
        <v>12.95</v>
      </c>
      <c r="H48" s="178">
        <v>34.86</v>
      </c>
      <c r="I48" s="178">
        <v>1.8</v>
      </c>
      <c r="J48" s="247"/>
      <c r="K48" s="248" t="s">
        <v>53</v>
      </c>
      <c r="M48" s="211"/>
      <c r="N48" s="211"/>
    </row>
    <row r="49" spans="1:14" s="207" customFormat="1" ht="18" customHeight="1">
      <c r="A49" s="1402" t="s">
        <v>47</v>
      </c>
      <c r="B49" s="1403"/>
      <c r="C49" s="166">
        <v>15126759</v>
      </c>
      <c r="D49" s="177">
        <v>7.77</v>
      </c>
      <c r="E49" s="166">
        <v>13723964</v>
      </c>
      <c r="F49" s="166">
        <v>1402795</v>
      </c>
      <c r="G49" s="177">
        <v>9.27</v>
      </c>
      <c r="H49" s="178">
        <v>30.61</v>
      </c>
      <c r="I49" s="178">
        <v>2.66</v>
      </c>
      <c r="J49" s="247"/>
      <c r="K49" s="248" t="s">
        <v>54</v>
      </c>
      <c r="M49" s="211"/>
      <c r="N49" s="211"/>
    </row>
    <row r="50" spans="1:14" s="207" customFormat="1" ht="18" customHeight="1">
      <c r="A50" s="1402" t="s">
        <v>48</v>
      </c>
      <c r="B50" s="1403"/>
      <c r="C50" s="166">
        <v>16404073</v>
      </c>
      <c r="D50" s="177">
        <v>8.43</v>
      </c>
      <c r="E50" s="166">
        <v>8407308</v>
      </c>
      <c r="F50" s="166">
        <v>7996765</v>
      </c>
      <c r="G50" s="177">
        <v>48.74</v>
      </c>
      <c r="H50" s="178">
        <v>41.32</v>
      </c>
      <c r="I50" s="178">
        <v>1.34</v>
      </c>
      <c r="J50" s="247"/>
      <c r="K50" s="248" t="s">
        <v>55</v>
      </c>
      <c r="M50" s="211"/>
      <c r="N50" s="211"/>
    </row>
    <row r="51" spans="1:14" s="207" customFormat="1" ht="18" customHeight="1">
      <c r="A51" s="1402" t="s">
        <v>231</v>
      </c>
      <c r="B51" s="1403"/>
      <c r="C51" s="166">
        <v>49172031</v>
      </c>
      <c r="D51" s="177">
        <v>25.27</v>
      </c>
      <c r="E51" s="166">
        <v>34533948</v>
      </c>
      <c r="F51" s="166">
        <v>14638083</v>
      </c>
      <c r="G51" s="177">
        <v>29.76</v>
      </c>
      <c r="H51" s="178">
        <v>37.9</v>
      </c>
      <c r="I51" s="178">
        <v>1.24</v>
      </c>
      <c r="J51" s="247"/>
      <c r="K51" s="248" t="s">
        <v>314</v>
      </c>
      <c r="M51" s="211"/>
      <c r="N51" s="211"/>
    </row>
    <row r="52" spans="1:14" s="207" customFormat="1" ht="18" customHeight="1">
      <c r="A52" s="1402" t="s">
        <v>52</v>
      </c>
      <c r="B52" s="1403"/>
      <c r="C52" s="166">
        <v>15672287</v>
      </c>
      <c r="D52" s="177">
        <v>8.0500000000000007</v>
      </c>
      <c r="E52" s="166">
        <v>4979808</v>
      </c>
      <c r="F52" s="166">
        <v>10692479</v>
      </c>
      <c r="G52" s="177">
        <v>68.22</v>
      </c>
      <c r="H52" s="178">
        <v>37.01</v>
      </c>
      <c r="I52" s="178">
        <v>0.39</v>
      </c>
      <c r="J52" s="247"/>
      <c r="K52" s="248" t="s">
        <v>315</v>
      </c>
      <c r="M52" s="211"/>
      <c r="N52" s="211"/>
    </row>
    <row r="53" spans="1:14" s="207" customFormat="1" ht="18" customHeight="1">
      <c r="A53" s="1402" t="s">
        <v>325</v>
      </c>
      <c r="B53" s="1403"/>
      <c r="C53" s="166">
        <v>204848</v>
      </c>
      <c r="D53" s="177">
        <v>0.1</v>
      </c>
      <c r="E53" s="166" t="s">
        <v>209</v>
      </c>
      <c r="F53" s="166">
        <v>204848</v>
      </c>
      <c r="G53" s="177">
        <v>100</v>
      </c>
      <c r="H53" s="178">
        <v>57.44</v>
      </c>
      <c r="I53" s="178">
        <v>0.1</v>
      </c>
      <c r="J53" s="247"/>
      <c r="K53" s="248" t="s">
        <v>264</v>
      </c>
      <c r="M53" s="211"/>
      <c r="N53" s="211"/>
    </row>
    <row r="54" spans="1:14" s="207" customFormat="1" ht="18" customHeight="1">
      <c r="A54" s="1402" t="s">
        <v>316</v>
      </c>
      <c r="B54" s="1403"/>
      <c r="C54" s="166">
        <v>2986740</v>
      </c>
      <c r="D54" s="177">
        <v>1.53</v>
      </c>
      <c r="E54" s="166" t="s">
        <v>328</v>
      </c>
      <c r="F54" s="166" t="s">
        <v>328</v>
      </c>
      <c r="G54" s="177" t="s">
        <v>328</v>
      </c>
      <c r="H54" s="178">
        <v>32.68</v>
      </c>
      <c r="I54" s="178">
        <v>1.75</v>
      </c>
      <c r="J54" s="247"/>
      <c r="K54" s="248" t="s">
        <v>317</v>
      </c>
      <c r="M54" s="211"/>
      <c r="N54" s="211"/>
    </row>
    <row r="55" spans="1:14" s="207" customFormat="1" ht="18" customHeight="1">
      <c r="A55" s="1402" t="s">
        <v>318</v>
      </c>
      <c r="B55" s="1403"/>
      <c r="C55" s="166">
        <v>1578367</v>
      </c>
      <c r="D55" s="177">
        <v>0.81</v>
      </c>
      <c r="E55" s="166" t="s">
        <v>209</v>
      </c>
      <c r="F55" s="166">
        <v>1578367</v>
      </c>
      <c r="G55" s="177">
        <v>100</v>
      </c>
      <c r="H55" s="178">
        <v>18.73</v>
      </c>
      <c r="I55" s="178">
        <v>1.66</v>
      </c>
      <c r="J55" s="247"/>
      <c r="K55" s="248" t="s">
        <v>319</v>
      </c>
      <c r="M55" s="211"/>
      <c r="N55" s="211"/>
    </row>
    <row r="56" spans="1:14" s="207" customFormat="1" ht="18" customHeight="1">
      <c r="A56" s="1402" t="s">
        <v>320</v>
      </c>
      <c r="B56" s="1403"/>
      <c r="C56" s="166">
        <v>462975</v>
      </c>
      <c r="D56" s="177">
        <v>0.23</v>
      </c>
      <c r="E56" s="166" t="s">
        <v>328</v>
      </c>
      <c r="F56" s="166" t="s">
        <v>328</v>
      </c>
      <c r="G56" s="177" t="s">
        <v>328</v>
      </c>
      <c r="H56" s="178">
        <v>40.94</v>
      </c>
      <c r="I56" s="178">
        <v>0.46</v>
      </c>
      <c r="J56" s="247"/>
      <c r="K56" s="248" t="s">
        <v>321</v>
      </c>
      <c r="M56" s="211"/>
      <c r="N56" s="211"/>
    </row>
    <row r="57" spans="1:14" s="207" customFormat="1" ht="18" customHeight="1">
      <c r="A57" s="1402" t="s">
        <v>25</v>
      </c>
      <c r="B57" s="1403"/>
      <c r="C57" s="166">
        <v>1358574</v>
      </c>
      <c r="D57" s="177">
        <v>0.69</v>
      </c>
      <c r="E57" s="166" t="s">
        <v>209</v>
      </c>
      <c r="F57" s="166">
        <v>1358574</v>
      </c>
      <c r="G57" s="177">
        <v>100</v>
      </c>
      <c r="H57" s="178">
        <v>20.18</v>
      </c>
      <c r="I57" s="178">
        <v>1.87</v>
      </c>
      <c r="J57" s="247"/>
      <c r="K57" s="248" t="s">
        <v>37</v>
      </c>
      <c r="M57" s="211"/>
      <c r="N57" s="211"/>
    </row>
    <row r="58" spans="1:14" ht="18" customHeight="1">
      <c r="A58" s="1402" t="s">
        <v>232</v>
      </c>
      <c r="B58" s="1403"/>
      <c r="C58" s="166">
        <v>1024087</v>
      </c>
      <c r="D58" s="177">
        <v>0.52</v>
      </c>
      <c r="E58" s="166">
        <v>337188</v>
      </c>
      <c r="F58" s="166">
        <v>686899</v>
      </c>
      <c r="G58" s="177">
        <v>67.069999999999993</v>
      </c>
      <c r="H58" s="178">
        <v>36.11</v>
      </c>
      <c r="I58" s="178">
        <v>0.1</v>
      </c>
      <c r="J58" s="618"/>
      <c r="K58" s="249" t="s">
        <v>90</v>
      </c>
    </row>
    <row r="59" spans="1:14" ht="18" customHeight="1">
      <c r="A59" s="609" t="s">
        <v>1585</v>
      </c>
      <c r="B59" s="619"/>
      <c r="C59" s="620">
        <v>6791680</v>
      </c>
      <c r="D59" s="1258">
        <v>3.5</v>
      </c>
      <c r="E59" s="174">
        <v>2963165</v>
      </c>
      <c r="F59" s="174">
        <v>3828515</v>
      </c>
      <c r="G59" s="621">
        <v>56.37</v>
      </c>
      <c r="H59" s="622">
        <v>31.09</v>
      </c>
      <c r="I59" s="622">
        <v>1.81</v>
      </c>
      <c r="J59" s="623"/>
      <c r="K59" s="251" t="s">
        <v>233</v>
      </c>
    </row>
    <row r="60" spans="1:14" ht="18" customHeight="1">
      <c r="A60" s="252" t="s">
        <v>1586</v>
      </c>
      <c r="B60" s="17"/>
      <c r="C60" s="179"/>
      <c r="D60" s="179"/>
      <c r="E60" s="249"/>
      <c r="F60" s="249"/>
      <c r="G60" s="180"/>
      <c r="H60" s="181"/>
      <c r="I60" s="181"/>
      <c r="J60" s="247"/>
      <c r="K60" s="249"/>
    </row>
    <row r="61" spans="1:14" ht="18" customHeight="1">
      <c r="A61" s="252" t="s">
        <v>1587</v>
      </c>
      <c r="B61" s="17"/>
      <c r="C61" s="179"/>
      <c r="D61" s="179"/>
      <c r="E61" s="249"/>
      <c r="F61" s="249"/>
      <c r="G61" s="180"/>
      <c r="H61" s="181"/>
      <c r="I61" s="181"/>
      <c r="J61" s="247"/>
      <c r="K61" s="249"/>
    </row>
    <row r="62" spans="1:14" ht="18" customHeight="1">
      <c r="A62" s="1100" t="s">
        <v>1588</v>
      </c>
      <c r="B62" s="212"/>
      <c r="C62" s="212"/>
      <c r="D62" s="212"/>
      <c r="E62" s="212"/>
      <c r="F62" s="212"/>
      <c r="G62" s="180"/>
      <c r="H62" s="181"/>
      <c r="I62" s="181"/>
      <c r="J62" s="247"/>
      <c r="K62" s="249"/>
    </row>
    <row r="63" spans="1:14" ht="18" customHeight="1">
      <c r="A63" s="1100" t="s">
        <v>1589</v>
      </c>
      <c r="B63" s="212"/>
      <c r="C63" s="212"/>
      <c r="D63" s="212"/>
      <c r="E63" s="212"/>
      <c r="F63" s="212"/>
      <c r="G63" s="180"/>
      <c r="H63" s="181"/>
      <c r="I63" s="181"/>
      <c r="J63" s="247"/>
      <c r="K63" s="249"/>
    </row>
    <row r="64" spans="1:14" ht="18" customHeight="1">
      <c r="A64" s="1100" t="s">
        <v>326</v>
      </c>
      <c r="B64" s="212"/>
      <c r="C64" s="212"/>
      <c r="D64" s="212"/>
      <c r="E64" s="212"/>
      <c r="F64" s="212"/>
      <c r="G64" s="180"/>
      <c r="H64" s="181"/>
      <c r="I64" s="181"/>
      <c r="J64" s="247"/>
      <c r="K64" s="249"/>
    </row>
    <row r="65" spans="1:11" ht="18" customHeight="1">
      <c r="A65" s="1100" t="s">
        <v>1590</v>
      </c>
      <c r="B65" s="212"/>
      <c r="C65" s="212"/>
      <c r="D65" s="212"/>
      <c r="E65" s="212"/>
      <c r="F65" s="212"/>
      <c r="G65" s="180"/>
      <c r="H65" s="181"/>
      <c r="I65" s="181"/>
      <c r="J65" s="247"/>
      <c r="K65" s="249"/>
    </row>
    <row r="66" spans="1:11" ht="18" customHeight="1">
      <c r="A66" s="1100" t="s">
        <v>1591</v>
      </c>
      <c r="B66" s="253"/>
      <c r="C66" s="253"/>
      <c r="D66" s="253"/>
      <c r="E66" s="253"/>
      <c r="F66" s="253"/>
      <c r="G66" s="180"/>
      <c r="H66" s="181"/>
      <c r="I66" s="181"/>
      <c r="J66" s="247"/>
      <c r="K66" s="249"/>
    </row>
    <row r="67" spans="1:11" ht="14.25">
      <c r="A67" s="253" t="s">
        <v>1592</v>
      </c>
      <c r="E67" s="232"/>
    </row>
  </sheetData>
  <mergeCells count="38">
    <mergeCell ref="A57:B57"/>
    <mergeCell ref="A58:B58"/>
    <mergeCell ref="A51:B51"/>
    <mergeCell ref="A52:B52"/>
    <mergeCell ref="A53:B53"/>
    <mergeCell ref="A54:B54"/>
    <mergeCell ref="A55:B55"/>
    <mergeCell ref="A56:B56"/>
    <mergeCell ref="A50:B50"/>
    <mergeCell ref="A24:B24"/>
    <mergeCell ref="C37:G37"/>
    <mergeCell ref="J37:K39"/>
    <mergeCell ref="A42:B42"/>
    <mergeCell ref="A43:B43"/>
    <mergeCell ref="A44:B44"/>
    <mergeCell ref="A45:B45"/>
    <mergeCell ref="A46:B46"/>
    <mergeCell ref="A47:B47"/>
    <mergeCell ref="A48:B48"/>
    <mergeCell ref="A49:B4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C3:G3"/>
    <mergeCell ref="J3:K5"/>
    <mergeCell ref="A8:B8"/>
    <mergeCell ref="A9:B9"/>
    <mergeCell ref="A10:B10"/>
  </mergeCells>
  <phoneticPr fontId="6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33" max="11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view="pageBreakPreview" zoomScaleNormal="25" zoomScaleSheetLayoutView="100" workbookViewId="0"/>
  </sheetViews>
  <sheetFormatPr defaultColWidth="8.875" defaultRowHeight="12"/>
  <cols>
    <col min="1" max="1" width="20.25" style="235" customWidth="1"/>
    <col min="2" max="2" width="13.625" style="235" customWidth="1"/>
    <col min="3" max="4" width="14.625" style="235" customWidth="1"/>
    <col min="5" max="5" width="0.875" style="235" customWidth="1"/>
    <col min="6" max="6" width="26.625" style="235" customWidth="1"/>
    <col min="7" max="7" width="4.125" style="235" customWidth="1"/>
    <col min="8" max="8" width="11.625" style="235" customWidth="1"/>
    <col min="9" max="9" width="11.5" style="235" bestFit="1" customWidth="1"/>
    <col min="10" max="10" width="14.25" style="235" bestFit="1" customWidth="1"/>
    <col min="11" max="11" width="14.5" style="235" bestFit="1" customWidth="1"/>
    <col min="12" max="12" width="9.375" style="235" bestFit="1" customWidth="1"/>
    <col min="13" max="13" width="11.625" style="235" bestFit="1" customWidth="1"/>
    <col min="14" max="15" width="8.875" style="235" customWidth="1"/>
    <col min="16" max="16" width="14.625" style="235" customWidth="1"/>
    <col min="17" max="16384" width="8.875" style="235"/>
  </cols>
  <sheetData>
    <row r="1" spans="1:8" s="206" customFormat="1" ht="15" customHeight="1">
      <c r="A1" s="205" t="s">
        <v>1593</v>
      </c>
    </row>
    <row r="2" spans="1:8" s="207" customFormat="1" ht="12.95" customHeight="1">
      <c r="A2" s="237" t="s">
        <v>225</v>
      </c>
      <c r="B2" s="1406" t="s">
        <v>1594</v>
      </c>
      <c r="C2" s="1407"/>
      <c r="D2" s="1408"/>
      <c r="E2" s="1409" t="s">
        <v>1595</v>
      </c>
      <c r="F2" s="1295"/>
    </row>
    <row r="3" spans="1:8" s="207" customFormat="1" ht="12.95" customHeight="1">
      <c r="A3" s="1072"/>
      <c r="B3" s="209" t="s">
        <v>98</v>
      </c>
      <c r="C3" s="1092" t="s">
        <v>216</v>
      </c>
      <c r="D3" s="1092" t="s">
        <v>217</v>
      </c>
      <c r="E3" s="1410"/>
      <c r="F3" s="1411"/>
    </row>
    <row r="4" spans="1:8" s="207" customFormat="1" ht="12.95" customHeight="1">
      <c r="A4" s="259" t="s">
        <v>228</v>
      </c>
      <c r="B4" s="162" t="s">
        <v>1596</v>
      </c>
      <c r="C4" s="606" t="s">
        <v>1572</v>
      </c>
      <c r="D4" s="606" t="s">
        <v>1597</v>
      </c>
      <c r="E4" s="1412"/>
      <c r="F4" s="1299"/>
    </row>
    <row r="5" spans="1:8" s="207" customFormat="1" ht="12.95" customHeight="1">
      <c r="A5" s="1070"/>
      <c r="B5" s="240"/>
      <c r="C5" s="240"/>
      <c r="D5" s="240"/>
      <c r="E5" s="241"/>
      <c r="F5" s="242"/>
    </row>
    <row r="6" spans="1:8" s="207" customFormat="1" ht="12.95" customHeight="1">
      <c r="A6" s="244" t="s">
        <v>235</v>
      </c>
      <c r="B6" s="166">
        <v>66773806</v>
      </c>
      <c r="C6" s="166">
        <v>46423033</v>
      </c>
      <c r="D6" s="166">
        <v>20350773</v>
      </c>
      <c r="E6" s="245" t="s">
        <v>105</v>
      </c>
      <c r="F6" s="242"/>
      <c r="H6" s="211"/>
    </row>
    <row r="7" spans="1:8" s="207" customFormat="1" ht="12.95" customHeight="1">
      <c r="A7" s="1096"/>
      <c r="B7" s="166"/>
      <c r="C7" s="166"/>
      <c r="D7" s="166"/>
      <c r="E7" s="247"/>
      <c r="F7" s="248"/>
      <c r="H7" s="211"/>
    </row>
    <row r="8" spans="1:8" s="207" customFormat="1" ht="12.95" customHeight="1">
      <c r="A8" s="1096" t="s">
        <v>21</v>
      </c>
      <c r="B8" s="166">
        <v>648190</v>
      </c>
      <c r="C8" s="166">
        <v>171182</v>
      </c>
      <c r="D8" s="166">
        <v>477008</v>
      </c>
      <c r="E8" s="247"/>
      <c r="F8" s="248" t="s">
        <v>60</v>
      </c>
      <c r="H8" s="211"/>
    </row>
    <row r="9" spans="1:8" s="207" customFormat="1" ht="12.95" customHeight="1">
      <c r="A9" s="1096" t="s">
        <v>236</v>
      </c>
      <c r="B9" s="166">
        <v>390093</v>
      </c>
      <c r="C9" s="166" t="s">
        <v>328</v>
      </c>
      <c r="D9" s="166" t="s">
        <v>328</v>
      </c>
      <c r="E9" s="247"/>
      <c r="F9" s="248" t="s">
        <v>32</v>
      </c>
      <c r="H9" s="211"/>
    </row>
    <row r="10" spans="1:8" s="207" customFormat="1" ht="12.95" customHeight="1">
      <c r="A10" s="1096" t="s">
        <v>230</v>
      </c>
      <c r="B10" s="166">
        <v>1558032</v>
      </c>
      <c r="C10" s="166">
        <v>1046891</v>
      </c>
      <c r="D10" s="166">
        <v>511141</v>
      </c>
      <c r="E10" s="247"/>
      <c r="F10" s="248" t="s">
        <v>34</v>
      </c>
      <c r="H10" s="211"/>
    </row>
    <row r="11" spans="1:8" s="207" customFormat="1" ht="12.95" customHeight="1">
      <c r="A11" s="1096" t="s">
        <v>23</v>
      </c>
      <c r="B11" s="166">
        <v>3215816</v>
      </c>
      <c r="C11" s="166" t="s">
        <v>328</v>
      </c>
      <c r="D11" s="166" t="s">
        <v>328</v>
      </c>
      <c r="E11" s="247"/>
      <c r="F11" s="248" t="s">
        <v>35</v>
      </c>
      <c r="H11" s="211"/>
    </row>
    <row r="12" spans="1:8" s="207" customFormat="1" ht="12.95" customHeight="1">
      <c r="A12" s="1096" t="s">
        <v>46</v>
      </c>
      <c r="B12" s="166">
        <v>22190976</v>
      </c>
      <c r="C12" s="166">
        <v>19142734</v>
      </c>
      <c r="D12" s="166">
        <v>3048242</v>
      </c>
      <c r="E12" s="247"/>
      <c r="F12" s="248" t="s">
        <v>53</v>
      </c>
      <c r="H12" s="211"/>
    </row>
    <row r="13" spans="1:8" s="207" customFormat="1" ht="12.95" customHeight="1">
      <c r="A13" s="1096" t="s">
        <v>47</v>
      </c>
      <c r="B13" s="166">
        <v>4740240</v>
      </c>
      <c r="C13" s="166">
        <v>4488875</v>
      </c>
      <c r="D13" s="166">
        <v>251365</v>
      </c>
      <c r="E13" s="247"/>
      <c r="F13" s="248" t="s">
        <v>54</v>
      </c>
      <c r="H13" s="211"/>
    </row>
    <row r="14" spans="1:8" s="207" customFormat="1" ht="12.95" customHeight="1">
      <c r="A14" s="1096" t="s">
        <v>48</v>
      </c>
      <c r="B14" s="166">
        <v>5498597</v>
      </c>
      <c r="C14" s="166">
        <v>2918652</v>
      </c>
      <c r="D14" s="166">
        <v>2579945</v>
      </c>
      <c r="E14" s="247"/>
      <c r="F14" s="248" t="s">
        <v>55</v>
      </c>
      <c r="H14" s="211"/>
    </row>
    <row r="15" spans="1:8" s="207" customFormat="1" ht="12.95" customHeight="1">
      <c r="A15" s="1096" t="s">
        <v>49</v>
      </c>
      <c r="B15" s="166">
        <v>478222</v>
      </c>
      <c r="C15" s="166" t="s">
        <v>328</v>
      </c>
      <c r="D15" s="166" t="s">
        <v>328</v>
      </c>
      <c r="E15" s="247"/>
      <c r="F15" s="248" t="s">
        <v>56</v>
      </c>
      <c r="H15" s="211"/>
    </row>
    <row r="16" spans="1:8" s="207" customFormat="1" ht="12.95" customHeight="1">
      <c r="A16" s="1096" t="s">
        <v>231</v>
      </c>
      <c r="B16" s="166">
        <v>17212791</v>
      </c>
      <c r="C16" s="166">
        <v>12141800</v>
      </c>
      <c r="D16" s="166">
        <v>5070991</v>
      </c>
      <c r="E16" s="247"/>
      <c r="F16" s="248" t="s">
        <v>314</v>
      </c>
      <c r="H16" s="211"/>
    </row>
    <row r="17" spans="1:11" s="207" customFormat="1" ht="12.95" customHeight="1">
      <c r="A17" s="1096" t="s">
        <v>52</v>
      </c>
      <c r="B17" s="166">
        <v>5676814</v>
      </c>
      <c r="C17" s="166">
        <v>1851867</v>
      </c>
      <c r="D17" s="166">
        <v>3824947</v>
      </c>
      <c r="E17" s="247"/>
      <c r="F17" s="248" t="s">
        <v>315</v>
      </c>
      <c r="H17" s="211"/>
    </row>
    <row r="18" spans="1:11" s="207" customFormat="1" ht="12.95" customHeight="1">
      <c r="A18" s="1096" t="s">
        <v>316</v>
      </c>
      <c r="B18" s="166">
        <v>825649</v>
      </c>
      <c r="C18" s="166" t="s">
        <v>328</v>
      </c>
      <c r="D18" s="166" t="s">
        <v>328</v>
      </c>
      <c r="E18" s="247"/>
      <c r="F18" s="248" t="s">
        <v>317</v>
      </c>
      <c r="H18" s="211"/>
    </row>
    <row r="19" spans="1:11" s="207" customFormat="1" ht="12.95" customHeight="1">
      <c r="A19" s="1096" t="s">
        <v>318</v>
      </c>
      <c r="B19" s="166">
        <v>508733</v>
      </c>
      <c r="C19" s="166" t="s">
        <v>209</v>
      </c>
      <c r="D19" s="166">
        <v>508733</v>
      </c>
      <c r="E19" s="247"/>
      <c r="F19" s="248" t="s">
        <v>319</v>
      </c>
      <c r="H19" s="211"/>
    </row>
    <row r="20" spans="1:11" s="207" customFormat="1" ht="12.95" customHeight="1">
      <c r="A20" s="1096" t="s">
        <v>320</v>
      </c>
      <c r="B20" s="166">
        <v>158797</v>
      </c>
      <c r="C20" s="166" t="s">
        <v>328</v>
      </c>
      <c r="D20" s="166" t="s">
        <v>328</v>
      </c>
      <c r="E20" s="247"/>
      <c r="F20" s="248" t="s">
        <v>321</v>
      </c>
      <c r="H20" s="211"/>
    </row>
    <row r="21" spans="1:11" s="207" customFormat="1" ht="12.95" customHeight="1">
      <c r="A21" s="1096" t="s">
        <v>25</v>
      </c>
      <c r="B21" s="166">
        <v>501743</v>
      </c>
      <c r="C21" s="166" t="s">
        <v>209</v>
      </c>
      <c r="D21" s="166">
        <v>501743</v>
      </c>
      <c r="E21" s="247"/>
      <c r="F21" s="248" t="s">
        <v>37</v>
      </c>
      <c r="H21" s="211"/>
    </row>
    <row r="22" spans="1:11" s="207" customFormat="1" ht="12.95" customHeight="1">
      <c r="A22" s="1096" t="s">
        <v>232</v>
      </c>
      <c r="B22" s="166">
        <v>486003</v>
      </c>
      <c r="C22" s="166">
        <v>150191</v>
      </c>
      <c r="D22" s="166">
        <v>335812</v>
      </c>
      <c r="E22" s="247"/>
      <c r="F22" s="248" t="s">
        <v>90</v>
      </c>
      <c r="H22" s="211"/>
    </row>
    <row r="23" spans="1:11" s="207" customFormat="1" ht="12.95" customHeight="1">
      <c r="A23" s="1097" t="s">
        <v>322</v>
      </c>
      <c r="B23" s="174">
        <v>2683110</v>
      </c>
      <c r="C23" s="174">
        <v>978271</v>
      </c>
      <c r="D23" s="174">
        <v>1704839</v>
      </c>
      <c r="E23" s="260"/>
      <c r="F23" s="251" t="s">
        <v>233</v>
      </c>
      <c r="H23" s="211"/>
    </row>
    <row r="24" spans="1:11" s="207" customFormat="1" ht="12.95" customHeight="1">
      <c r="A24" s="252" t="s">
        <v>273</v>
      </c>
      <c r="B24" s="17"/>
      <c r="C24" s="179"/>
      <c r="D24" s="179"/>
      <c r="E24" s="249"/>
      <c r="F24" s="249"/>
    </row>
    <row r="25" spans="1:11" s="207" customFormat="1" ht="12.95" customHeight="1">
      <c r="A25" s="252" t="s">
        <v>237</v>
      </c>
      <c r="B25" s="17"/>
      <c r="C25" s="179"/>
      <c r="D25" s="179"/>
      <c r="E25" s="249"/>
      <c r="F25" s="249"/>
    </row>
    <row r="26" spans="1:11" s="207" customFormat="1" ht="12.95" customHeight="1">
      <c r="A26" s="252" t="s">
        <v>1598</v>
      </c>
      <c r="B26" s="17"/>
      <c r="C26" s="179"/>
      <c r="D26" s="179"/>
      <c r="E26" s="249"/>
      <c r="F26" s="249"/>
      <c r="G26" s="180"/>
      <c r="H26" s="181"/>
      <c r="I26" s="181"/>
      <c r="J26" s="247"/>
      <c r="K26" s="249"/>
    </row>
    <row r="27" spans="1:11" s="207" customFormat="1" ht="12.95" customHeight="1">
      <c r="A27" s="1100" t="s">
        <v>1599</v>
      </c>
      <c r="B27" s="212"/>
      <c r="C27" s="212"/>
      <c r="D27" s="212"/>
      <c r="E27" s="212"/>
      <c r="F27" s="212"/>
      <c r="G27" s="180"/>
      <c r="H27" s="181"/>
      <c r="I27" s="181"/>
      <c r="J27" s="247"/>
      <c r="K27" s="249"/>
    </row>
    <row r="28" spans="1:11" s="207" customFormat="1" ht="12.95" customHeight="1">
      <c r="A28" s="1100" t="s">
        <v>1600</v>
      </c>
      <c r="B28" s="212"/>
      <c r="C28" s="212"/>
      <c r="D28" s="212"/>
      <c r="E28" s="212"/>
      <c r="F28" s="212"/>
      <c r="H28" s="211"/>
    </row>
    <row r="29" spans="1:11" s="207" customFormat="1" ht="12.95" customHeight="1">
      <c r="A29" s="1100" t="s">
        <v>1601</v>
      </c>
      <c r="B29" s="212"/>
      <c r="C29" s="212"/>
      <c r="D29" s="212"/>
      <c r="E29" s="212"/>
      <c r="F29" s="212"/>
      <c r="H29" s="211"/>
    </row>
    <row r="30" spans="1:11" s="207" customFormat="1" ht="12.95" customHeight="1">
      <c r="A30" s="1100" t="s">
        <v>1602</v>
      </c>
      <c r="B30" s="253"/>
      <c r="C30" s="253"/>
      <c r="D30" s="253"/>
      <c r="E30" s="253"/>
      <c r="F30" s="253"/>
      <c r="G30" s="180"/>
      <c r="H30" s="181"/>
      <c r="I30" s="181"/>
      <c r="J30" s="247"/>
      <c r="K30" s="249"/>
    </row>
    <row r="31" spans="1:11" s="207" customFormat="1" ht="12.95" customHeight="1">
      <c r="A31" s="253" t="s">
        <v>1603</v>
      </c>
      <c r="B31" s="253"/>
      <c r="C31" s="253"/>
      <c r="D31" s="253"/>
      <c r="E31" s="253"/>
      <c r="F31" s="253"/>
      <c r="G31" s="180"/>
      <c r="H31" s="181"/>
      <c r="I31" s="181"/>
      <c r="J31" s="247"/>
      <c r="K31" s="249"/>
    </row>
    <row r="32" spans="1:11" s="207" customFormat="1" ht="12.95" customHeight="1">
      <c r="A32" s="253" t="s">
        <v>1592</v>
      </c>
      <c r="B32" s="253"/>
      <c r="C32" s="253"/>
      <c r="D32" s="253"/>
      <c r="E32" s="253"/>
      <c r="F32" s="253"/>
      <c r="G32" s="253"/>
      <c r="H32" s="253"/>
      <c r="I32" s="253"/>
      <c r="J32" s="247"/>
      <c r="K32" s="249"/>
    </row>
    <row r="33" spans="1:8" s="207" customFormat="1" ht="12.95" customHeight="1">
      <c r="A33" s="261"/>
      <c r="B33" s="261"/>
      <c r="C33" s="261"/>
      <c r="D33" s="261"/>
      <c r="E33" s="261"/>
      <c r="F33" s="261"/>
      <c r="H33" s="211"/>
    </row>
    <row r="34" spans="1:8" s="206" customFormat="1" ht="12.95" customHeight="1">
      <c r="A34" s="205" t="s">
        <v>1604</v>
      </c>
      <c r="B34" s="256"/>
      <c r="C34" s="256"/>
      <c r="D34" s="256"/>
      <c r="E34" s="256"/>
      <c r="F34" s="256"/>
      <c r="H34" s="211"/>
    </row>
    <row r="35" spans="1:8" s="207" customFormat="1" ht="12.95" customHeight="1">
      <c r="A35" s="237" t="s">
        <v>225</v>
      </c>
      <c r="B35" s="1406" t="s">
        <v>1594</v>
      </c>
      <c r="C35" s="1407"/>
      <c r="D35" s="1408"/>
      <c r="E35" s="1409" t="s">
        <v>1605</v>
      </c>
      <c r="F35" s="1295"/>
      <c r="H35" s="211"/>
    </row>
    <row r="36" spans="1:8" s="207" customFormat="1" ht="12.95" customHeight="1">
      <c r="A36" s="1072"/>
      <c r="B36" s="209" t="s">
        <v>98</v>
      </c>
      <c r="C36" s="1092" t="s">
        <v>216</v>
      </c>
      <c r="D36" s="1092" t="s">
        <v>217</v>
      </c>
      <c r="E36" s="1410"/>
      <c r="F36" s="1411"/>
      <c r="H36" s="211"/>
    </row>
    <row r="37" spans="1:8" s="207" customFormat="1" ht="12.95" customHeight="1">
      <c r="A37" s="259" t="s">
        <v>238</v>
      </c>
      <c r="B37" s="162" t="s">
        <v>1596</v>
      </c>
      <c r="C37" s="606" t="s">
        <v>1572</v>
      </c>
      <c r="D37" s="606" t="s">
        <v>1597</v>
      </c>
      <c r="E37" s="1412"/>
      <c r="F37" s="1299"/>
    </row>
    <row r="38" spans="1:8" s="207" customFormat="1" ht="12.95" customHeight="1">
      <c r="A38" s="1070"/>
      <c r="B38" s="240"/>
      <c r="C38" s="240"/>
      <c r="D38" s="240"/>
      <c r="E38" s="241"/>
      <c r="F38" s="242"/>
    </row>
    <row r="39" spans="1:8" s="207" customFormat="1" ht="12.95" customHeight="1">
      <c r="A39" s="244" t="s">
        <v>235</v>
      </c>
      <c r="B39" s="166">
        <v>59123634</v>
      </c>
      <c r="C39" s="166">
        <v>40749971</v>
      </c>
      <c r="D39" s="166">
        <v>18373663</v>
      </c>
      <c r="E39" s="245" t="s">
        <v>105</v>
      </c>
      <c r="F39" s="242"/>
      <c r="H39" s="211"/>
    </row>
    <row r="40" spans="1:8" s="207" customFormat="1" ht="12.95" customHeight="1">
      <c r="A40" s="1096"/>
      <c r="B40" s="166"/>
      <c r="C40" s="166"/>
      <c r="D40" s="166"/>
      <c r="E40" s="247"/>
      <c r="F40" s="248"/>
      <c r="H40" s="211"/>
    </row>
    <row r="41" spans="1:8" s="207" customFormat="1" ht="12.95" customHeight="1">
      <c r="A41" s="1096" t="s">
        <v>323</v>
      </c>
      <c r="B41" s="166">
        <v>500726</v>
      </c>
      <c r="C41" s="166" t="s">
        <v>328</v>
      </c>
      <c r="D41" s="166" t="s">
        <v>328</v>
      </c>
      <c r="E41" s="247"/>
      <c r="F41" s="248" t="s">
        <v>324</v>
      </c>
      <c r="H41" s="211"/>
    </row>
    <row r="42" spans="1:8" s="207" customFormat="1" ht="12.95" customHeight="1">
      <c r="A42" s="1096" t="s">
        <v>21</v>
      </c>
      <c r="B42" s="166">
        <v>498849</v>
      </c>
      <c r="C42" s="166" t="s">
        <v>328</v>
      </c>
      <c r="D42" s="166" t="s">
        <v>328</v>
      </c>
      <c r="E42" s="247"/>
      <c r="F42" s="248" t="s">
        <v>60</v>
      </c>
      <c r="H42" s="211"/>
    </row>
    <row r="43" spans="1:8" s="207" customFormat="1" ht="12.95" customHeight="1">
      <c r="A43" s="1096" t="s">
        <v>236</v>
      </c>
      <c r="B43" s="166">
        <v>385290</v>
      </c>
      <c r="C43" s="166" t="s">
        <v>328</v>
      </c>
      <c r="D43" s="166" t="s">
        <v>328</v>
      </c>
      <c r="E43" s="247"/>
      <c r="F43" s="248" t="s">
        <v>32</v>
      </c>
      <c r="H43" s="211"/>
    </row>
    <row r="44" spans="1:8" s="207" customFormat="1" ht="12.95" customHeight="1">
      <c r="A44" s="1096" t="s">
        <v>230</v>
      </c>
      <c r="B44" s="166">
        <v>1349845</v>
      </c>
      <c r="C44" s="166">
        <v>803105</v>
      </c>
      <c r="D44" s="166">
        <v>546740</v>
      </c>
      <c r="E44" s="247"/>
      <c r="F44" s="248" t="s">
        <v>34</v>
      </c>
      <c r="H44" s="211"/>
    </row>
    <row r="45" spans="1:8" s="207" customFormat="1" ht="12.95" customHeight="1">
      <c r="A45" s="1096" t="s">
        <v>23</v>
      </c>
      <c r="B45" s="166">
        <v>2693284</v>
      </c>
      <c r="C45" s="166" t="s">
        <v>328</v>
      </c>
      <c r="D45" s="166" t="s">
        <v>328</v>
      </c>
      <c r="E45" s="247"/>
      <c r="F45" s="248" t="s">
        <v>35</v>
      </c>
      <c r="H45" s="211"/>
    </row>
    <row r="46" spans="1:8" s="207" customFormat="1" ht="12.95" customHeight="1">
      <c r="A46" s="1096" t="s">
        <v>46</v>
      </c>
      <c r="B46" s="166">
        <v>19678793</v>
      </c>
      <c r="C46" s="166">
        <v>17142781</v>
      </c>
      <c r="D46" s="166">
        <v>2536012</v>
      </c>
      <c r="E46" s="247"/>
      <c r="F46" s="248" t="s">
        <v>53</v>
      </c>
      <c r="H46" s="211"/>
    </row>
    <row r="47" spans="1:8" s="207" customFormat="1" ht="12.95" customHeight="1">
      <c r="A47" s="1096" t="s">
        <v>47</v>
      </c>
      <c r="B47" s="166">
        <v>4284125</v>
      </c>
      <c r="C47" s="166">
        <v>3913285</v>
      </c>
      <c r="D47" s="166">
        <v>370840</v>
      </c>
      <c r="E47" s="247"/>
      <c r="F47" s="248" t="s">
        <v>54</v>
      </c>
      <c r="H47" s="211"/>
    </row>
    <row r="48" spans="1:8" s="207" customFormat="1" ht="12.95" customHeight="1">
      <c r="A48" s="1096" t="s">
        <v>48</v>
      </c>
      <c r="B48" s="166">
        <v>4951310</v>
      </c>
      <c r="C48" s="166">
        <v>2530758</v>
      </c>
      <c r="D48" s="166">
        <v>2420552</v>
      </c>
      <c r="E48" s="247"/>
      <c r="F48" s="248" t="s">
        <v>55</v>
      </c>
      <c r="H48" s="211"/>
    </row>
    <row r="49" spans="1:11" s="207" customFormat="1" ht="12.95" customHeight="1">
      <c r="A49" s="1096" t="s">
        <v>231</v>
      </c>
      <c r="B49" s="166">
        <v>15488158</v>
      </c>
      <c r="C49" s="166">
        <v>10794608</v>
      </c>
      <c r="D49" s="166">
        <v>4693550</v>
      </c>
      <c r="E49" s="247"/>
      <c r="F49" s="248" t="s">
        <v>314</v>
      </c>
      <c r="H49" s="211"/>
    </row>
    <row r="50" spans="1:11" s="207" customFormat="1" ht="12.95" customHeight="1">
      <c r="A50" s="1096" t="s">
        <v>52</v>
      </c>
      <c r="B50" s="166">
        <v>4942386</v>
      </c>
      <c r="C50" s="166">
        <v>1564863</v>
      </c>
      <c r="D50" s="166">
        <v>3377523</v>
      </c>
      <c r="E50" s="247"/>
      <c r="F50" s="248" t="s">
        <v>315</v>
      </c>
      <c r="H50" s="211"/>
    </row>
    <row r="51" spans="1:11" s="207" customFormat="1" ht="12.95" customHeight="1">
      <c r="A51" s="1096" t="s">
        <v>325</v>
      </c>
      <c r="B51" s="166">
        <v>65629</v>
      </c>
      <c r="C51" s="166" t="s">
        <v>209</v>
      </c>
      <c r="D51" s="166">
        <v>65629</v>
      </c>
      <c r="E51" s="247"/>
      <c r="F51" s="248" t="s">
        <v>264</v>
      </c>
      <c r="H51" s="211"/>
    </row>
    <row r="52" spans="1:11" s="207" customFormat="1" ht="12.95" customHeight="1">
      <c r="A52" s="1096" t="s">
        <v>316</v>
      </c>
      <c r="B52" s="166">
        <v>862677</v>
      </c>
      <c r="C52" s="166" t="s">
        <v>328</v>
      </c>
      <c r="D52" s="166" t="s">
        <v>328</v>
      </c>
      <c r="E52" s="247"/>
      <c r="F52" s="248" t="s">
        <v>317</v>
      </c>
      <c r="H52" s="211"/>
    </row>
    <row r="53" spans="1:11" s="207" customFormat="1" ht="12.95" customHeight="1">
      <c r="A53" s="1096" t="s">
        <v>318</v>
      </c>
      <c r="B53" s="166">
        <v>468346</v>
      </c>
      <c r="C53" s="166" t="s">
        <v>209</v>
      </c>
      <c r="D53" s="166">
        <v>468346</v>
      </c>
      <c r="E53" s="247"/>
      <c r="F53" s="248" t="s">
        <v>319</v>
      </c>
      <c r="H53" s="211"/>
    </row>
    <row r="54" spans="1:11" s="207" customFormat="1" ht="12.95" customHeight="1">
      <c r="A54" s="1096" t="s">
        <v>320</v>
      </c>
      <c r="B54" s="166">
        <v>133920</v>
      </c>
      <c r="C54" s="166" t="s">
        <v>328</v>
      </c>
      <c r="D54" s="166" t="s">
        <v>328</v>
      </c>
      <c r="E54" s="247"/>
      <c r="F54" s="248" t="s">
        <v>321</v>
      </c>
      <c r="H54" s="211"/>
    </row>
    <row r="55" spans="1:11" s="207" customFormat="1" ht="12.95" customHeight="1">
      <c r="A55" s="1096" t="s">
        <v>25</v>
      </c>
      <c r="B55" s="166">
        <v>379113</v>
      </c>
      <c r="C55" s="166" t="s">
        <v>209</v>
      </c>
      <c r="D55" s="166">
        <v>379113</v>
      </c>
      <c r="E55" s="247"/>
      <c r="F55" s="248" t="s">
        <v>37</v>
      </c>
      <c r="H55" s="211"/>
    </row>
    <row r="56" spans="1:11" ht="12.95" customHeight="1">
      <c r="A56" s="1096" t="s">
        <v>232</v>
      </c>
      <c r="B56" s="166">
        <v>360627</v>
      </c>
      <c r="C56" s="166">
        <v>123220</v>
      </c>
      <c r="D56" s="166">
        <v>237407</v>
      </c>
      <c r="E56" s="613"/>
      <c r="F56" s="249" t="s">
        <v>90</v>
      </c>
      <c r="H56" s="262"/>
    </row>
    <row r="57" spans="1:11" ht="12.95" customHeight="1">
      <c r="A57" s="609" t="s">
        <v>1585</v>
      </c>
      <c r="B57" s="610">
        <v>2080556</v>
      </c>
      <c r="C57" s="174">
        <v>857645</v>
      </c>
      <c r="D57" s="611">
        <v>1222911</v>
      </c>
      <c r="E57" s="612"/>
      <c r="F57" s="251" t="s">
        <v>233</v>
      </c>
    </row>
    <row r="58" spans="1:11" ht="12.95" customHeight="1">
      <c r="A58" s="252" t="s">
        <v>273</v>
      </c>
      <c r="B58" s="26"/>
      <c r="C58" s="179"/>
      <c r="D58" s="179"/>
      <c r="E58" s="263"/>
      <c r="F58" s="249"/>
    </row>
    <row r="59" spans="1:11" ht="12.95" customHeight="1">
      <c r="A59" s="252" t="s">
        <v>237</v>
      </c>
      <c r="B59" s="17"/>
      <c r="C59" s="179"/>
      <c r="D59" s="179"/>
      <c r="E59" s="249"/>
      <c r="F59" s="249"/>
      <c r="G59" s="180"/>
      <c r="H59" s="181"/>
      <c r="I59" s="181"/>
      <c r="J59" s="247"/>
      <c r="K59" s="249"/>
    </row>
    <row r="60" spans="1:11" ht="12.95" customHeight="1">
      <c r="A60" s="1100" t="s">
        <v>1588</v>
      </c>
      <c r="B60" s="212"/>
      <c r="C60" s="212"/>
      <c r="D60" s="212"/>
      <c r="E60" s="212"/>
      <c r="F60" s="212"/>
      <c r="G60" s="180"/>
      <c r="H60" s="181"/>
      <c r="I60" s="181"/>
      <c r="J60" s="247"/>
      <c r="K60" s="249"/>
    </row>
    <row r="61" spans="1:11" ht="12.95" customHeight="1">
      <c r="A61" s="1100" t="s">
        <v>1589</v>
      </c>
    </row>
    <row r="62" spans="1:11" ht="12.95" customHeight="1">
      <c r="A62" s="1100" t="s">
        <v>326</v>
      </c>
    </row>
    <row r="63" spans="1:11" ht="12.95" customHeight="1">
      <c r="A63" s="1100" t="s">
        <v>1601</v>
      </c>
    </row>
    <row r="64" spans="1:11" s="264" customFormat="1" ht="12.95" customHeight="1">
      <c r="A64" s="1100" t="s">
        <v>1591</v>
      </c>
      <c r="B64" s="253"/>
      <c r="C64" s="253"/>
      <c r="D64" s="253"/>
      <c r="E64" s="253"/>
      <c r="F64" s="253"/>
      <c r="G64" s="180"/>
      <c r="H64" s="181"/>
      <c r="I64" s="181"/>
      <c r="J64" s="247"/>
      <c r="K64" s="249"/>
    </row>
    <row r="65" spans="1:6" ht="12.95" customHeight="1">
      <c r="A65" s="1413" t="s">
        <v>327</v>
      </c>
      <c r="B65" s="1413"/>
      <c r="C65" s="1413"/>
      <c r="D65" s="1413"/>
      <c r="E65" s="1413"/>
      <c r="F65" s="1413"/>
    </row>
  </sheetData>
  <mergeCells count="5">
    <mergeCell ref="B2:D2"/>
    <mergeCell ref="E2:F4"/>
    <mergeCell ref="B35:D35"/>
    <mergeCell ref="E35:F37"/>
    <mergeCell ref="A65:F65"/>
  </mergeCells>
  <phoneticPr fontId="61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view="pageBreakPreview" zoomScaleNormal="25" zoomScaleSheetLayoutView="100" workbookViewId="0"/>
  </sheetViews>
  <sheetFormatPr defaultColWidth="8.875" defaultRowHeight="12"/>
  <cols>
    <col min="1" max="1" width="20.25" style="235" customWidth="1"/>
    <col min="2" max="2" width="13.625" style="235" customWidth="1"/>
    <col min="3" max="3" width="10" style="235" customWidth="1"/>
    <col min="4" max="5" width="9.875" style="235" customWidth="1"/>
    <col min="6" max="6" width="0.875" style="235" customWidth="1"/>
    <col min="7" max="7" width="25.75" style="235" customWidth="1"/>
    <col min="8" max="8" width="4.125" style="235" customWidth="1"/>
    <col min="9" max="9" width="11.625" style="235" customWidth="1"/>
    <col min="10" max="10" width="19.75" style="235" bestFit="1" customWidth="1"/>
    <col min="11" max="11" width="9.25" style="235" bestFit="1" customWidth="1"/>
    <col min="12" max="12" width="11.625" style="235" bestFit="1" customWidth="1"/>
    <col min="13" max="13" width="11.5" style="235" bestFit="1" customWidth="1"/>
    <col min="14" max="14" width="14.25" style="235" bestFit="1" customWidth="1"/>
    <col min="15" max="15" width="14.5" style="235" bestFit="1" customWidth="1"/>
    <col min="16" max="16" width="9.375" style="235" bestFit="1" customWidth="1"/>
    <col min="17" max="17" width="11.625" style="235" bestFit="1" customWidth="1"/>
    <col min="18" max="19" width="8.875" style="235" customWidth="1"/>
    <col min="20" max="20" width="14.625" style="235" customWidth="1"/>
    <col min="21" max="16384" width="8.875" style="235"/>
  </cols>
  <sheetData>
    <row r="1" spans="1:10" s="206" customFormat="1" ht="15" customHeight="1">
      <c r="A1" s="205" t="s">
        <v>1606</v>
      </c>
    </row>
    <row r="2" spans="1:10" s="206" customFormat="1" ht="15" customHeight="1">
      <c r="A2" s="205" t="s">
        <v>1607</v>
      </c>
    </row>
    <row r="3" spans="1:10" s="207" customFormat="1" ht="12.95" customHeight="1">
      <c r="A3" s="237" t="s">
        <v>225</v>
      </c>
      <c r="B3" s="208" t="s">
        <v>239</v>
      </c>
      <c r="C3" s="208" t="s">
        <v>1608</v>
      </c>
      <c r="D3" s="208" t="s">
        <v>240</v>
      </c>
      <c r="E3" s="208" t="s">
        <v>241</v>
      </c>
      <c r="F3" s="1409" t="s">
        <v>1595</v>
      </c>
      <c r="G3" s="1414"/>
    </row>
    <row r="4" spans="1:10" s="207" customFormat="1" ht="12.95" customHeight="1">
      <c r="A4" s="1071"/>
      <c r="B4" s="209" t="s">
        <v>1609</v>
      </c>
      <c r="C4" s="209"/>
      <c r="D4" s="607" t="s">
        <v>1610</v>
      </c>
      <c r="E4" s="209" t="s">
        <v>1611</v>
      </c>
      <c r="F4" s="1415"/>
      <c r="G4" s="1416"/>
    </row>
    <row r="5" spans="1:10" s="207" customFormat="1" ht="12.95" customHeight="1">
      <c r="A5" s="1071"/>
      <c r="B5" s="1259" t="s">
        <v>312</v>
      </c>
      <c r="C5" s="1260" t="s">
        <v>313</v>
      </c>
      <c r="D5" s="1260" t="s">
        <v>1612</v>
      </c>
      <c r="E5" s="1260" t="s">
        <v>1612</v>
      </c>
      <c r="F5" s="1415"/>
      <c r="G5" s="1416"/>
    </row>
    <row r="6" spans="1:10" s="207" customFormat="1" ht="12.95" customHeight="1">
      <c r="A6" s="265" t="s">
        <v>228</v>
      </c>
      <c r="B6" s="606" t="s">
        <v>1613</v>
      </c>
      <c r="C6" s="1075" t="s">
        <v>1614</v>
      </c>
      <c r="D6" s="1075" t="s">
        <v>1615</v>
      </c>
      <c r="E6" s="1075" t="s">
        <v>1615</v>
      </c>
      <c r="F6" s="1417"/>
      <c r="G6" s="1418"/>
    </row>
    <row r="7" spans="1:10" s="207" customFormat="1" ht="12.95" customHeight="1">
      <c r="A7" s="1070"/>
      <c r="B7" s="240"/>
      <c r="C7" s="240"/>
      <c r="D7" s="240"/>
      <c r="E7" s="240"/>
      <c r="F7" s="241"/>
      <c r="G7" s="242"/>
    </row>
    <row r="8" spans="1:10" s="207" customFormat="1" ht="12.95" customHeight="1">
      <c r="A8" s="244" t="s">
        <v>235</v>
      </c>
      <c r="B8" s="166">
        <v>1235426841</v>
      </c>
      <c r="C8" s="178">
        <v>52.3</v>
      </c>
      <c r="D8" s="182">
        <v>2154258</v>
      </c>
      <c r="E8" s="182">
        <v>16285.9</v>
      </c>
      <c r="F8" s="245" t="s">
        <v>105</v>
      </c>
      <c r="G8" s="242"/>
      <c r="I8" s="211"/>
      <c r="J8" s="211"/>
    </row>
    <row r="9" spans="1:10" s="207" customFormat="1" ht="12.95" customHeight="1">
      <c r="A9" s="1096"/>
      <c r="B9" s="166"/>
      <c r="C9" s="178"/>
      <c r="D9" s="182"/>
      <c r="E9" s="182"/>
      <c r="F9" s="247"/>
      <c r="G9" s="242"/>
      <c r="I9" s="211"/>
      <c r="J9" s="211"/>
    </row>
    <row r="10" spans="1:10" s="207" customFormat="1" ht="12.95" customHeight="1">
      <c r="A10" s="1096" t="s">
        <v>21</v>
      </c>
      <c r="B10" s="166">
        <v>10921890</v>
      </c>
      <c r="C10" s="178">
        <v>57.4</v>
      </c>
      <c r="D10" s="182">
        <v>20822</v>
      </c>
      <c r="E10" s="182">
        <v>481.5</v>
      </c>
      <c r="F10" s="247"/>
      <c r="G10" s="242" t="s">
        <v>60</v>
      </c>
      <c r="I10" s="211"/>
      <c r="J10" s="211"/>
    </row>
    <row r="11" spans="1:10" s="207" customFormat="1" ht="12.95" customHeight="1">
      <c r="A11" s="1096" t="s">
        <v>236</v>
      </c>
      <c r="B11" s="166">
        <v>6725173</v>
      </c>
      <c r="C11" s="178">
        <v>54.81</v>
      </c>
      <c r="D11" s="182">
        <v>21694</v>
      </c>
      <c r="E11" s="182">
        <v>292.7</v>
      </c>
      <c r="F11" s="247"/>
      <c r="G11" s="242" t="s">
        <v>32</v>
      </c>
      <c r="I11" s="211"/>
      <c r="J11" s="211"/>
    </row>
    <row r="12" spans="1:10" s="207" customFormat="1" ht="12.95" customHeight="1">
      <c r="A12" s="1096" t="s">
        <v>230</v>
      </c>
      <c r="B12" s="166">
        <v>27352037</v>
      </c>
      <c r="C12" s="178">
        <v>54.81</v>
      </c>
      <c r="D12" s="182">
        <v>58257</v>
      </c>
      <c r="E12" s="182">
        <v>1153.3</v>
      </c>
      <c r="F12" s="247"/>
      <c r="G12" s="242" t="s">
        <v>34</v>
      </c>
      <c r="I12" s="211"/>
      <c r="J12" s="211"/>
    </row>
    <row r="13" spans="1:10" s="207" customFormat="1" ht="12.95" customHeight="1">
      <c r="A13" s="1096" t="s">
        <v>23</v>
      </c>
      <c r="B13" s="166">
        <v>62436648</v>
      </c>
      <c r="C13" s="178">
        <v>49.76</v>
      </c>
      <c r="D13" s="182">
        <v>106194</v>
      </c>
      <c r="E13" s="182">
        <v>2625.3</v>
      </c>
      <c r="F13" s="247"/>
      <c r="G13" s="242" t="s">
        <v>35</v>
      </c>
      <c r="I13" s="211"/>
      <c r="J13" s="211"/>
    </row>
    <row r="14" spans="1:10" s="207" customFormat="1" ht="12.95" customHeight="1">
      <c r="A14" s="1096" t="s">
        <v>46</v>
      </c>
      <c r="B14" s="166">
        <v>413499796</v>
      </c>
      <c r="C14" s="178">
        <v>52</v>
      </c>
      <c r="D14" s="182">
        <v>690570</v>
      </c>
      <c r="E14" s="182">
        <v>3140.4</v>
      </c>
      <c r="F14" s="247"/>
      <c r="G14" s="242" t="s">
        <v>53</v>
      </c>
      <c r="I14" s="211"/>
      <c r="J14" s="211"/>
    </row>
    <row r="15" spans="1:10" s="207" customFormat="1" ht="12.95" customHeight="1">
      <c r="A15" s="1096" t="s">
        <v>47</v>
      </c>
      <c r="B15" s="166">
        <v>91588519</v>
      </c>
      <c r="C15" s="178">
        <v>50.15</v>
      </c>
      <c r="D15" s="182">
        <v>146816</v>
      </c>
      <c r="E15" s="182">
        <v>521.29999999999995</v>
      </c>
      <c r="F15" s="247"/>
      <c r="G15" s="242" t="s">
        <v>54</v>
      </c>
      <c r="I15" s="211"/>
      <c r="J15" s="211"/>
    </row>
    <row r="16" spans="1:10" s="207" customFormat="1" ht="12.95" customHeight="1">
      <c r="A16" s="1096" t="s">
        <v>48</v>
      </c>
      <c r="B16" s="166">
        <v>101267729</v>
      </c>
      <c r="C16" s="178">
        <v>52.6</v>
      </c>
      <c r="D16" s="182">
        <v>170859</v>
      </c>
      <c r="E16" s="182">
        <v>857.1</v>
      </c>
      <c r="F16" s="247"/>
      <c r="G16" s="242" t="s">
        <v>55</v>
      </c>
      <c r="I16" s="211"/>
      <c r="J16" s="211"/>
    </row>
    <row r="17" spans="1:11" s="207" customFormat="1" ht="12.95" customHeight="1">
      <c r="A17" s="1096" t="s">
        <v>49</v>
      </c>
      <c r="B17" s="166">
        <v>8307019</v>
      </c>
      <c r="C17" s="178">
        <v>56.08</v>
      </c>
      <c r="D17" s="182">
        <v>12329</v>
      </c>
      <c r="E17" s="182">
        <v>29.3</v>
      </c>
      <c r="F17" s="247"/>
      <c r="G17" s="242" t="s">
        <v>56</v>
      </c>
      <c r="I17" s="211"/>
      <c r="J17" s="211"/>
    </row>
    <row r="18" spans="1:11" s="207" customFormat="1" ht="12.95" customHeight="1">
      <c r="A18" s="1096" t="s">
        <v>231</v>
      </c>
      <c r="B18" s="166">
        <v>311515641</v>
      </c>
      <c r="C18" s="178">
        <v>53.57</v>
      </c>
      <c r="D18" s="182">
        <v>525975</v>
      </c>
      <c r="E18" s="182">
        <v>2837.9</v>
      </c>
      <c r="F18" s="247"/>
      <c r="G18" s="242" t="s">
        <v>314</v>
      </c>
      <c r="I18" s="211"/>
      <c r="J18" s="211"/>
    </row>
    <row r="19" spans="1:11" s="207" customFormat="1" ht="12.95" customHeight="1">
      <c r="A19" s="1096" t="s">
        <v>52</v>
      </c>
      <c r="B19" s="166">
        <v>104545797</v>
      </c>
      <c r="C19" s="178">
        <v>53.26</v>
      </c>
      <c r="D19" s="182">
        <v>107655</v>
      </c>
      <c r="E19" s="182">
        <v>998.2</v>
      </c>
      <c r="F19" s="247"/>
      <c r="G19" s="242" t="s">
        <v>315</v>
      </c>
      <c r="I19" s="211"/>
      <c r="J19" s="211"/>
    </row>
    <row r="20" spans="1:11" s="207" customFormat="1" ht="12.95" customHeight="1">
      <c r="A20" s="1096" t="s">
        <v>316</v>
      </c>
      <c r="B20" s="166">
        <v>16267688</v>
      </c>
      <c r="C20" s="178">
        <v>47.42</v>
      </c>
      <c r="D20" s="182">
        <v>54108</v>
      </c>
      <c r="E20" s="182">
        <v>171.2</v>
      </c>
      <c r="F20" s="247"/>
      <c r="G20" s="242" t="s">
        <v>317</v>
      </c>
      <c r="I20" s="211"/>
      <c r="J20" s="211"/>
    </row>
    <row r="21" spans="1:11" s="207" customFormat="1" ht="12.95" customHeight="1">
      <c r="A21" s="1096" t="s">
        <v>318</v>
      </c>
      <c r="B21" s="166">
        <v>10200896</v>
      </c>
      <c r="C21" s="178">
        <v>47.24</v>
      </c>
      <c r="D21" s="182">
        <v>28516</v>
      </c>
      <c r="E21" s="182">
        <v>260.89999999999998</v>
      </c>
      <c r="F21" s="247"/>
      <c r="G21" s="242" t="s">
        <v>319</v>
      </c>
      <c r="I21" s="211"/>
      <c r="J21" s="211"/>
    </row>
    <row r="22" spans="1:11" s="207" customFormat="1" ht="12.95" customHeight="1">
      <c r="A22" s="1096" t="s">
        <v>320</v>
      </c>
      <c r="B22" s="166">
        <v>2959196</v>
      </c>
      <c r="C22" s="178">
        <v>50.03</v>
      </c>
      <c r="D22" s="182">
        <v>10831</v>
      </c>
      <c r="E22" s="182">
        <v>6.6</v>
      </c>
      <c r="F22" s="247"/>
      <c r="G22" s="242" t="s">
        <v>321</v>
      </c>
      <c r="I22" s="211"/>
      <c r="J22" s="211"/>
    </row>
    <row r="23" spans="1:11" s="207" customFormat="1" ht="12.95" customHeight="1">
      <c r="A23" s="1096" t="s">
        <v>25</v>
      </c>
      <c r="B23" s="166">
        <v>10132333</v>
      </c>
      <c r="C23" s="178">
        <v>46.41</v>
      </c>
      <c r="D23" s="182">
        <v>31116</v>
      </c>
      <c r="E23" s="182">
        <v>36</v>
      </c>
      <c r="F23" s="247"/>
      <c r="G23" s="242" t="s">
        <v>37</v>
      </c>
      <c r="I23" s="211"/>
      <c r="J23" s="211"/>
    </row>
    <row r="24" spans="1:11" s="207" customFormat="1" ht="12.95" customHeight="1">
      <c r="A24" s="1096" t="s">
        <v>232</v>
      </c>
      <c r="B24" s="166">
        <v>7980374</v>
      </c>
      <c r="C24" s="178">
        <v>56.61</v>
      </c>
      <c r="D24" s="182">
        <v>34026</v>
      </c>
      <c r="E24" s="182">
        <v>161.5</v>
      </c>
      <c r="F24" s="247"/>
      <c r="G24" s="242" t="s">
        <v>90</v>
      </c>
      <c r="I24" s="211"/>
      <c r="J24" s="211"/>
    </row>
    <row r="25" spans="1:11" s="207" customFormat="1" ht="12.95" customHeight="1">
      <c r="A25" s="1097" t="s">
        <v>322</v>
      </c>
      <c r="B25" s="174">
        <v>49726105</v>
      </c>
      <c r="C25" s="183">
        <v>51.2</v>
      </c>
      <c r="D25" s="184">
        <v>134490</v>
      </c>
      <c r="E25" s="184">
        <v>2712.7</v>
      </c>
      <c r="F25" s="260"/>
      <c r="G25" s="251" t="s">
        <v>233</v>
      </c>
      <c r="I25" s="211"/>
      <c r="J25" s="211"/>
    </row>
    <row r="26" spans="1:11" s="207" customFormat="1" ht="12.95" customHeight="1">
      <c r="A26" s="252" t="s">
        <v>273</v>
      </c>
      <c r="B26" s="17"/>
      <c r="C26" s="179"/>
      <c r="D26" s="179"/>
      <c r="E26" s="179"/>
      <c r="F26" s="249"/>
      <c r="G26" s="249"/>
    </row>
    <row r="27" spans="1:11" s="207" customFormat="1" ht="12.95" customHeight="1">
      <c r="A27" s="252" t="s">
        <v>1616</v>
      </c>
      <c r="B27" s="17"/>
      <c r="C27" s="179"/>
      <c r="D27" s="179"/>
      <c r="E27" s="249"/>
      <c r="F27" s="249"/>
      <c r="G27" s="180"/>
      <c r="H27" s="181"/>
      <c r="I27" s="181"/>
      <c r="J27" s="247"/>
      <c r="K27" s="249"/>
    </row>
    <row r="28" spans="1:11" s="207" customFormat="1" ht="12.95" customHeight="1">
      <c r="A28" s="1100" t="s">
        <v>1599</v>
      </c>
      <c r="B28" s="212"/>
      <c r="C28" s="212"/>
      <c r="D28" s="212"/>
      <c r="E28" s="212"/>
      <c r="F28" s="212"/>
      <c r="G28" s="180"/>
      <c r="H28" s="181"/>
      <c r="I28" s="181"/>
      <c r="J28" s="247"/>
      <c r="K28" s="249"/>
    </row>
    <row r="29" spans="1:11" s="207" customFormat="1" ht="12.95" customHeight="1">
      <c r="A29" s="1100" t="s">
        <v>1600</v>
      </c>
      <c r="B29" s="212"/>
      <c r="C29" s="212"/>
      <c r="D29" s="212"/>
      <c r="E29" s="212"/>
      <c r="F29" s="212"/>
      <c r="G29" s="212"/>
      <c r="I29" s="211"/>
      <c r="J29" s="266"/>
    </row>
    <row r="30" spans="1:11" s="207" customFormat="1" ht="12.95" customHeight="1">
      <c r="A30" s="1100" t="s">
        <v>1617</v>
      </c>
      <c r="B30" s="253"/>
      <c r="C30" s="253"/>
      <c r="D30" s="253"/>
      <c r="E30" s="253"/>
      <c r="F30" s="253"/>
      <c r="G30" s="180"/>
      <c r="H30" s="181"/>
      <c r="I30" s="181"/>
      <c r="J30" s="247"/>
      <c r="K30" s="249"/>
    </row>
    <row r="31" spans="1:11" s="207" customFormat="1" ht="12.95" customHeight="1">
      <c r="A31" s="253" t="s">
        <v>1603</v>
      </c>
      <c r="B31" s="253"/>
      <c r="C31" s="253"/>
      <c r="D31" s="253"/>
      <c r="E31" s="253"/>
      <c r="F31" s="253"/>
      <c r="G31" s="180"/>
      <c r="H31" s="181"/>
      <c r="I31" s="181"/>
      <c r="J31" s="247"/>
      <c r="K31" s="249"/>
    </row>
    <row r="32" spans="1:11" s="207" customFormat="1" ht="12.95" customHeight="1">
      <c r="A32" s="253" t="s">
        <v>1592</v>
      </c>
      <c r="B32" s="253"/>
      <c r="C32" s="253"/>
      <c r="D32" s="253"/>
      <c r="E32" s="253"/>
      <c r="F32" s="253"/>
      <c r="G32" s="180"/>
      <c r="H32" s="181"/>
      <c r="I32" s="181"/>
      <c r="J32" s="247"/>
      <c r="K32" s="249"/>
    </row>
    <row r="33" spans="1:10" s="207" customFormat="1" ht="12.95" customHeight="1">
      <c r="A33" s="1419"/>
      <c r="B33" s="1419"/>
      <c r="C33" s="1419"/>
      <c r="D33" s="1419"/>
      <c r="E33" s="1419"/>
      <c r="F33" s="1419"/>
      <c r="G33" s="1419"/>
      <c r="I33" s="211"/>
    </row>
    <row r="34" spans="1:10" s="207" customFormat="1" ht="12.95" customHeight="1">
      <c r="A34" s="261"/>
      <c r="B34" s="261"/>
      <c r="C34" s="261"/>
      <c r="D34" s="261"/>
      <c r="E34" s="261"/>
      <c r="F34" s="261"/>
      <c r="G34" s="261"/>
      <c r="I34" s="211"/>
    </row>
    <row r="35" spans="1:10" s="206" customFormat="1" ht="12.95" customHeight="1">
      <c r="A35" s="205" t="s">
        <v>1618</v>
      </c>
      <c r="I35" s="211"/>
    </row>
    <row r="36" spans="1:10" s="206" customFormat="1" ht="12.95" customHeight="1">
      <c r="A36" s="205" t="s">
        <v>1619</v>
      </c>
      <c r="I36" s="211"/>
    </row>
    <row r="37" spans="1:10" s="207" customFormat="1" ht="12.95" customHeight="1">
      <c r="A37" s="237" t="s">
        <v>225</v>
      </c>
      <c r="B37" s="208" t="s">
        <v>239</v>
      </c>
      <c r="C37" s="208" t="s">
        <v>1608</v>
      </c>
      <c r="D37" s="208" t="s">
        <v>240</v>
      </c>
      <c r="E37" s="208" t="s">
        <v>241</v>
      </c>
      <c r="F37" s="1409" t="s">
        <v>1595</v>
      </c>
      <c r="G37" s="1414"/>
      <c r="I37" s="211"/>
    </row>
    <row r="38" spans="1:10" s="207" customFormat="1" ht="12.95" customHeight="1">
      <c r="A38" s="267"/>
      <c r="B38" s="209" t="s">
        <v>1609</v>
      </c>
      <c r="C38" s="209"/>
      <c r="D38" s="607" t="s">
        <v>1610</v>
      </c>
      <c r="E38" s="209" t="s">
        <v>1611</v>
      </c>
      <c r="F38" s="1415"/>
      <c r="G38" s="1416"/>
      <c r="I38" s="211"/>
    </row>
    <row r="39" spans="1:10" s="207" customFormat="1" ht="12.95" customHeight="1">
      <c r="A39" s="1072"/>
      <c r="B39" s="1259" t="s">
        <v>312</v>
      </c>
      <c r="C39" s="1260" t="s">
        <v>313</v>
      </c>
      <c r="D39" s="1260" t="s">
        <v>1612</v>
      </c>
      <c r="E39" s="1260" t="s">
        <v>1612</v>
      </c>
      <c r="F39" s="1415"/>
      <c r="G39" s="1416"/>
      <c r="I39" s="211"/>
    </row>
    <row r="40" spans="1:10" s="207" customFormat="1" ht="12.95" customHeight="1">
      <c r="A40" s="259" t="s">
        <v>238</v>
      </c>
      <c r="B40" s="606" t="s">
        <v>1613</v>
      </c>
      <c r="C40" s="1075" t="s">
        <v>1614</v>
      </c>
      <c r="D40" s="1075" t="s">
        <v>1615</v>
      </c>
      <c r="E40" s="1075" t="s">
        <v>1615</v>
      </c>
      <c r="F40" s="1417"/>
      <c r="G40" s="1418"/>
      <c r="J40" s="266"/>
    </row>
    <row r="41" spans="1:10" s="207" customFormat="1" ht="12.95" customHeight="1">
      <c r="A41" s="1070"/>
      <c r="B41" s="240"/>
      <c r="C41" s="240"/>
      <c r="D41" s="240"/>
      <c r="E41" s="240"/>
      <c r="F41" s="241"/>
      <c r="G41" s="242"/>
      <c r="J41" s="266"/>
    </row>
    <row r="42" spans="1:10" s="207" customFormat="1" ht="12.95" customHeight="1">
      <c r="A42" s="244" t="s">
        <v>235</v>
      </c>
      <c r="B42" s="166">
        <v>1226819374</v>
      </c>
      <c r="C42" s="178">
        <v>46.51</v>
      </c>
      <c r="D42" s="182">
        <v>2057228</v>
      </c>
      <c r="E42" s="182">
        <v>14361.3</v>
      </c>
      <c r="F42" s="245" t="s">
        <v>105</v>
      </c>
      <c r="G42" s="242"/>
      <c r="I42" s="211"/>
      <c r="J42" s="211"/>
    </row>
    <row r="43" spans="1:10" s="207" customFormat="1" ht="12.95" customHeight="1">
      <c r="A43" s="1096"/>
      <c r="B43" s="166"/>
      <c r="C43" s="178"/>
      <c r="D43" s="182"/>
      <c r="E43" s="182"/>
      <c r="F43" s="247"/>
      <c r="G43" s="242"/>
      <c r="I43" s="211"/>
      <c r="J43" s="211"/>
    </row>
    <row r="44" spans="1:10" s="207" customFormat="1" ht="12.95" customHeight="1">
      <c r="A44" s="1096" t="s">
        <v>323</v>
      </c>
      <c r="B44" s="166">
        <v>9660869</v>
      </c>
      <c r="C44" s="178">
        <v>47.7</v>
      </c>
      <c r="D44" s="182">
        <v>39711</v>
      </c>
      <c r="E44" s="182">
        <v>162.69999999999999</v>
      </c>
      <c r="F44" s="247"/>
      <c r="G44" s="242" t="s">
        <v>324</v>
      </c>
      <c r="I44" s="211"/>
      <c r="J44" s="211"/>
    </row>
    <row r="45" spans="1:10" s="207" customFormat="1" ht="12.95" customHeight="1">
      <c r="A45" s="1096" t="s">
        <v>21</v>
      </c>
      <c r="B45" s="166">
        <v>8928672</v>
      </c>
      <c r="C45" s="178">
        <v>54.02</v>
      </c>
      <c r="D45" s="182">
        <v>16256</v>
      </c>
      <c r="E45" s="182">
        <v>345.8</v>
      </c>
      <c r="F45" s="247"/>
      <c r="G45" s="242" t="s">
        <v>60</v>
      </c>
      <c r="I45" s="211"/>
      <c r="J45" s="211"/>
    </row>
    <row r="46" spans="1:10" s="207" customFormat="1" ht="12.95" customHeight="1">
      <c r="A46" s="1096" t="s">
        <v>236</v>
      </c>
      <c r="B46" s="166">
        <v>7252271</v>
      </c>
      <c r="C46" s="178">
        <v>50.16</v>
      </c>
      <c r="D46" s="182">
        <v>21695</v>
      </c>
      <c r="E46" s="182">
        <v>317.89999999999998</v>
      </c>
      <c r="F46" s="247"/>
      <c r="G46" s="242" t="s">
        <v>32</v>
      </c>
      <c r="I46" s="211"/>
      <c r="J46" s="211"/>
    </row>
    <row r="47" spans="1:10" s="207" customFormat="1" ht="12.95" customHeight="1">
      <c r="A47" s="1096" t="s">
        <v>230</v>
      </c>
      <c r="B47" s="166">
        <v>26719455</v>
      </c>
      <c r="C47" s="178">
        <v>48.36</v>
      </c>
      <c r="D47" s="182">
        <v>56723</v>
      </c>
      <c r="E47" s="182">
        <v>1163.2</v>
      </c>
      <c r="F47" s="247"/>
      <c r="G47" s="242" t="s">
        <v>34</v>
      </c>
      <c r="I47" s="211"/>
      <c r="J47" s="211"/>
    </row>
    <row r="48" spans="1:10" s="207" customFormat="1" ht="12.95" customHeight="1">
      <c r="A48" s="1096" t="s">
        <v>23</v>
      </c>
      <c r="B48" s="166">
        <v>61012713</v>
      </c>
      <c r="C48" s="178">
        <v>42.53</v>
      </c>
      <c r="D48" s="182">
        <v>96766</v>
      </c>
      <c r="E48" s="182">
        <v>2248</v>
      </c>
      <c r="F48" s="247"/>
      <c r="G48" s="242" t="s">
        <v>35</v>
      </c>
      <c r="I48" s="211"/>
      <c r="J48" s="211"/>
    </row>
    <row r="49" spans="1:11" s="207" customFormat="1" ht="12.95" customHeight="1">
      <c r="A49" s="1096" t="s">
        <v>46</v>
      </c>
      <c r="B49" s="166">
        <v>414448389</v>
      </c>
      <c r="C49" s="178">
        <v>45.87</v>
      </c>
      <c r="D49" s="182">
        <v>668587</v>
      </c>
      <c r="E49" s="182">
        <v>2798</v>
      </c>
      <c r="F49" s="247"/>
      <c r="G49" s="242" t="s">
        <v>53</v>
      </c>
      <c r="I49" s="211"/>
      <c r="J49" s="211"/>
    </row>
    <row r="50" spans="1:11" s="207" customFormat="1" ht="12.95" customHeight="1">
      <c r="A50" s="1096" t="s">
        <v>47</v>
      </c>
      <c r="B50" s="166">
        <v>95436900</v>
      </c>
      <c r="C50" s="178">
        <v>43.39</v>
      </c>
      <c r="D50" s="182">
        <v>142519</v>
      </c>
      <c r="E50" s="182">
        <v>440.9</v>
      </c>
      <c r="F50" s="247"/>
      <c r="G50" s="242" t="s">
        <v>54</v>
      </c>
      <c r="I50" s="211"/>
      <c r="J50" s="211"/>
    </row>
    <row r="51" spans="1:11" s="207" customFormat="1" ht="12.95" customHeight="1">
      <c r="A51" s="1096" t="s">
        <v>48</v>
      </c>
      <c r="B51" s="166">
        <v>103519279</v>
      </c>
      <c r="C51" s="178">
        <v>46.25</v>
      </c>
      <c r="D51" s="182">
        <v>162293</v>
      </c>
      <c r="E51" s="182">
        <v>735.3</v>
      </c>
      <c r="F51" s="247"/>
      <c r="G51" s="242" t="s">
        <v>55</v>
      </c>
      <c r="I51" s="211"/>
      <c r="J51" s="211"/>
    </row>
    <row r="52" spans="1:11" s="207" customFormat="1" ht="12.95" customHeight="1">
      <c r="A52" s="1096" t="s">
        <v>231</v>
      </c>
      <c r="B52" s="166">
        <v>310391272</v>
      </c>
      <c r="C52" s="178">
        <v>48.31</v>
      </c>
      <c r="D52" s="182">
        <v>494003</v>
      </c>
      <c r="E52" s="182">
        <v>2587.1999999999998</v>
      </c>
      <c r="F52" s="247"/>
      <c r="G52" s="242" t="s">
        <v>314</v>
      </c>
      <c r="I52" s="211"/>
      <c r="J52" s="211"/>
    </row>
    <row r="53" spans="1:11" s="207" customFormat="1" ht="12.95" customHeight="1">
      <c r="A53" s="1096" t="s">
        <v>52</v>
      </c>
      <c r="B53" s="166">
        <v>98671318</v>
      </c>
      <c r="C53" s="178">
        <v>49.05</v>
      </c>
      <c r="D53" s="182">
        <v>101016</v>
      </c>
      <c r="E53" s="182">
        <v>936.2</v>
      </c>
      <c r="F53" s="247"/>
      <c r="G53" s="242" t="s">
        <v>315</v>
      </c>
      <c r="I53" s="211"/>
      <c r="J53" s="211"/>
    </row>
    <row r="54" spans="1:11" s="207" customFormat="1" ht="12.95" customHeight="1">
      <c r="A54" s="1096" t="s">
        <v>325</v>
      </c>
      <c r="B54" s="166">
        <v>1297176</v>
      </c>
      <c r="C54" s="178">
        <v>45.73</v>
      </c>
      <c r="D54" s="182">
        <v>6293</v>
      </c>
      <c r="E54" s="182">
        <v>16.600000000000001</v>
      </c>
      <c r="F54" s="247"/>
      <c r="G54" s="242" t="s">
        <v>264</v>
      </c>
      <c r="I54" s="211"/>
      <c r="J54" s="211"/>
    </row>
    <row r="55" spans="1:11" s="207" customFormat="1" ht="12.95" customHeight="1">
      <c r="A55" s="1096" t="s">
        <v>316</v>
      </c>
      <c r="B55" s="166">
        <v>18862042</v>
      </c>
      <c r="C55" s="178">
        <v>42.39</v>
      </c>
      <c r="D55" s="182">
        <v>63034</v>
      </c>
      <c r="E55" s="182">
        <v>145.9</v>
      </c>
      <c r="F55" s="247"/>
      <c r="G55" s="242" t="s">
        <v>317</v>
      </c>
      <c r="I55" s="211"/>
      <c r="J55" s="211"/>
    </row>
    <row r="56" spans="1:11" s="207" customFormat="1" ht="12.95" customHeight="1">
      <c r="A56" s="1096" t="s">
        <v>318</v>
      </c>
      <c r="B56" s="166">
        <v>9928632</v>
      </c>
      <c r="C56" s="178">
        <v>43.78</v>
      </c>
      <c r="D56" s="182">
        <v>34336</v>
      </c>
      <c r="E56" s="182">
        <v>258.10000000000002</v>
      </c>
      <c r="F56" s="247"/>
      <c r="G56" s="242" t="s">
        <v>319</v>
      </c>
      <c r="I56" s="211"/>
      <c r="J56" s="211"/>
    </row>
    <row r="57" spans="1:11" s="207" customFormat="1" ht="12.95" customHeight="1">
      <c r="A57" s="1096" t="s">
        <v>320</v>
      </c>
      <c r="B57" s="166">
        <v>2926686</v>
      </c>
      <c r="C57" s="178">
        <v>42.26</v>
      </c>
      <c r="D57" s="182">
        <v>10234</v>
      </c>
      <c r="E57" s="182">
        <v>6.6</v>
      </c>
      <c r="F57" s="247"/>
      <c r="G57" s="242" t="s">
        <v>321</v>
      </c>
      <c r="I57" s="211"/>
      <c r="J57" s="211"/>
    </row>
    <row r="58" spans="1:11" s="207" customFormat="1" ht="12.95" customHeight="1">
      <c r="A58" s="1096" t="s">
        <v>25</v>
      </c>
      <c r="B58" s="166">
        <v>8517086</v>
      </c>
      <c r="C58" s="178">
        <v>41.47</v>
      </c>
      <c r="D58" s="182">
        <v>25726</v>
      </c>
      <c r="E58" s="182">
        <v>30</v>
      </c>
      <c r="F58" s="247"/>
      <c r="G58" s="242" t="s">
        <v>37</v>
      </c>
      <c r="I58" s="211"/>
      <c r="J58" s="211"/>
    </row>
    <row r="59" spans="1:11" ht="12.95" customHeight="1">
      <c r="A59" s="1096" t="s">
        <v>232</v>
      </c>
      <c r="B59" s="166">
        <v>6460272</v>
      </c>
      <c r="C59" s="178">
        <v>51.46</v>
      </c>
      <c r="D59" s="182">
        <v>28051</v>
      </c>
      <c r="E59" s="182">
        <v>129.1</v>
      </c>
      <c r="F59" s="608"/>
      <c r="G59" s="249" t="s">
        <v>90</v>
      </c>
      <c r="I59" s="262"/>
      <c r="J59" s="211"/>
    </row>
    <row r="60" spans="1:11" ht="12.95" customHeight="1">
      <c r="A60" s="609" t="s">
        <v>1585</v>
      </c>
      <c r="B60" s="610">
        <v>42786342</v>
      </c>
      <c r="C60" s="183">
        <v>46.48</v>
      </c>
      <c r="D60" s="611">
        <v>89985</v>
      </c>
      <c r="E60" s="611">
        <v>2039.8</v>
      </c>
      <c r="F60" s="612"/>
      <c r="G60" s="251" t="s">
        <v>233</v>
      </c>
    </row>
    <row r="61" spans="1:11" ht="12.95" customHeight="1">
      <c r="A61" s="252" t="s">
        <v>273</v>
      </c>
      <c r="B61" s="17"/>
      <c r="C61" s="179"/>
      <c r="D61" s="179"/>
      <c r="E61" s="249"/>
      <c r="F61" s="249"/>
      <c r="G61" s="180"/>
      <c r="H61" s="181"/>
      <c r="I61" s="181"/>
      <c r="J61" s="247"/>
      <c r="K61" s="249"/>
    </row>
    <row r="62" spans="1:11" ht="12.95" customHeight="1">
      <c r="A62" s="1100" t="s">
        <v>1620</v>
      </c>
      <c r="B62" s="212"/>
      <c r="C62" s="212"/>
      <c r="D62" s="212"/>
      <c r="E62" s="212"/>
      <c r="F62" s="212"/>
      <c r="G62" s="180"/>
      <c r="H62" s="181"/>
      <c r="I62" s="181"/>
      <c r="J62" s="247"/>
      <c r="K62" s="249"/>
    </row>
    <row r="63" spans="1:11" ht="12.95" customHeight="1">
      <c r="A63" s="1100" t="s">
        <v>1589</v>
      </c>
    </row>
    <row r="64" spans="1:11" s="264" customFormat="1" ht="12.95" customHeight="1">
      <c r="A64" s="1100" t="s">
        <v>326</v>
      </c>
      <c r="B64" s="253"/>
      <c r="C64" s="253"/>
      <c r="D64" s="253"/>
      <c r="E64" s="253"/>
      <c r="F64" s="253"/>
      <c r="G64" s="180"/>
      <c r="H64" s="181"/>
      <c r="I64" s="181"/>
      <c r="J64" s="247"/>
      <c r="K64" s="249"/>
    </row>
    <row r="65" spans="1:11" s="264" customFormat="1" ht="12.95" customHeight="1">
      <c r="A65" s="1100" t="s">
        <v>1621</v>
      </c>
      <c r="B65" s="253"/>
      <c r="C65" s="253"/>
      <c r="D65" s="253"/>
      <c r="E65" s="253"/>
      <c r="F65" s="253"/>
      <c r="G65" s="180"/>
      <c r="H65" s="181"/>
      <c r="I65" s="181"/>
      <c r="J65" s="247"/>
      <c r="K65" s="249"/>
    </row>
    <row r="66" spans="1:11" ht="12.95" customHeight="1">
      <c r="A66" s="1413" t="s">
        <v>327</v>
      </c>
      <c r="B66" s="1413"/>
      <c r="C66" s="1413"/>
      <c r="D66" s="1413"/>
      <c r="E66" s="1413"/>
      <c r="F66" s="1413"/>
      <c r="G66" s="1413"/>
    </row>
  </sheetData>
  <mergeCells count="4">
    <mergeCell ref="F3:G6"/>
    <mergeCell ref="A33:G33"/>
    <mergeCell ref="F37:G40"/>
    <mergeCell ref="A66:G66"/>
  </mergeCells>
  <phoneticPr fontId="61"/>
  <printOptions horizontalCentered="1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269"/>
  <sheetViews>
    <sheetView view="pageBreakPreview" zoomScale="84" zoomScaleNormal="100" zoomScaleSheetLayoutView="84" workbookViewId="0"/>
  </sheetViews>
  <sheetFormatPr defaultRowHeight="13.5"/>
  <cols>
    <col min="1" max="1" width="4.5" style="625" customWidth="1"/>
    <col min="2" max="2" width="16.125" style="629" customWidth="1"/>
    <col min="3" max="13" width="9.375" style="634" customWidth="1"/>
    <col min="14" max="14" width="7.25" style="634" customWidth="1"/>
    <col min="15" max="15" width="4.875" style="634" customWidth="1"/>
    <col min="16" max="16" width="5.375" style="634" customWidth="1"/>
    <col min="17" max="17" width="2.375" style="634" customWidth="1"/>
    <col min="18" max="18" width="9.25" style="625" customWidth="1"/>
    <col min="19" max="19" width="9" style="626"/>
    <col min="20" max="28" width="9" style="627"/>
    <col min="29" max="16384" width="9" style="625"/>
  </cols>
  <sheetData>
    <row r="3" spans="1:28" ht="17.25">
      <c r="A3" s="1427" t="s">
        <v>333</v>
      </c>
      <c r="B3" s="1427"/>
      <c r="C3" s="1427"/>
      <c r="D3" s="1427"/>
      <c r="E3" s="1427"/>
      <c r="F3" s="1427"/>
      <c r="G3" s="1427"/>
      <c r="H3" s="1427"/>
      <c r="I3" s="1427"/>
      <c r="J3" s="1427"/>
      <c r="K3" s="1427"/>
      <c r="L3" s="1427"/>
      <c r="M3" s="1427"/>
      <c r="N3" s="1427"/>
      <c r="O3" s="1427"/>
      <c r="P3" s="1427"/>
      <c r="Q3" s="1427"/>
    </row>
    <row r="4" spans="1:28" ht="17.25">
      <c r="A4" s="1113"/>
      <c r="B4" s="1113"/>
      <c r="C4" s="1113"/>
      <c r="D4" s="1113"/>
      <c r="E4" s="1113"/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  <c r="Q4" s="1113"/>
    </row>
    <row r="5" spans="1:28" ht="17.25">
      <c r="A5" s="1113"/>
      <c r="B5" s="1113"/>
      <c r="C5" s="1113"/>
      <c r="D5" s="1113"/>
      <c r="E5" s="1113"/>
      <c r="F5" s="1113"/>
      <c r="G5" s="1113"/>
      <c r="H5" s="1113"/>
      <c r="I5" s="1113"/>
      <c r="J5" s="1113"/>
      <c r="K5" s="1113"/>
      <c r="L5" s="1113"/>
      <c r="M5" s="1113"/>
      <c r="N5" s="1113"/>
      <c r="O5" s="1113"/>
      <c r="P5" s="1113"/>
      <c r="Q5" s="1113"/>
    </row>
    <row r="6" spans="1:28" ht="17.25">
      <c r="A6" s="1113"/>
      <c r="B6" s="1428" t="s">
        <v>334</v>
      </c>
      <c r="C6" s="1428"/>
      <c r="D6" s="1428"/>
      <c r="E6" s="1428"/>
      <c r="F6" s="1428"/>
      <c r="G6" s="1428"/>
      <c r="H6" s="1428"/>
      <c r="I6" s="1428"/>
      <c r="J6" s="1428"/>
      <c r="K6" s="1428"/>
      <c r="L6" s="1428"/>
      <c r="M6" s="1428"/>
      <c r="N6" s="1428"/>
      <c r="O6" s="1428"/>
      <c r="P6" s="1428"/>
      <c r="Q6" s="1428"/>
    </row>
    <row r="7" spans="1:28">
      <c r="B7" s="1429" t="s">
        <v>242</v>
      </c>
      <c r="C7" s="1429"/>
      <c r="D7" s="1429"/>
      <c r="E7" s="1429"/>
      <c r="F7" s="1429"/>
      <c r="G7" s="1429"/>
      <c r="H7" s="1429"/>
      <c r="I7" s="1429"/>
      <c r="J7" s="1429"/>
      <c r="K7" s="1429"/>
      <c r="L7" s="1429"/>
      <c r="M7" s="1429"/>
      <c r="N7" s="1429"/>
      <c r="O7" s="1429"/>
      <c r="P7" s="1429"/>
      <c r="Q7" s="1429"/>
    </row>
    <row r="8" spans="1:28">
      <c r="B8" s="1114"/>
      <c r="C8" s="1114"/>
      <c r="D8" s="1114"/>
      <c r="E8" s="1114"/>
      <c r="F8" s="1114"/>
      <c r="G8" s="1114"/>
      <c r="H8" s="1114"/>
      <c r="I8" s="1114"/>
      <c r="J8" s="1114"/>
      <c r="K8" s="1114"/>
      <c r="L8" s="1114"/>
      <c r="M8" s="1114"/>
      <c r="N8" s="1114"/>
      <c r="O8" s="1114"/>
      <c r="P8" s="1114"/>
      <c r="Q8" s="1114"/>
    </row>
    <row r="9" spans="1:28" ht="46.5" customHeight="1">
      <c r="A9" s="628" t="s">
        <v>1679</v>
      </c>
      <c r="C9" s="630"/>
      <c r="D9" s="630"/>
      <c r="E9" s="630"/>
      <c r="F9" s="630"/>
      <c r="G9" s="630"/>
      <c r="H9" s="631"/>
      <c r="I9" s="631"/>
      <c r="J9" s="631"/>
      <c r="K9" s="631"/>
      <c r="L9" s="631"/>
      <c r="M9" s="630"/>
      <c r="N9" s="630"/>
      <c r="O9" s="630"/>
      <c r="P9" s="630"/>
      <c r="Q9" s="630"/>
      <c r="R9" s="626"/>
    </row>
    <row r="10" spans="1:28" ht="21" customHeight="1">
      <c r="A10" s="1430" t="s">
        <v>243</v>
      </c>
      <c r="B10" s="1430"/>
      <c r="C10" s="1431" t="s">
        <v>244</v>
      </c>
      <c r="D10" s="1432"/>
      <c r="E10" s="1431" t="s">
        <v>245</v>
      </c>
      <c r="F10" s="1432"/>
      <c r="G10" s="1433" t="s">
        <v>246</v>
      </c>
      <c r="H10" s="1434"/>
      <c r="I10" s="1434"/>
      <c r="J10" s="1434"/>
      <c r="K10" s="1434"/>
      <c r="L10" s="1434"/>
      <c r="M10" s="1434"/>
      <c r="N10" s="1434"/>
      <c r="O10" s="1434"/>
      <c r="P10" s="1434"/>
      <c r="Q10" s="632"/>
      <c r="R10" s="626"/>
      <c r="AB10" s="625"/>
    </row>
    <row r="11" spans="1:28" ht="51.75" customHeight="1">
      <c r="A11" s="1448" t="s">
        <v>335</v>
      </c>
      <c r="B11" s="1449"/>
      <c r="C11" s="1448" t="s">
        <v>336</v>
      </c>
      <c r="D11" s="1449"/>
      <c r="E11" s="1448" t="s">
        <v>337</v>
      </c>
      <c r="F11" s="1452"/>
      <c r="G11" s="1420" t="s">
        <v>1622</v>
      </c>
      <c r="H11" s="1421"/>
      <c r="I11" s="1421"/>
      <c r="J11" s="1421"/>
      <c r="K11" s="1421"/>
      <c r="L11" s="1421"/>
      <c r="M11" s="1421"/>
      <c r="N11" s="1421"/>
      <c r="O11" s="1421"/>
      <c r="P11" s="1421"/>
      <c r="Q11" s="633"/>
      <c r="R11" s="626"/>
      <c r="AB11" s="625"/>
    </row>
    <row r="12" spans="1:28" ht="169.5" customHeight="1">
      <c r="A12" s="1450"/>
      <c r="B12" s="1451"/>
      <c r="C12" s="1450"/>
      <c r="D12" s="1451"/>
      <c r="E12" s="1453"/>
      <c r="F12" s="1454"/>
      <c r="G12" s="1422"/>
      <c r="H12" s="1423"/>
      <c r="I12" s="1423"/>
      <c r="J12" s="1423"/>
      <c r="K12" s="1423"/>
      <c r="L12" s="1423"/>
      <c r="M12" s="1423"/>
      <c r="N12" s="1423"/>
      <c r="O12" s="1423"/>
      <c r="P12" s="1423"/>
      <c r="Q12" s="633"/>
      <c r="R12" s="626"/>
      <c r="AB12" s="625"/>
    </row>
    <row r="13" spans="1:28" ht="18" customHeight="1"/>
    <row r="14" spans="1:28" ht="18" customHeight="1">
      <c r="A14" s="627" t="s">
        <v>1623</v>
      </c>
    </row>
    <row r="15" spans="1:28" ht="18" customHeight="1">
      <c r="B15" s="635" t="s">
        <v>1624</v>
      </c>
    </row>
    <row r="16" spans="1:28" ht="18" customHeight="1" thickBot="1">
      <c r="B16" s="636" t="s">
        <v>58</v>
      </c>
      <c r="C16" s="637"/>
      <c r="D16" s="637"/>
      <c r="E16" s="637"/>
      <c r="F16" s="637"/>
      <c r="G16" s="634" t="s">
        <v>338</v>
      </c>
    </row>
    <row r="17" spans="1:28" ht="27" customHeight="1">
      <c r="A17" s="638"/>
      <c r="B17" s="1261"/>
      <c r="C17" s="1424" t="s">
        <v>1625</v>
      </c>
      <c r="D17" s="1425"/>
      <c r="E17" s="1426" t="s">
        <v>339</v>
      </c>
      <c r="F17" s="1425"/>
      <c r="G17" s="1106"/>
      <c r="H17" s="639"/>
      <c r="I17" s="1107"/>
      <c r="J17" s="1107"/>
      <c r="K17" s="1107"/>
      <c r="L17" s="1107"/>
    </row>
    <row r="18" spans="1:28" ht="12" customHeight="1" thickBot="1">
      <c r="A18" s="638"/>
      <c r="B18" s="1262" t="s">
        <v>29</v>
      </c>
      <c r="C18" s="1435" t="s">
        <v>1626</v>
      </c>
      <c r="D18" s="1436"/>
      <c r="E18" s="1437" t="s">
        <v>340</v>
      </c>
      <c r="F18" s="1436"/>
      <c r="G18" s="640" t="s">
        <v>1627</v>
      </c>
      <c r="H18" s="1108"/>
      <c r="I18" s="1107"/>
      <c r="J18" s="1107"/>
      <c r="K18" s="1107"/>
      <c r="L18" s="1107"/>
    </row>
    <row r="19" spans="1:28" ht="37.5" customHeight="1" thickBot="1">
      <c r="A19" s="638"/>
      <c r="B19" s="1263"/>
      <c r="C19" s="641" t="s">
        <v>248</v>
      </c>
      <c r="D19" s="642" t="s">
        <v>249</v>
      </c>
      <c r="E19" s="643" t="s">
        <v>248</v>
      </c>
      <c r="F19" s="642" t="s">
        <v>249</v>
      </c>
      <c r="G19" s="644" t="s">
        <v>1628</v>
      </c>
      <c r="H19" s="645"/>
      <c r="I19" s="646"/>
      <c r="J19" s="646"/>
      <c r="K19" s="646"/>
      <c r="L19" s="646"/>
    </row>
    <row r="20" spans="1:28" ht="18" customHeight="1">
      <c r="A20" s="638"/>
      <c r="B20" s="1264" t="s">
        <v>1629</v>
      </c>
      <c r="C20" s="647">
        <v>2013813</v>
      </c>
      <c r="D20" s="763">
        <v>1980704</v>
      </c>
      <c r="E20" s="763">
        <v>151548</v>
      </c>
      <c r="F20" s="648">
        <v>184657</v>
      </c>
      <c r="G20" s="761">
        <v>41640</v>
      </c>
      <c r="H20" s="649"/>
      <c r="I20" s="650"/>
      <c r="J20" s="650"/>
      <c r="K20" s="650"/>
      <c r="L20" s="650"/>
    </row>
    <row r="21" spans="1:28" ht="18" customHeight="1">
      <c r="A21" s="638"/>
      <c r="B21" s="1265" t="s">
        <v>1630</v>
      </c>
      <c r="C21" s="651">
        <v>496002</v>
      </c>
      <c r="D21" s="762">
        <v>462893</v>
      </c>
      <c r="E21" s="762">
        <v>151548</v>
      </c>
      <c r="F21" s="652">
        <v>184657</v>
      </c>
      <c r="G21" s="198" t="s">
        <v>1631</v>
      </c>
      <c r="H21" s="653"/>
      <c r="I21" s="650"/>
      <c r="J21" s="650"/>
      <c r="K21" s="650"/>
      <c r="L21" s="650"/>
    </row>
    <row r="22" spans="1:28" ht="18" customHeight="1" thickBot="1">
      <c r="A22" s="638"/>
      <c r="B22" s="1266" t="s">
        <v>1632</v>
      </c>
      <c r="C22" s="654">
        <v>33109</v>
      </c>
      <c r="D22" s="797" t="s">
        <v>209</v>
      </c>
      <c r="E22" s="764">
        <v>151548</v>
      </c>
      <c r="F22" s="655">
        <v>184657</v>
      </c>
      <c r="G22" s="726">
        <v>41244</v>
      </c>
      <c r="H22" s="657"/>
      <c r="I22" s="650"/>
      <c r="J22" s="650"/>
      <c r="K22" s="650"/>
      <c r="L22" s="650"/>
    </row>
    <row r="23" spans="1:28" ht="18" customHeight="1">
      <c r="B23" s="658"/>
      <c r="C23" s="659"/>
    </row>
    <row r="24" spans="1:28" ht="18" customHeight="1">
      <c r="A24" s="627" t="s">
        <v>341</v>
      </c>
      <c r="B24" s="660"/>
      <c r="C24" s="627"/>
      <c r="D24" s="627"/>
      <c r="E24" s="626"/>
      <c r="F24" s="626"/>
      <c r="G24" s="625"/>
      <c r="H24" s="626"/>
      <c r="I24" s="626"/>
      <c r="J24" s="626"/>
      <c r="K24" s="626"/>
      <c r="L24" s="626"/>
      <c r="M24" s="626"/>
      <c r="N24" s="630"/>
    </row>
    <row r="25" spans="1:28" ht="18" customHeight="1">
      <c r="A25" s="626"/>
      <c r="B25" s="193" t="s">
        <v>126</v>
      </c>
      <c r="C25" s="626"/>
      <c r="D25" s="626"/>
      <c r="E25" s="626"/>
      <c r="F25" s="626"/>
      <c r="G25" s="661"/>
      <c r="H25" s="626"/>
      <c r="I25" s="626"/>
      <c r="J25" s="626"/>
      <c r="K25" s="626"/>
      <c r="L25" s="626"/>
      <c r="M25" s="626"/>
      <c r="N25" s="630"/>
    </row>
    <row r="26" spans="1:28" ht="18" customHeight="1">
      <c r="A26" s="626"/>
      <c r="B26" s="193" t="s">
        <v>1633</v>
      </c>
      <c r="C26" s="193"/>
      <c r="D26" s="566"/>
      <c r="E26" s="31"/>
      <c r="F26" s="31"/>
      <c r="G26" s="31"/>
      <c r="H26" s="193"/>
      <c r="I26" s="193"/>
      <c r="J26" s="193"/>
      <c r="K26" s="193"/>
      <c r="L26" s="193"/>
      <c r="M26" s="193"/>
      <c r="N26" s="630"/>
    </row>
    <row r="27" spans="1:28" ht="18" customHeight="1" thickBot="1">
      <c r="A27" s="626"/>
      <c r="B27" s="185" t="s">
        <v>267</v>
      </c>
      <c r="C27" s="185"/>
      <c r="D27" s="567"/>
      <c r="H27" s="185"/>
      <c r="I27" s="185"/>
      <c r="J27" s="185"/>
      <c r="K27" s="185"/>
      <c r="L27" s="185"/>
      <c r="M27" s="185"/>
      <c r="N27" s="662"/>
      <c r="O27" s="663" t="s">
        <v>338</v>
      </c>
      <c r="P27" s="664"/>
      <c r="Q27" s="665"/>
      <c r="R27" s="568"/>
    </row>
    <row r="28" spans="1:28" ht="21.75" customHeight="1">
      <c r="A28" s="1438"/>
      <c r="B28" s="1441" t="s">
        <v>247</v>
      </c>
      <c r="C28" s="1444" t="s">
        <v>342</v>
      </c>
      <c r="D28" s="1445"/>
      <c r="E28" s="1446" t="s">
        <v>343</v>
      </c>
      <c r="F28" s="1447"/>
      <c r="G28" s="1444" t="s">
        <v>344</v>
      </c>
      <c r="H28" s="1445"/>
      <c r="I28" s="1444" t="s">
        <v>345</v>
      </c>
      <c r="J28" s="1445"/>
      <c r="K28" s="1444" t="s">
        <v>346</v>
      </c>
      <c r="L28" s="1445"/>
      <c r="M28" s="1106"/>
      <c r="N28" s="666"/>
      <c r="O28" s="667"/>
      <c r="P28" s="1111"/>
      <c r="Q28" s="1107"/>
      <c r="R28" s="597"/>
    </row>
    <row r="29" spans="1:28" ht="18.95" customHeight="1" thickBot="1">
      <c r="A29" s="1439"/>
      <c r="B29" s="1442"/>
      <c r="C29" s="1455" t="s">
        <v>347</v>
      </c>
      <c r="D29" s="1456"/>
      <c r="E29" s="1457" t="s">
        <v>348</v>
      </c>
      <c r="F29" s="1458"/>
      <c r="G29" s="1455" t="s">
        <v>349</v>
      </c>
      <c r="H29" s="1456"/>
      <c r="I29" s="1455" t="s">
        <v>350</v>
      </c>
      <c r="J29" s="1456"/>
      <c r="K29" s="1455" t="s">
        <v>351</v>
      </c>
      <c r="L29" s="1456"/>
      <c r="M29" s="668" t="s">
        <v>1634</v>
      </c>
      <c r="N29" s="1103"/>
      <c r="O29" s="669"/>
      <c r="P29" s="1111"/>
      <c r="Q29" s="1107"/>
      <c r="R29" s="597"/>
    </row>
    <row r="30" spans="1:28" ht="38.1" customHeight="1" thickBot="1">
      <c r="A30" s="1440"/>
      <c r="B30" s="1443"/>
      <c r="C30" s="643" t="s">
        <v>248</v>
      </c>
      <c r="D30" s="642" t="s">
        <v>249</v>
      </c>
      <c r="E30" s="643" t="s">
        <v>248</v>
      </c>
      <c r="F30" s="642" t="s">
        <v>249</v>
      </c>
      <c r="G30" s="643" t="s">
        <v>248</v>
      </c>
      <c r="H30" s="642" t="s">
        <v>249</v>
      </c>
      <c r="I30" s="643" t="s">
        <v>248</v>
      </c>
      <c r="J30" s="642" t="s">
        <v>249</v>
      </c>
      <c r="K30" s="643" t="s">
        <v>248</v>
      </c>
      <c r="L30" s="642" t="s">
        <v>249</v>
      </c>
      <c r="M30" s="672"/>
      <c r="N30" s="672"/>
      <c r="O30" s="673"/>
      <c r="P30" s="674"/>
      <c r="Q30" s="1107"/>
      <c r="R30" s="1110"/>
    </row>
    <row r="31" spans="1:28" s="676" customFormat="1" ht="18.95" customHeight="1">
      <c r="A31" s="1267">
        <v>4</v>
      </c>
      <c r="B31" s="675" t="s">
        <v>140</v>
      </c>
      <c r="C31" s="586">
        <v>217579391</v>
      </c>
      <c r="D31" s="766">
        <v>217584179</v>
      </c>
      <c r="E31" s="766">
        <v>45229227</v>
      </c>
      <c r="F31" s="766">
        <v>45231162</v>
      </c>
      <c r="G31" s="766">
        <v>40521030</v>
      </c>
      <c r="H31" s="766">
        <v>40523883</v>
      </c>
      <c r="I31" s="766"/>
      <c r="J31" s="766"/>
      <c r="K31" s="766">
        <v>26799442</v>
      </c>
      <c r="L31" s="587">
        <v>26802295</v>
      </c>
      <c r="M31" s="588" t="s">
        <v>250</v>
      </c>
      <c r="N31" s="588"/>
      <c r="O31" s="589"/>
      <c r="P31" s="186"/>
      <c r="Q31" s="187"/>
      <c r="R31" s="188"/>
      <c r="S31" s="635"/>
      <c r="T31" s="627"/>
      <c r="U31" s="627"/>
      <c r="V31" s="627"/>
      <c r="W31" s="627"/>
      <c r="X31" s="627"/>
      <c r="Y31" s="627"/>
      <c r="Z31" s="627"/>
      <c r="AA31" s="627"/>
      <c r="AB31" s="627"/>
    </row>
    <row r="32" spans="1:28" s="676" customFormat="1" ht="18.95" customHeight="1">
      <c r="A32" s="1268">
        <v>9</v>
      </c>
      <c r="B32" s="677" t="s">
        <v>1635</v>
      </c>
      <c r="C32" s="590">
        <v>2031214</v>
      </c>
      <c r="D32" s="707">
        <v>2036002</v>
      </c>
      <c r="E32" s="707">
        <v>8995</v>
      </c>
      <c r="F32" s="707">
        <v>10930</v>
      </c>
      <c r="G32" s="707">
        <v>387869</v>
      </c>
      <c r="H32" s="707">
        <v>390722</v>
      </c>
      <c r="I32" s="707"/>
      <c r="J32" s="707"/>
      <c r="K32" s="707">
        <v>347938</v>
      </c>
      <c r="L32" s="591">
        <v>350791</v>
      </c>
      <c r="M32" s="679" t="s">
        <v>144</v>
      </c>
      <c r="N32" s="679"/>
      <c r="O32" s="680"/>
      <c r="P32" s="186"/>
      <c r="Q32" s="187"/>
      <c r="R32" s="188"/>
      <c r="S32" s="635"/>
      <c r="T32" s="627"/>
      <c r="U32" s="627"/>
      <c r="V32" s="627"/>
      <c r="W32" s="627"/>
      <c r="X32" s="627"/>
      <c r="Y32" s="627"/>
      <c r="Z32" s="627"/>
      <c r="AA32" s="627"/>
      <c r="AB32" s="627"/>
    </row>
    <row r="33" spans="1:28" s="676" customFormat="1" ht="18.95" customHeight="1">
      <c r="A33" s="1268">
        <v>10</v>
      </c>
      <c r="B33" s="677" t="s">
        <v>145</v>
      </c>
      <c r="C33" s="590">
        <v>217202568</v>
      </c>
      <c r="D33" s="707">
        <v>217216607</v>
      </c>
      <c r="E33" s="707">
        <v>44684103</v>
      </c>
      <c r="F33" s="707">
        <v>44697266</v>
      </c>
      <c r="G33" s="707">
        <v>40406991</v>
      </c>
      <c r="H33" s="707">
        <v>40407867</v>
      </c>
      <c r="I33" s="707"/>
      <c r="J33" s="707"/>
      <c r="K33" s="707">
        <v>26718348</v>
      </c>
      <c r="L33" s="591">
        <v>26719224</v>
      </c>
      <c r="M33" s="679" t="s">
        <v>251</v>
      </c>
      <c r="N33" s="679"/>
      <c r="O33" s="680"/>
      <c r="P33" s="186"/>
      <c r="Q33" s="187"/>
      <c r="R33" s="188"/>
      <c r="S33" s="635"/>
      <c r="T33" s="627"/>
      <c r="U33" s="627"/>
      <c r="V33" s="627"/>
      <c r="W33" s="627"/>
      <c r="X33" s="627"/>
      <c r="Y33" s="627"/>
      <c r="Z33" s="627"/>
      <c r="AA33" s="627"/>
      <c r="AB33" s="627"/>
    </row>
    <row r="34" spans="1:28" s="676" customFormat="1" ht="18.95" customHeight="1">
      <c r="A34" s="1268">
        <v>11</v>
      </c>
      <c r="B34" s="677" t="s">
        <v>352</v>
      </c>
      <c r="C34" s="590">
        <v>185449593</v>
      </c>
      <c r="D34" s="707">
        <v>185223844</v>
      </c>
      <c r="E34" s="707">
        <v>43651175</v>
      </c>
      <c r="F34" s="707">
        <v>43666175</v>
      </c>
      <c r="G34" s="707">
        <v>31972636</v>
      </c>
      <c r="H34" s="707">
        <v>31731887</v>
      </c>
      <c r="I34" s="707">
        <v>12740895</v>
      </c>
      <c r="J34" s="707">
        <v>12736605</v>
      </c>
      <c r="K34" s="707">
        <v>19231741</v>
      </c>
      <c r="L34" s="591">
        <v>18995282</v>
      </c>
      <c r="M34" s="679" t="s">
        <v>147</v>
      </c>
      <c r="N34" s="679"/>
      <c r="O34" s="680"/>
      <c r="P34" s="186"/>
      <c r="Q34" s="187"/>
      <c r="R34" s="188"/>
      <c r="S34" s="635"/>
      <c r="T34" s="627"/>
      <c r="U34" s="627"/>
      <c r="V34" s="627"/>
      <c r="W34" s="627"/>
      <c r="X34" s="627"/>
      <c r="Y34" s="627"/>
      <c r="Z34" s="627"/>
      <c r="AA34" s="627"/>
      <c r="AB34" s="627"/>
    </row>
    <row r="35" spans="1:28" s="676" customFormat="1" ht="18.95" customHeight="1">
      <c r="A35" s="1268">
        <v>12</v>
      </c>
      <c r="B35" s="677" t="s">
        <v>1636</v>
      </c>
      <c r="C35" s="590">
        <v>27936157</v>
      </c>
      <c r="D35" s="707">
        <v>28177782</v>
      </c>
      <c r="E35" s="707"/>
      <c r="F35" s="707"/>
      <c r="G35" s="707">
        <v>6307370</v>
      </c>
      <c r="H35" s="707">
        <v>6548995</v>
      </c>
      <c r="I35" s="707">
        <v>581496</v>
      </c>
      <c r="J35" s="707">
        <v>585786</v>
      </c>
      <c r="K35" s="707">
        <v>5725874</v>
      </c>
      <c r="L35" s="591">
        <v>5963209</v>
      </c>
      <c r="M35" s="679" t="s">
        <v>148</v>
      </c>
      <c r="N35" s="679"/>
      <c r="O35" s="680"/>
      <c r="P35" s="186"/>
      <c r="Q35" s="187"/>
      <c r="R35" s="188"/>
      <c r="S35" s="635"/>
      <c r="T35" s="627"/>
      <c r="U35" s="627"/>
      <c r="V35" s="627"/>
      <c r="W35" s="627"/>
      <c r="X35" s="627"/>
      <c r="Y35" s="627"/>
      <c r="Z35" s="627"/>
      <c r="AA35" s="627"/>
      <c r="AB35" s="627"/>
    </row>
    <row r="36" spans="1:28" s="676" customFormat="1" ht="18.95" customHeight="1">
      <c r="A36" s="1269">
        <v>15</v>
      </c>
      <c r="B36" s="681" t="s">
        <v>1637</v>
      </c>
      <c r="C36" s="590">
        <v>120844</v>
      </c>
      <c r="D36" s="707">
        <v>119007</v>
      </c>
      <c r="E36" s="707">
        <v>8885</v>
      </c>
      <c r="F36" s="707">
        <v>7048</v>
      </c>
      <c r="G36" s="707"/>
      <c r="H36" s="707"/>
      <c r="I36" s="707"/>
      <c r="J36" s="707"/>
      <c r="K36" s="765"/>
      <c r="L36" s="591"/>
      <c r="M36" s="592" t="s">
        <v>151</v>
      </c>
      <c r="N36" s="592"/>
      <c r="O36" s="593"/>
      <c r="P36" s="186"/>
      <c r="Q36" s="187"/>
      <c r="R36" s="188"/>
      <c r="S36" s="635"/>
      <c r="T36" s="627"/>
      <c r="U36" s="627"/>
      <c r="V36" s="627"/>
      <c r="W36" s="627"/>
      <c r="X36" s="627"/>
      <c r="Y36" s="627"/>
      <c r="Z36" s="627"/>
      <c r="AA36" s="627"/>
      <c r="AB36" s="627"/>
    </row>
    <row r="37" spans="1:28" s="676" customFormat="1" ht="18.95" customHeight="1">
      <c r="A37" s="1269">
        <v>16</v>
      </c>
      <c r="B37" s="681" t="s">
        <v>152</v>
      </c>
      <c r="C37" s="590">
        <v>10809802</v>
      </c>
      <c r="D37" s="707">
        <v>10800551</v>
      </c>
      <c r="E37" s="707">
        <v>1818330</v>
      </c>
      <c r="F37" s="707">
        <v>1807102</v>
      </c>
      <c r="G37" s="707">
        <v>2423463</v>
      </c>
      <c r="H37" s="707">
        <v>2425440</v>
      </c>
      <c r="I37" s="707"/>
      <c r="J37" s="707"/>
      <c r="K37" s="707">
        <v>1630846</v>
      </c>
      <c r="L37" s="591">
        <v>1632823</v>
      </c>
      <c r="M37" s="592" t="s">
        <v>353</v>
      </c>
      <c r="N37" s="592"/>
      <c r="O37" s="593"/>
      <c r="P37" s="186"/>
      <c r="Q37" s="187"/>
      <c r="R37" s="188"/>
      <c r="S37" s="635"/>
      <c r="T37" s="627"/>
      <c r="U37" s="627"/>
      <c r="V37" s="627"/>
      <c r="W37" s="627"/>
      <c r="X37" s="627"/>
      <c r="Y37" s="627"/>
      <c r="Z37" s="627"/>
      <c r="AA37" s="627"/>
      <c r="AB37" s="627"/>
    </row>
    <row r="38" spans="1:28" s="676" customFormat="1" ht="18.95" customHeight="1" thickBot="1">
      <c r="A38" s="1270">
        <v>18</v>
      </c>
      <c r="B38" s="682" t="s">
        <v>1638</v>
      </c>
      <c r="C38" s="710">
        <v>4300071</v>
      </c>
      <c r="D38" s="711">
        <v>4290820</v>
      </c>
      <c r="E38" s="711">
        <v>566648</v>
      </c>
      <c r="F38" s="711">
        <v>555420</v>
      </c>
      <c r="G38" s="711">
        <v>794505</v>
      </c>
      <c r="H38" s="711">
        <v>796482</v>
      </c>
      <c r="I38" s="711"/>
      <c r="J38" s="711"/>
      <c r="K38" s="711">
        <v>377638</v>
      </c>
      <c r="L38" s="715">
        <v>379615</v>
      </c>
      <c r="M38" s="585" t="s">
        <v>139</v>
      </c>
      <c r="N38" s="585"/>
      <c r="O38" s="581"/>
      <c r="P38" s="186"/>
      <c r="Q38" s="187"/>
      <c r="R38" s="188"/>
      <c r="S38" s="635"/>
      <c r="T38" s="627"/>
      <c r="U38" s="627"/>
      <c r="V38" s="627"/>
      <c r="W38" s="627"/>
      <c r="X38" s="627"/>
      <c r="Y38" s="627"/>
      <c r="Z38" s="627"/>
      <c r="AA38" s="627"/>
      <c r="AB38" s="627"/>
    </row>
    <row r="39" spans="1:28" s="676" customFormat="1" ht="18.95" customHeight="1">
      <c r="A39" s="33"/>
      <c r="B39" s="569"/>
      <c r="C39" s="186"/>
      <c r="D39" s="186"/>
      <c r="E39" s="189"/>
      <c r="F39" s="189"/>
      <c r="G39" s="189"/>
      <c r="H39" s="186"/>
      <c r="I39" s="186"/>
      <c r="J39" s="186"/>
      <c r="K39" s="186"/>
      <c r="L39" s="186"/>
      <c r="M39" s="186"/>
      <c r="N39" s="190"/>
      <c r="O39" s="186"/>
      <c r="P39" s="186"/>
      <c r="Q39" s="187"/>
      <c r="R39" s="188"/>
      <c r="S39" s="635"/>
      <c r="T39" s="627"/>
      <c r="U39" s="627"/>
      <c r="V39" s="627"/>
      <c r="W39" s="627"/>
      <c r="X39" s="627"/>
      <c r="Y39" s="627"/>
      <c r="Z39" s="627"/>
      <c r="AA39" s="627"/>
      <c r="AB39" s="627"/>
    </row>
    <row r="40" spans="1:28" s="676" customFormat="1" ht="18.95" customHeight="1">
      <c r="A40" s="683" t="s">
        <v>354</v>
      </c>
      <c r="B40" s="570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91"/>
      <c r="O40" s="187"/>
      <c r="P40" s="187"/>
      <c r="Q40" s="187"/>
      <c r="R40" s="188"/>
      <c r="S40" s="635"/>
      <c r="T40" s="627"/>
      <c r="U40" s="627"/>
      <c r="V40" s="627"/>
      <c r="W40" s="627"/>
      <c r="X40" s="627"/>
      <c r="Y40" s="627"/>
      <c r="Z40" s="627"/>
      <c r="AA40" s="627"/>
      <c r="AB40" s="627"/>
    </row>
    <row r="41" spans="1:28" s="684" customFormat="1" ht="18.95" customHeight="1">
      <c r="A41" s="571"/>
      <c r="B41" s="192" t="s">
        <v>1639</v>
      </c>
      <c r="C41" s="193"/>
      <c r="D41" s="193"/>
      <c r="E41" s="194"/>
      <c r="F41" s="192"/>
      <c r="G41" s="195"/>
      <c r="H41" s="186"/>
      <c r="I41" s="186"/>
      <c r="J41" s="186"/>
      <c r="K41" s="186"/>
      <c r="L41" s="186"/>
      <c r="M41" s="186"/>
      <c r="N41" s="190"/>
      <c r="O41" s="186"/>
      <c r="P41" s="186"/>
      <c r="Q41" s="186"/>
      <c r="R41" s="1101"/>
      <c r="S41" s="31"/>
      <c r="T41" s="685"/>
      <c r="U41" s="685"/>
      <c r="V41" s="685"/>
      <c r="W41" s="685"/>
      <c r="X41" s="685"/>
      <c r="Y41" s="685"/>
      <c r="Z41" s="685"/>
      <c r="AA41" s="685"/>
      <c r="AB41" s="685"/>
    </row>
    <row r="42" spans="1:28" s="676" customFormat="1" ht="18.95" customHeight="1" thickBot="1">
      <c r="A42" s="571"/>
      <c r="B42" s="122" t="s">
        <v>267</v>
      </c>
      <c r="C42" s="84"/>
      <c r="D42" s="84"/>
      <c r="E42" s="84"/>
      <c r="F42" s="85"/>
      <c r="H42" s="187"/>
      <c r="I42" s="187"/>
      <c r="J42" s="187"/>
      <c r="K42" s="187"/>
      <c r="L42" s="187"/>
      <c r="M42" s="187"/>
      <c r="N42" s="663"/>
      <c r="O42" s="663" t="s">
        <v>338</v>
      </c>
      <c r="P42" s="187"/>
      <c r="R42" s="188"/>
      <c r="S42" s="635"/>
      <c r="T42" s="627"/>
      <c r="U42" s="627"/>
      <c r="V42" s="627"/>
      <c r="W42" s="627"/>
      <c r="X42" s="627"/>
      <c r="Y42" s="627"/>
      <c r="Z42" s="627"/>
      <c r="AA42" s="627"/>
      <c r="AB42" s="627"/>
    </row>
    <row r="43" spans="1:28" ht="21.75" customHeight="1">
      <c r="A43" s="1438"/>
      <c r="B43" s="1441" t="s">
        <v>247</v>
      </c>
      <c r="C43" s="1444" t="s">
        <v>342</v>
      </c>
      <c r="D43" s="1445"/>
      <c r="E43" s="1446" t="s">
        <v>343</v>
      </c>
      <c r="F43" s="1447"/>
      <c r="G43" s="1444" t="s">
        <v>344</v>
      </c>
      <c r="H43" s="1445"/>
      <c r="I43" s="1444" t="s">
        <v>345</v>
      </c>
      <c r="J43" s="1445"/>
      <c r="K43" s="1444" t="s">
        <v>346</v>
      </c>
      <c r="L43" s="1445"/>
      <c r="M43" s="1106"/>
      <c r="N43" s="666"/>
      <c r="O43" s="667"/>
      <c r="P43" s="1111"/>
      <c r="Q43" s="1107"/>
      <c r="R43" s="597"/>
    </row>
    <row r="44" spans="1:28" ht="18.95" customHeight="1" thickBot="1">
      <c r="A44" s="1439"/>
      <c r="B44" s="1442"/>
      <c r="C44" s="1455" t="s">
        <v>347</v>
      </c>
      <c r="D44" s="1456"/>
      <c r="E44" s="1457" t="s">
        <v>348</v>
      </c>
      <c r="F44" s="1458"/>
      <c r="G44" s="1455" t="s">
        <v>349</v>
      </c>
      <c r="H44" s="1456"/>
      <c r="I44" s="1455" t="s">
        <v>350</v>
      </c>
      <c r="J44" s="1456"/>
      <c r="K44" s="1455" t="s">
        <v>351</v>
      </c>
      <c r="L44" s="1456"/>
      <c r="M44" s="668" t="s">
        <v>1634</v>
      </c>
      <c r="N44" s="1103"/>
      <c r="O44" s="669"/>
      <c r="P44" s="1111"/>
      <c r="Q44" s="1107"/>
      <c r="R44" s="597"/>
    </row>
    <row r="45" spans="1:28" ht="38.1" customHeight="1" thickBot="1">
      <c r="A45" s="1439"/>
      <c r="B45" s="1442"/>
      <c r="C45" s="643" t="s">
        <v>248</v>
      </c>
      <c r="D45" s="642" t="s">
        <v>249</v>
      </c>
      <c r="E45" s="643" t="s">
        <v>248</v>
      </c>
      <c r="F45" s="642" t="s">
        <v>249</v>
      </c>
      <c r="G45" s="643" t="s">
        <v>248</v>
      </c>
      <c r="H45" s="642" t="s">
        <v>249</v>
      </c>
      <c r="I45" s="643" t="s">
        <v>248</v>
      </c>
      <c r="J45" s="642" t="s">
        <v>249</v>
      </c>
      <c r="K45" s="643" t="s">
        <v>248</v>
      </c>
      <c r="L45" s="642" t="s">
        <v>249</v>
      </c>
      <c r="M45" s="597"/>
      <c r="N45" s="597"/>
      <c r="O45" s="669"/>
      <c r="P45" s="674"/>
      <c r="Q45" s="1107"/>
      <c r="R45" s="1110"/>
    </row>
    <row r="46" spans="1:28" s="676" customFormat="1" ht="18.95" customHeight="1">
      <c r="A46" s="1267">
        <v>2</v>
      </c>
      <c r="B46" s="686" t="s">
        <v>140</v>
      </c>
      <c r="C46" s="586">
        <v>490654239</v>
      </c>
      <c r="D46" s="766">
        <v>490901631</v>
      </c>
      <c r="E46" s="766">
        <v>83884177</v>
      </c>
      <c r="F46" s="766">
        <v>83887967</v>
      </c>
      <c r="G46" s="766">
        <v>84360677</v>
      </c>
      <c r="H46" s="766">
        <v>84604279</v>
      </c>
      <c r="I46" s="766">
        <v>34243230</v>
      </c>
      <c r="J46" s="766">
        <v>34247520</v>
      </c>
      <c r="K46" s="766">
        <v>50117447</v>
      </c>
      <c r="L46" s="587">
        <v>50356759</v>
      </c>
      <c r="M46" s="687" t="s">
        <v>250</v>
      </c>
      <c r="N46" s="687"/>
      <c r="O46" s="688"/>
      <c r="P46" s="186"/>
      <c r="Q46" s="187"/>
      <c r="R46" s="188"/>
      <c r="S46" s="635"/>
      <c r="T46" s="627"/>
      <c r="U46" s="627"/>
      <c r="V46" s="627"/>
      <c r="W46" s="627"/>
      <c r="X46" s="627"/>
      <c r="Y46" s="627"/>
      <c r="Z46" s="627"/>
      <c r="AA46" s="627"/>
      <c r="AB46" s="627"/>
    </row>
    <row r="47" spans="1:28" s="676" customFormat="1" ht="28.5" customHeight="1">
      <c r="A47" s="1271">
        <v>5</v>
      </c>
      <c r="B47" s="689" t="s">
        <v>355</v>
      </c>
      <c r="C47" s="590">
        <v>165605417</v>
      </c>
      <c r="D47" s="707">
        <v>165846166</v>
      </c>
      <c r="E47" s="707"/>
      <c r="F47" s="707"/>
      <c r="G47" s="707">
        <v>29005333</v>
      </c>
      <c r="H47" s="707">
        <v>29246082</v>
      </c>
      <c r="I47" s="707">
        <v>12519701</v>
      </c>
      <c r="J47" s="707">
        <v>12523991</v>
      </c>
      <c r="K47" s="707">
        <v>16485632</v>
      </c>
      <c r="L47" s="591">
        <v>16722091</v>
      </c>
      <c r="M47" s="1459" t="s">
        <v>1640</v>
      </c>
      <c r="N47" s="1459"/>
      <c r="O47" s="1460"/>
      <c r="P47" s="186"/>
      <c r="Q47" s="187"/>
      <c r="R47" s="188"/>
      <c r="S47" s="635"/>
      <c r="T47" s="627"/>
      <c r="U47" s="627"/>
      <c r="V47" s="627"/>
      <c r="W47" s="627"/>
      <c r="X47" s="627"/>
      <c r="Y47" s="627"/>
      <c r="Z47" s="627"/>
      <c r="AA47" s="627"/>
      <c r="AB47" s="627"/>
    </row>
    <row r="48" spans="1:28" s="676" customFormat="1" ht="18.75" customHeight="1">
      <c r="A48" s="1271">
        <v>9</v>
      </c>
      <c r="B48" s="691" t="s">
        <v>356</v>
      </c>
      <c r="C48" s="590">
        <v>71859627</v>
      </c>
      <c r="D48" s="707">
        <v>71866270</v>
      </c>
      <c r="E48" s="707">
        <v>3898947</v>
      </c>
      <c r="F48" s="707">
        <v>3902737</v>
      </c>
      <c r="G48" s="707">
        <v>11056283</v>
      </c>
      <c r="H48" s="707">
        <v>11059136</v>
      </c>
      <c r="I48" s="707"/>
      <c r="J48" s="707"/>
      <c r="K48" s="707">
        <v>4768179</v>
      </c>
      <c r="L48" s="591">
        <v>4771032</v>
      </c>
      <c r="M48" s="1461" t="s">
        <v>1641</v>
      </c>
      <c r="N48" s="1462"/>
      <c r="O48" s="1463"/>
      <c r="P48" s="186"/>
      <c r="Q48" s="187"/>
      <c r="R48" s="188"/>
      <c r="S48" s="635"/>
      <c r="T48" s="627"/>
      <c r="U48" s="627"/>
      <c r="V48" s="627"/>
      <c r="W48" s="627"/>
      <c r="X48" s="627"/>
      <c r="Y48" s="627"/>
      <c r="Z48" s="627"/>
      <c r="AA48" s="627"/>
      <c r="AB48" s="627"/>
    </row>
    <row r="49" spans="1:28" s="676" customFormat="1" ht="18.75" customHeight="1">
      <c r="A49" s="1269">
        <v>10</v>
      </c>
      <c r="B49" s="692" t="s">
        <v>145</v>
      </c>
      <c r="C49" s="590">
        <v>490686454</v>
      </c>
      <c r="D49" s="707">
        <v>490943097</v>
      </c>
      <c r="E49" s="707">
        <v>83674760</v>
      </c>
      <c r="F49" s="707">
        <v>83689778</v>
      </c>
      <c r="G49" s="707">
        <v>84319973</v>
      </c>
      <c r="H49" s="707">
        <v>84561598</v>
      </c>
      <c r="I49" s="707">
        <v>34224171</v>
      </c>
      <c r="J49" s="707">
        <v>34228461</v>
      </c>
      <c r="K49" s="707">
        <v>50095802</v>
      </c>
      <c r="L49" s="591">
        <v>50333137</v>
      </c>
      <c r="M49" s="1464" t="s">
        <v>251</v>
      </c>
      <c r="N49" s="1464"/>
      <c r="O49" s="1465"/>
      <c r="P49" s="186"/>
      <c r="Q49" s="187"/>
      <c r="R49" s="188"/>
      <c r="S49" s="635"/>
      <c r="T49" s="627"/>
      <c r="U49" s="627"/>
      <c r="V49" s="627"/>
      <c r="W49" s="627"/>
      <c r="X49" s="627"/>
      <c r="Y49" s="627"/>
      <c r="Z49" s="627"/>
      <c r="AA49" s="627"/>
      <c r="AB49" s="627"/>
    </row>
    <row r="50" spans="1:28" s="676" customFormat="1" ht="28.5" customHeight="1">
      <c r="A50" s="1269">
        <v>11</v>
      </c>
      <c r="B50" s="681" t="s">
        <v>1029</v>
      </c>
      <c r="C50" s="590">
        <v>216192231</v>
      </c>
      <c r="D50" s="707">
        <v>216202231</v>
      </c>
      <c r="E50" s="707">
        <v>47754982</v>
      </c>
      <c r="F50" s="707">
        <v>47764982</v>
      </c>
      <c r="G50" s="707"/>
      <c r="H50" s="707"/>
      <c r="I50" s="707"/>
      <c r="J50" s="707"/>
      <c r="K50" s="707"/>
      <c r="L50" s="591"/>
      <c r="M50" s="1466" t="s">
        <v>357</v>
      </c>
      <c r="N50" s="1466"/>
      <c r="O50" s="1467"/>
      <c r="P50" s="186"/>
      <c r="Q50" s="187"/>
      <c r="R50" s="188"/>
      <c r="S50" s="635"/>
      <c r="T50" s="627"/>
      <c r="U50" s="627"/>
      <c r="V50" s="627"/>
      <c r="W50" s="627"/>
      <c r="X50" s="627"/>
      <c r="Y50" s="627"/>
      <c r="Z50" s="627"/>
      <c r="AA50" s="627"/>
      <c r="AB50" s="627"/>
    </row>
    <row r="51" spans="1:28" s="676" customFormat="1" ht="28.5" customHeight="1">
      <c r="A51" s="1269">
        <v>12</v>
      </c>
      <c r="B51" s="689" t="s">
        <v>358</v>
      </c>
      <c r="C51" s="590">
        <v>176217713</v>
      </c>
      <c r="D51" s="707">
        <v>176222713</v>
      </c>
      <c r="E51" s="707">
        <v>31999564</v>
      </c>
      <c r="F51" s="707">
        <v>32004564</v>
      </c>
      <c r="G51" s="707"/>
      <c r="H51" s="707"/>
      <c r="I51" s="707"/>
      <c r="J51" s="707"/>
      <c r="K51" s="707"/>
      <c r="L51" s="591"/>
      <c r="M51" s="1466" t="s">
        <v>359</v>
      </c>
      <c r="N51" s="1466"/>
      <c r="O51" s="1467"/>
      <c r="P51" s="186"/>
      <c r="Q51" s="187"/>
      <c r="R51" s="188"/>
      <c r="S51" s="635"/>
      <c r="T51" s="627"/>
      <c r="U51" s="627"/>
      <c r="V51" s="627"/>
      <c r="W51" s="627"/>
      <c r="X51" s="627"/>
      <c r="Y51" s="627"/>
      <c r="Z51" s="627"/>
      <c r="AA51" s="627"/>
      <c r="AB51" s="627"/>
    </row>
    <row r="52" spans="1:28" s="676" customFormat="1" ht="18.75" customHeight="1">
      <c r="A52" s="1269">
        <v>13</v>
      </c>
      <c r="B52" s="681" t="s">
        <v>360</v>
      </c>
      <c r="C52" s="590">
        <v>27936157</v>
      </c>
      <c r="D52" s="707">
        <v>28177782</v>
      </c>
      <c r="E52" s="707"/>
      <c r="F52" s="707"/>
      <c r="G52" s="707">
        <v>6307370</v>
      </c>
      <c r="H52" s="707">
        <v>6548995</v>
      </c>
      <c r="I52" s="707">
        <v>581496</v>
      </c>
      <c r="J52" s="707">
        <v>585786</v>
      </c>
      <c r="K52" s="707">
        <v>5725874</v>
      </c>
      <c r="L52" s="591">
        <v>5963209</v>
      </c>
      <c r="M52" s="693" t="s">
        <v>148</v>
      </c>
      <c r="N52" s="694"/>
      <c r="O52" s="695"/>
      <c r="P52" s="186"/>
      <c r="Q52" s="187"/>
      <c r="R52" s="188"/>
      <c r="S52" s="635"/>
      <c r="T52" s="627"/>
      <c r="U52" s="627"/>
      <c r="V52" s="627"/>
      <c r="W52" s="627"/>
      <c r="X52" s="627"/>
      <c r="Y52" s="627"/>
      <c r="Z52" s="627"/>
      <c r="AA52" s="627"/>
      <c r="AB52" s="627"/>
    </row>
    <row r="53" spans="1:28" s="676" customFormat="1" ht="18.75" customHeight="1">
      <c r="A53" s="1269">
        <v>16</v>
      </c>
      <c r="B53" s="681" t="s">
        <v>361</v>
      </c>
      <c r="C53" s="590">
        <v>69949257</v>
      </c>
      <c r="D53" s="707">
        <v>69949275</v>
      </c>
      <c r="E53" s="707">
        <v>3898837</v>
      </c>
      <c r="F53" s="707">
        <v>3898855</v>
      </c>
      <c r="G53" s="707"/>
      <c r="H53" s="707"/>
      <c r="I53" s="707"/>
      <c r="J53" s="707"/>
      <c r="K53" s="707"/>
      <c r="L53" s="591"/>
      <c r="M53" s="1464" t="s">
        <v>151</v>
      </c>
      <c r="N53" s="1464"/>
      <c r="O53" s="1465"/>
      <c r="P53" s="186"/>
      <c r="Q53" s="187"/>
      <c r="R53" s="188"/>
      <c r="S53" s="635"/>
      <c r="T53" s="627"/>
      <c r="U53" s="627"/>
      <c r="V53" s="627"/>
      <c r="W53" s="627"/>
      <c r="X53" s="627"/>
      <c r="Y53" s="627"/>
      <c r="Z53" s="627"/>
      <c r="AA53" s="627"/>
      <c r="AB53" s="627"/>
    </row>
    <row r="54" spans="1:28" s="676" customFormat="1" ht="18.75" customHeight="1" thickBot="1">
      <c r="A54" s="1272">
        <v>17</v>
      </c>
      <c r="B54" s="696" t="s">
        <v>362</v>
      </c>
      <c r="C54" s="710">
        <v>4300071</v>
      </c>
      <c r="D54" s="711">
        <v>4290820</v>
      </c>
      <c r="E54" s="711">
        <v>566648</v>
      </c>
      <c r="F54" s="711">
        <v>555420</v>
      </c>
      <c r="G54" s="711">
        <v>794505</v>
      </c>
      <c r="H54" s="711">
        <v>796482</v>
      </c>
      <c r="I54" s="711"/>
      <c r="J54" s="711"/>
      <c r="K54" s="711">
        <v>377638</v>
      </c>
      <c r="L54" s="715">
        <v>379615</v>
      </c>
      <c r="M54" s="1468" t="s">
        <v>159</v>
      </c>
      <c r="N54" s="1468"/>
      <c r="O54" s="1469"/>
      <c r="P54" s="186"/>
      <c r="Q54" s="187"/>
      <c r="R54" s="188"/>
      <c r="S54" s="635"/>
      <c r="T54" s="627"/>
      <c r="U54" s="627"/>
      <c r="V54" s="627"/>
      <c r="W54" s="627"/>
      <c r="X54" s="627"/>
      <c r="Y54" s="627"/>
      <c r="Z54" s="627"/>
      <c r="AA54" s="627"/>
      <c r="AB54" s="627"/>
    </row>
    <row r="55" spans="1:28" s="676" customFormat="1" ht="21" customHeight="1">
      <c r="A55" s="576"/>
      <c r="B55" s="569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624"/>
      <c r="N55" s="697"/>
      <c r="O55" s="697"/>
      <c r="P55" s="186"/>
      <c r="Q55" s="187"/>
      <c r="R55" s="188"/>
      <c r="S55" s="635"/>
      <c r="T55" s="627"/>
      <c r="U55" s="627"/>
      <c r="V55" s="627"/>
      <c r="W55" s="627"/>
      <c r="X55" s="627"/>
      <c r="Y55" s="627"/>
      <c r="Z55" s="627"/>
      <c r="AA55" s="627"/>
      <c r="AB55" s="627"/>
    </row>
    <row r="56" spans="1:28" s="676" customFormat="1" ht="18.95" customHeight="1">
      <c r="A56" s="683" t="s">
        <v>363</v>
      </c>
      <c r="B56" s="570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91"/>
      <c r="O56" s="187"/>
      <c r="P56" s="187"/>
      <c r="Q56" s="187"/>
      <c r="R56" s="188"/>
      <c r="S56" s="635"/>
      <c r="T56" s="627"/>
      <c r="U56" s="627"/>
      <c r="V56" s="627"/>
      <c r="W56" s="627"/>
      <c r="X56" s="627"/>
      <c r="Y56" s="627"/>
      <c r="Z56" s="627"/>
      <c r="AA56" s="627"/>
      <c r="AB56" s="627"/>
    </row>
    <row r="57" spans="1:28" s="676" customFormat="1" ht="18.95" customHeight="1" thickBot="1">
      <c r="A57" s="698"/>
      <c r="B57" s="699" t="s">
        <v>1642</v>
      </c>
      <c r="C57" s="700"/>
      <c r="D57" s="700"/>
      <c r="E57" s="700"/>
      <c r="F57" s="701"/>
      <c r="G57" s="702"/>
      <c r="H57" s="701"/>
      <c r="I57" s="701"/>
      <c r="J57" s="701"/>
      <c r="K57" s="701"/>
      <c r="L57" s="701"/>
      <c r="M57" s="701"/>
      <c r="N57" s="703" t="s">
        <v>338</v>
      </c>
      <c r="O57" s="188"/>
      <c r="P57" s="663"/>
      <c r="Q57" s="187"/>
      <c r="R57" s="188"/>
      <c r="S57" s="635"/>
      <c r="T57" s="627"/>
      <c r="U57" s="627"/>
      <c r="V57" s="627"/>
      <c r="W57" s="627"/>
      <c r="X57" s="627"/>
      <c r="Y57" s="627"/>
      <c r="Z57" s="627"/>
      <c r="AA57" s="627"/>
      <c r="AB57" s="627"/>
    </row>
    <row r="58" spans="1:28" s="676" customFormat="1" ht="18.95" customHeight="1">
      <c r="A58" s="1470"/>
      <c r="B58" s="1473" t="s">
        <v>252</v>
      </c>
      <c r="C58" s="1444" t="s">
        <v>342</v>
      </c>
      <c r="D58" s="1445"/>
      <c r="E58" s="1446" t="s">
        <v>343</v>
      </c>
      <c r="F58" s="1447"/>
      <c r="G58" s="1444" t="s">
        <v>344</v>
      </c>
      <c r="H58" s="1445"/>
      <c r="I58" s="1444" t="s">
        <v>345</v>
      </c>
      <c r="J58" s="1445"/>
      <c r="K58" s="1444" t="s">
        <v>346</v>
      </c>
      <c r="L58" s="1475"/>
      <c r="M58" s="1105"/>
      <c r="N58" s="639"/>
      <c r="O58" s="1476"/>
      <c r="P58" s="1477"/>
      <c r="Q58" s="597"/>
      <c r="R58" s="188"/>
      <c r="S58" s="635"/>
      <c r="T58" s="627"/>
      <c r="U58" s="627"/>
      <c r="V58" s="627"/>
      <c r="W58" s="627"/>
      <c r="X58" s="627"/>
      <c r="Y58" s="627"/>
      <c r="Z58" s="627"/>
      <c r="AA58" s="627"/>
      <c r="AB58" s="627"/>
    </row>
    <row r="59" spans="1:28" s="676" customFormat="1" ht="24" customHeight="1" thickBot="1">
      <c r="A59" s="1471"/>
      <c r="B59" s="1473"/>
      <c r="C59" s="1455" t="s">
        <v>347</v>
      </c>
      <c r="D59" s="1456"/>
      <c r="E59" s="1457" t="s">
        <v>348</v>
      </c>
      <c r="F59" s="1458"/>
      <c r="G59" s="1455" t="s">
        <v>349</v>
      </c>
      <c r="H59" s="1456"/>
      <c r="I59" s="1455" t="s">
        <v>350</v>
      </c>
      <c r="J59" s="1456"/>
      <c r="K59" s="1455" t="s">
        <v>351</v>
      </c>
      <c r="L59" s="1478"/>
      <c r="M59" s="712" t="s">
        <v>1627</v>
      </c>
      <c r="N59" s="1108"/>
      <c r="O59" s="1476"/>
      <c r="P59" s="1479"/>
      <c r="Q59" s="597"/>
      <c r="R59" s="188"/>
      <c r="S59" s="635"/>
      <c r="T59" s="627"/>
      <c r="U59" s="627"/>
      <c r="V59" s="627"/>
      <c r="W59" s="627"/>
      <c r="X59" s="627"/>
      <c r="Y59" s="627"/>
      <c r="Z59" s="627"/>
      <c r="AA59" s="627"/>
      <c r="AB59" s="627"/>
    </row>
    <row r="60" spans="1:28" s="676" customFormat="1" ht="41.25" customHeight="1" thickBot="1">
      <c r="A60" s="1472"/>
      <c r="B60" s="1474"/>
      <c r="C60" s="670" t="s">
        <v>248</v>
      </c>
      <c r="D60" s="671" t="s">
        <v>249</v>
      </c>
      <c r="E60" s="670" t="s">
        <v>248</v>
      </c>
      <c r="F60" s="671" t="s">
        <v>249</v>
      </c>
      <c r="G60" s="670" t="s">
        <v>248</v>
      </c>
      <c r="H60" s="671" t="s">
        <v>249</v>
      </c>
      <c r="I60" s="670" t="s">
        <v>248</v>
      </c>
      <c r="J60" s="671" t="s">
        <v>249</v>
      </c>
      <c r="K60" s="670" t="s">
        <v>248</v>
      </c>
      <c r="L60" s="718" t="s">
        <v>249</v>
      </c>
      <c r="M60" s="719" t="s">
        <v>1628</v>
      </c>
      <c r="N60" s="756"/>
      <c r="O60" s="674"/>
      <c r="P60" s="674"/>
      <c r="Q60" s="674"/>
      <c r="R60" s="188"/>
      <c r="S60" s="635"/>
      <c r="T60" s="627"/>
      <c r="U60" s="627"/>
      <c r="V60" s="627"/>
      <c r="W60" s="627"/>
      <c r="X60" s="627"/>
      <c r="Y60" s="627"/>
      <c r="Z60" s="627"/>
      <c r="AA60" s="627"/>
      <c r="AB60" s="627"/>
    </row>
    <row r="61" spans="1:28" s="676" customFormat="1" ht="18.95" customHeight="1">
      <c r="A61" s="997">
        <v>5</v>
      </c>
      <c r="B61" s="704" t="s">
        <v>364</v>
      </c>
      <c r="C61" s="678">
        <v>185449593</v>
      </c>
      <c r="D61" s="705">
        <v>185223844</v>
      </c>
      <c r="E61" s="705">
        <v>43651175</v>
      </c>
      <c r="F61" s="705">
        <v>43666175</v>
      </c>
      <c r="G61" s="705">
        <v>31972636</v>
      </c>
      <c r="H61" s="705">
        <v>31731887</v>
      </c>
      <c r="I61" s="705">
        <v>12740895</v>
      </c>
      <c r="J61" s="705">
        <v>12736605</v>
      </c>
      <c r="K61" s="705">
        <v>19231741</v>
      </c>
      <c r="L61" s="714">
        <v>18995282</v>
      </c>
      <c r="M61" s="771">
        <v>41640</v>
      </c>
      <c r="N61" s="757"/>
      <c r="O61" s="186"/>
      <c r="P61" s="186"/>
      <c r="Q61" s="187"/>
      <c r="R61" s="188"/>
      <c r="S61" s="635"/>
      <c r="T61" s="627"/>
      <c r="U61" s="627"/>
      <c r="V61" s="627"/>
      <c r="W61" s="627"/>
      <c r="X61" s="627"/>
      <c r="Y61" s="627"/>
      <c r="Z61" s="627"/>
      <c r="AA61" s="627"/>
      <c r="AB61" s="627"/>
    </row>
    <row r="62" spans="1:28" s="676" customFormat="1" ht="18.95" customHeight="1">
      <c r="A62" s="998">
        <v>6</v>
      </c>
      <c r="B62" s="706" t="s">
        <v>365</v>
      </c>
      <c r="C62" s="590">
        <v>193595641</v>
      </c>
      <c r="D62" s="707">
        <v>193527934</v>
      </c>
      <c r="E62" s="707"/>
      <c r="F62" s="707"/>
      <c r="G62" s="707">
        <v>35328122</v>
      </c>
      <c r="H62" s="707">
        <v>35260415</v>
      </c>
      <c r="I62" s="707">
        <v>13438203</v>
      </c>
      <c r="J62" s="707">
        <v>13436896</v>
      </c>
      <c r="K62" s="707">
        <v>21889919</v>
      </c>
      <c r="L62" s="690">
        <v>21823519</v>
      </c>
      <c r="M62" s="772">
        <v>41640</v>
      </c>
      <c r="N62" s="758"/>
      <c r="O62" s="186"/>
      <c r="P62" s="186"/>
      <c r="Q62" s="187"/>
      <c r="R62" s="188"/>
      <c r="S62" s="635"/>
      <c r="T62" s="627"/>
      <c r="U62" s="627"/>
      <c r="V62" s="627"/>
      <c r="W62" s="627"/>
      <c r="X62" s="627"/>
      <c r="Y62" s="627"/>
      <c r="Z62" s="627"/>
      <c r="AA62" s="627"/>
      <c r="AB62" s="627"/>
    </row>
    <row r="63" spans="1:28" s="676" customFormat="1" ht="18.95" customHeight="1">
      <c r="A63" s="998">
        <v>8</v>
      </c>
      <c r="B63" s="681" t="s">
        <v>366</v>
      </c>
      <c r="C63" s="590">
        <v>53305158</v>
      </c>
      <c r="D63" s="707">
        <v>53237451</v>
      </c>
      <c r="E63" s="707"/>
      <c r="F63" s="707"/>
      <c r="G63" s="707">
        <v>10697994</v>
      </c>
      <c r="H63" s="707">
        <v>10630287</v>
      </c>
      <c r="I63" s="707">
        <v>4174990</v>
      </c>
      <c r="J63" s="707">
        <v>4173683</v>
      </c>
      <c r="K63" s="707">
        <v>6523004</v>
      </c>
      <c r="L63" s="690">
        <v>6456604</v>
      </c>
      <c r="M63" s="773" t="s">
        <v>1643</v>
      </c>
      <c r="N63" s="758"/>
      <c r="O63" s="186"/>
      <c r="P63" s="186"/>
      <c r="Q63" s="187"/>
      <c r="R63" s="188"/>
      <c r="S63" s="635"/>
      <c r="T63" s="627"/>
      <c r="U63" s="627"/>
      <c r="V63" s="627"/>
      <c r="W63" s="627"/>
      <c r="X63" s="627"/>
      <c r="Y63" s="627"/>
      <c r="Z63" s="627"/>
      <c r="AA63" s="627"/>
      <c r="AB63" s="627"/>
    </row>
    <row r="64" spans="1:28" s="676" customFormat="1" ht="18.95" customHeight="1">
      <c r="A64" s="998">
        <v>9</v>
      </c>
      <c r="B64" s="708" t="s">
        <v>367</v>
      </c>
      <c r="C64" s="590">
        <v>40835668</v>
      </c>
      <c r="D64" s="707">
        <v>40773742</v>
      </c>
      <c r="E64" s="707"/>
      <c r="F64" s="707"/>
      <c r="G64" s="707">
        <v>6970767</v>
      </c>
      <c r="H64" s="707">
        <v>6908841</v>
      </c>
      <c r="I64" s="707">
        <v>2801097</v>
      </c>
      <c r="J64" s="707">
        <v>2800004</v>
      </c>
      <c r="K64" s="707">
        <v>4169670</v>
      </c>
      <c r="L64" s="690">
        <v>4108837</v>
      </c>
      <c r="M64" s="773" t="s">
        <v>1644</v>
      </c>
      <c r="N64" s="758"/>
      <c r="O64" s="186"/>
      <c r="P64" s="186"/>
      <c r="Q64" s="187"/>
      <c r="R64" s="188"/>
      <c r="S64" s="635"/>
      <c r="T64" s="627"/>
      <c r="U64" s="627"/>
      <c r="V64" s="627"/>
      <c r="W64" s="627"/>
      <c r="X64" s="627"/>
      <c r="Y64" s="627"/>
      <c r="Z64" s="627"/>
      <c r="AA64" s="627"/>
      <c r="AB64" s="627"/>
    </row>
    <row r="65" spans="1:28" s="676" customFormat="1" ht="18.95" customHeight="1">
      <c r="A65" s="998">
        <v>10</v>
      </c>
      <c r="B65" s="708" t="s">
        <v>368</v>
      </c>
      <c r="C65" s="590">
        <v>41999969</v>
      </c>
      <c r="D65" s="707">
        <v>41965537</v>
      </c>
      <c r="E65" s="707">
        <v>10081389</v>
      </c>
      <c r="F65" s="707">
        <v>10096389</v>
      </c>
      <c r="G65" s="707">
        <v>6590882</v>
      </c>
      <c r="H65" s="707">
        <v>6541450</v>
      </c>
      <c r="I65" s="707">
        <v>2499638</v>
      </c>
      <c r="J65" s="707">
        <v>2498761</v>
      </c>
      <c r="K65" s="707">
        <v>4091244</v>
      </c>
      <c r="L65" s="690">
        <v>4042689</v>
      </c>
      <c r="M65" s="773" t="s">
        <v>1645</v>
      </c>
      <c r="N65" s="758"/>
      <c r="O65" s="186"/>
      <c r="P65" s="186"/>
      <c r="Q65" s="187"/>
      <c r="R65" s="188"/>
      <c r="S65" s="635"/>
      <c r="T65" s="627"/>
      <c r="U65" s="627"/>
      <c r="V65" s="627"/>
      <c r="W65" s="627"/>
      <c r="X65" s="627"/>
      <c r="Y65" s="627"/>
      <c r="Z65" s="627"/>
      <c r="AA65" s="627"/>
      <c r="AB65" s="627"/>
    </row>
    <row r="66" spans="1:28" s="676" customFormat="1" ht="18.95" customHeight="1">
      <c r="A66" s="998">
        <v>11</v>
      </c>
      <c r="B66" s="708" t="s">
        <v>369</v>
      </c>
      <c r="C66" s="590">
        <v>49308798</v>
      </c>
      <c r="D66" s="707">
        <v>49247114</v>
      </c>
      <c r="E66" s="707"/>
      <c r="F66" s="707"/>
      <c r="G66" s="707">
        <v>7712993</v>
      </c>
      <c r="H66" s="707">
        <v>7651309</v>
      </c>
      <c r="I66" s="707">
        <v>3265170</v>
      </c>
      <c r="J66" s="707">
        <v>3264157</v>
      </c>
      <c r="K66" s="707">
        <v>4447823</v>
      </c>
      <c r="L66" s="690">
        <v>4387152</v>
      </c>
      <c r="M66" s="773" t="s">
        <v>1631</v>
      </c>
      <c r="N66" s="758"/>
      <c r="O66" s="186"/>
      <c r="P66" s="186"/>
      <c r="Q66" s="187"/>
      <c r="R66" s="188"/>
      <c r="S66" s="635"/>
      <c r="T66" s="627"/>
      <c r="U66" s="627"/>
      <c r="V66" s="627"/>
      <c r="W66" s="627"/>
      <c r="X66" s="627"/>
      <c r="Y66" s="627"/>
      <c r="Z66" s="627"/>
      <c r="AA66" s="627"/>
      <c r="AB66" s="627"/>
    </row>
    <row r="67" spans="1:28" s="676" customFormat="1" ht="18.95" customHeight="1">
      <c r="A67" s="998">
        <v>13</v>
      </c>
      <c r="B67" s="708" t="s">
        <v>370</v>
      </c>
      <c r="C67" s="590">
        <v>18255502</v>
      </c>
      <c r="D67" s="707">
        <v>18230722</v>
      </c>
      <c r="E67" s="707"/>
      <c r="F67" s="707"/>
      <c r="G67" s="707">
        <v>3663277</v>
      </c>
      <c r="H67" s="707">
        <v>3638497</v>
      </c>
      <c r="I67" s="707">
        <v>1349705</v>
      </c>
      <c r="J67" s="707">
        <v>1349354</v>
      </c>
      <c r="K67" s="707">
        <v>2313572</v>
      </c>
      <c r="L67" s="690">
        <v>2289143</v>
      </c>
      <c r="M67" s="773" t="s">
        <v>1646</v>
      </c>
      <c r="N67" s="758"/>
      <c r="O67" s="186"/>
      <c r="P67" s="186"/>
      <c r="Q67" s="187"/>
      <c r="R67" s="188"/>
      <c r="S67" s="635"/>
      <c r="T67" s="627"/>
      <c r="U67" s="627"/>
      <c r="V67" s="627"/>
      <c r="W67" s="627"/>
      <c r="X67" s="627"/>
      <c r="Y67" s="627"/>
      <c r="Z67" s="627"/>
      <c r="AA67" s="627"/>
      <c r="AB67" s="627"/>
    </row>
    <row r="68" spans="1:28" s="676" customFormat="1" ht="18.95" customHeight="1">
      <c r="A68" s="998">
        <v>14</v>
      </c>
      <c r="B68" s="708" t="s">
        <v>371</v>
      </c>
      <c r="C68" s="590">
        <v>17296534</v>
      </c>
      <c r="D68" s="707">
        <v>17273151</v>
      </c>
      <c r="E68" s="707"/>
      <c r="F68" s="707"/>
      <c r="G68" s="707">
        <v>3613667</v>
      </c>
      <c r="H68" s="707">
        <v>3590284</v>
      </c>
      <c r="I68" s="707">
        <v>1438159</v>
      </c>
      <c r="J68" s="707">
        <v>1437486</v>
      </c>
      <c r="K68" s="707">
        <v>2175508</v>
      </c>
      <c r="L68" s="690">
        <v>2152798</v>
      </c>
      <c r="M68" s="773" t="s">
        <v>1647</v>
      </c>
      <c r="N68" s="758"/>
      <c r="O68" s="186"/>
      <c r="P68" s="186"/>
      <c r="Q68" s="187"/>
      <c r="R68" s="188"/>
      <c r="S68" s="635"/>
      <c r="T68" s="627"/>
      <c r="U68" s="627"/>
      <c r="V68" s="627"/>
      <c r="W68" s="627"/>
      <c r="X68" s="627"/>
      <c r="Y68" s="627"/>
      <c r="Z68" s="627"/>
      <c r="AA68" s="627"/>
      <c r="AB68" s="627"/>
    </row>
    <row r="69" spans="1:28" s="676" customFormat="1" ht="18.95" customHeight="1">
      <c r="A69" s="998">
        <v>15</v>
      </c>
      <c r="B69" s="708" t="s">
        <v>372</v>
      </c>
      <c r="C69" s="590">
        <v>17753122</v>
      </c>
      <c r="D69" s="707">
        <v>17733578</v>
      </c>
      <c r="E69" s="707"/>
      <c r="F69" s="707"/>
      <c r="G69" s="707">
        <v>3421050</v>
      </c>
      <c r="H69" s="707">
        <v>3401506</v>
      </c>
      <c r="I69" s="707">
        <v>1387126</v>
      </c>
      <c r="J69" s="707">
        <v>1386843</v>
      </c>
      <c r="K69" s="707">
        <v>2033924</v>
      </c>
      <c r="L69" s="690">
        <v>2014663</v>
      </c>
      <c r="M69" s="773" t="s">
        <v>1648</v>
      </c>
      <c r="N69" s="758"/>
      <c r="O69" s="186"/>
      <c r="P69" s="186"/>
      <c r="Q69" s="187"/>
      <c r="R69" s="188"/>
      <c r="S69" s="635"/>
      <c r="T69" s="627"/>
      <c r="U69" s="627"/>
      <c r="V69" s="627"/>
      <c r="W69" s="627"/>
      <c r="X69" s="627"/>
      <c r="Y69" s="627"/>
      <c r="Z69" s="627"/>
      <c r="AA69" s="627"/>
      <c r="AB69" s="627"/>
    </row>
    <row r="70" spans="1:28" s="676" customFormat="1" ht="18.95" customHeight="1">
      <c r="A70" s="999">
        <v>16</v>
      </c>
      <c r="B70" s="708" t="s">
        <v>373</v>
      </c>
      <c r="C70" s="590">
        <v>14079119</v>
      </c>
      <c r="D70" s="707">
        <v>14057139</v>
      </c>
      <c r="E70" s="707"/>
      <c r="F70" s="707"/>
      <c r="G70" s="707">
        <v>2525114</v>
      </c>
      <c r="H70" s="707">
        <v>2503134</v>
      </c>
      <c r="I70" s="707">
        <v>976841</v>
      </c>
      <c r="J70" s="707">
        <v>976515</v>
      </c>
      <c r="K70" s="707">
        <v>1548273</v>
      </c>
      <c r="L70" s="690">
        <v>1526619</v>
      </c>
      <c r="M70" s="773" t="s">
        <v>1649</v>
      </c>
      <c r="N70" s="754"/>
      <c r="O70" s="186"/>
      <c r="P70" s="186"/>
      <c r="Q70" s="187"/>
      <c r="R70" s="188"/>
      <c r="S70" s="635"/>
      <c r="T70" s="627"/>
      <c r="U70" s="627"/>
      <c r="V70" s="627"/>
      <c r="W70" s="627"/>
      <c r="X70" s="627"/>
      <c r="Y70" s="627"/>
      <c r="Z70" s="627"/>
      <c r="AA70" s="627"/>
      <c r="AB70" s="627"/>
    </row>
    <row r="71" spans="1:28" s="676" customFormat="1" ht="18.95" customHeight="1">
      <c r="A71" s="1000">
        <v>17</v>
      </c>
      <c r="B71" s="708" t="s">
        <v>374</v>
      </c>
      <c r="C71" s="590">
        <v>13640327</v>
      </c>
      <c r="D71" s="707">
        <v>13619231</v>
      </c>
      <c r="E71" s="707"/>
      <c r="F71" s="707"/>
      <c r="G71" s="707">
        <v>2259741</v>
      </c>
      <c r="H71" s="707">
        <v>2238645</v>
      </c>
      <c r="I71" s="707">
        <v>936167</v>
      </c>
      <c r="J71" s="707">
        <v>935997</v>
      </c>
      <c r="K71" s="707">
        <v>1323574</v>
      </c>
      <c r="L71" s="690">
        <v>1302648</v>
      </c>
      <c r="M71" s="773" t="s">
        <v>44</v>
      </c>
      <c r="N71" s="759"/>
      <c r="O71" s="186"/>
      <c r="P71" s="186"/>
      <c r="Q71" s="187"/>
      <c r="R71" s="188"/>
      <c r="S71" s="635"/>
      <c r="T71" s="627"/>
      <c r="U71" s="627"/>
      <c r="V71" s="627"/>
      <c r="W71" s="627"/>
      <c r="X71" s="627"/>
      <c r="Y71" s="627"/>
      <c r="Z71" s="627"/>
      <c r="AA71" s="627"/>
      <c r="AB71" s="627"/>
    </row>
    <row r="72" spans="1:28" s="676" customFormat="1" ht="18.95" customHeight="1">
      <c r="A72" s="1000">
        <v>18</v>
      </c>
      <c r="B72" s="708" t="s">
        <v>375</v>
      </c>
      <c r="C72" s="590">
        <v>13116222</v>
      </c>
      <c r="D72" s="707">
        <v>13097372</v>
      </c>
      <c r="E72" s="707"/>
      <c r="F72" s="707"/>
      <c r="G72" s="707">
        <v>2185912</v>
      </c>
      <c r="H72" s="707">
        <v>2167062</v>
      </c>
      <c r="I72" s="707">
        <v>888089</v>
      </c>
      <c r="J72" s="707">
        <v>887492</v>
      </c>
      <c r="K72" s="707">
        <v>1297823</v>
      </c>
      <c r="L72" s="690">
        <v>1279570</v>
      </c>
      <c r="M72" s="773" t="s">
        <v>1650</v>
      </c>
      <c r="N72" s="759"/>
      <c r="O72" s="186"/>
      <c r="P72" s="186"/>
      <c r="Q72" s="187"/>
      <c r="R72" s="188"/>
      <c r="S72" s="635"/>
      <c r="T72" s="627"/>
      <c r="U72" s="627"/>
      <c r="V72" s="627"/>
      <c r="W72" s="627"/>
      <c r="X72" s="627"/>
      <c r="Y72" s="627"/>
      <c r="Z72" s="627"/>
      <c r="AA72" s="627"/>
      <c r="AB72" s="627"/>
    </row>
    <row r="73" spans="1:28" s="676" customFormat="1" ht="18.95" customHeight="1">
      <c r="A73" s="1000">
        <v>19</v>
      </c>
      <c r="B73" s="708" t="s">
        <v>376</v>
      </c>
      <c r="C73" s="590">
        <v>14018502</v>
      </c>
      <c r="D73" s="707">
        <v>13999595</v>
      </c>
      <c r="E73" s="707"/>
      <c r="F73" s="707"/>
      <c r="G73" s="707">
        <v>2326636</v>
      </c>
      <c r="H73" s="707">
        <v>2307729</v>
      </c>
      <c r="I73" s="707">
        <v>832945</v>
      </c>
      <c r="J73" s="707">
        <v>832649</v>
      </c>
      <c r="K73" s="707">
        <v>1493691</v>
      </c>
      <c r="L73" s="690">
        <v>1475080</v>
      </c>
      <c r="M73" s="773" t="s">
        <v>1651</v>
      </c>
      <c r="N73" s="759"/>
      <c r="O73" s="186"/>
      <c r="P73" s="186"/>
      <c r="Q73" s="187"/>
      <c r="R73" s="188"/>
      <c r="S73" s="635"/>
      <c r="T73" s="627"/>
      <c r="U73" s="627"/>
      <c r="V73" s="627"/>
      <c r="W73" s="627"/>
      <c r="X73" s="627"/>
      <c r="Y73" s="627"/>
      <c r="Z73" s="627"/>
      <c r="AA73" s="627"/>
      <c r="AB73" s="627"/>
    </row>
    <row r="74" spans="1:28" s="676" customFormat="1" ht="18.95" customHeight="1">
      <c r="A74" s="1000">
        <v>20</v>
      </c>
      <c r="B74" s="708" t="s">
        <v>377</v>
      </c>
      <c r="C74" s="590">
        <v>14316503</v>
      </c>
      <c r="D74" s="707">
        <v>14298758</v>
      </c>
      <c r="E74" s="707"/>
      <c r="F74" s="707"/>
      <c r="G74" s="707">
        <v>2150043</v>
      </c>
      <c r="H74" s="707">
        <v>2132298</v>
      </c>
      <c r="I74" s="707">
        <v>793048</v>
      </c>
      <c r="J74" s="707">
        <v>792891</v>
      </c>
      <c r="K74" s="707">
        <v>1356995</v>
      </c>
      <c r="L74" s="690">
        <v>1339407</v>
      </c>
      <c r="M74" s="773" t="s">
        <v>1652</v>
      </c>
      <c r="N74" s="759"/>
      <c r="O74" s="186"/>
      <c r="P74" s="186"/>
      <c r="Q74" s="187"/>
      <c r="R74" s="188"/>
      <c r="S74" s="635"/>
      <c r="T74" s="627"/>
      <c r="U74" s="627"/>
      <c r="V74" s="627"/>
      <c r="W74" s="627"/>
      <c r="X74" s="627"/>
      <c r="Y74" s="627"/>
      <c r="Z74" s="627"/>
      <c r="AA74" s="627"/>
      <c r="AB74" s="627"/>
    </row>
    <row r="75" spans="1:28" s="676" customFormat="1" ht="18.95" customHeight="1">
      <c r="A75" s="1000">
        <v>21</v>
      </c>
      <c r="B75" s="708" t="s">
        <v>378</v>
      </c>
      <c r="C75" s="590">
        <v>13664964</v>
      </c>
      <c r="D75" s="707">
        <v>13667184</v>
      </c>
      <c r="E75" s="707">
        <v>3145254</v>
      </c>
      <c r="F75" s="707">
        <v>3160254</v>
      </c>
      <c r="G75" s="707">
        <v>2114203</v>
      </c>
      <c r="H75" s="707">
        <v>2101423</v>
      </c>
      <c r="I75" s="707">
        <v>873645</v>
      </c>
      <c r="J75" s="707">
        <v>873221</v>
      </c>
      <c r="K75" s="707">
        <v>1240558</v>
      </c>
      <c r="L75" s="690">
        <v>1228202</v>
      </c>
      <c r="M75" s="773" t="s">
        <v>1653</v>
      </c>
      <c r="N75" s="759"/>
      <c r="O75" s="186"/>
      <c r="P75" s="186"/>
      <c r="Q75" s="187"/>
      <c r="R75" s="188"/>
      <c r="S75" s="635"/>
      <c r="T75" s="627"/>
      <c r="U75" s="627"/>
      <c r="V75" s="627"/>
      <c r="W75" s="627"/>
      <c r="X75" s="627"/>
      <c r="Y75" s="627"/>
      <c r="Z75" s="627"/>
      <c r="AA75" s="627"/>
      <c r="AB75" s="627"/>
    </row>
    <row r="76" spans="1:28" s="676" customFormat="1" ht="18.95" customHeight="1">
      <c r="A76" s="1000">
        <v>22</v>
      </c>
      <c r="B76" s="708" t="s">
        <v>379</v>
      </c>
      <c r="C76" s="590">
        <v>14909353</v>
      </c>
      <c r="D76" s="707">
        <v>14891590</v>
      </c>
      <c r="E76" s="707"/>
      <c r="F76" s="707"/>
      <c r="G76" s="707">
        <v>2274394</v>
      </c>
      <c r="H76" s="707">
        <v>2256631</v>
      </c>
      <c r="I76" s="707">
        <v>907429</v>
      </c>
      <c r="J76" s="707">
        <v>907127</v>
      </c>
      <c r="K76" s="707">
        <v>1366965</v>
      </c>
      <c r="L76" s="690">
        <v>1349504</v>
      </c>
      <c r="M76" s="773" t="s">
        <v>1654</v>
      </c>
      <c r="N76" s="759"/>
      <c r="O76" s="186"/>
      <c r="P76" s="186"/>
      <c r="Q76" s="187"/>
      <c r="R76" s="188"/>
      <c r="S76" s="635"/>
      <c r="T76" s="627"/>
      <c r="U76" s="627"/>
      <c r="V76" s="627"/>
      <c r="W76" s="627"/>
      <c r="X76" s="627"/>
      <c r="Y76" s="627"/>
      <c r="Z76" s="627"/>
      <c r="AA76" s="627"/>
      <c r="AB76" s="627"/>
    </row>
    <row r="77" spans="1:28" s="676" customFormat="1" ht="18.95" customHeight="1">
      <c r="A77" s="1000">
        <v>23</v>
      </c>
      <c r="B77" s="708" t="s">
        <v>380</v>
      </c>
      <c r="C77" s="590">
        <v>15569788</v>
      </c>
      <c r="D77" s="707">
        <v>15545411</v>
      </c>
      <c r="E77" s="707"/>
      <c r="F77" s="707"/>
      <c r="G77" s="707">
        <v>2394339</v>
      </c>
      <c r="H77" s="707">
        <v>2369962</v>
      </c>
      <c r="I77" s="707">
        <v>1015720</v>
      </c>
      <c r="J77" s="707">
        <v>1015212</v>
      </c>
      <c r="K77" s="707">
        <v>1378619</v>
      </c>
      <c r="L77" s="690">
        <v>1354750</v>
      </c>
      <c r="M77" s="773" t="s">
        <v>1655</v>
      </c>
      <c r="N77" s="759"/>
      <c r="O77" s="186"/>
      <c r="P77" s="186"/>
      <c r="Q77" s="187"/>
      <c r="R77" s="188"/>
      <c r="S77" s="635"/>
      <c r="T77" s="627"/>
      <c r="U77" s="627"/>
      <c r="V77" s="627"/>
      <c r="W77" s="627"/>
      <c r="X77" s="627"/>
      <c r="Y77" s="627"/>
      <c r="Z77" s="627"/>
      <c r="AA77" s="627"/>
      <c r="AB77" s="627"/>
    </row>
    <row r="78" spans="1:28" s="676" customFormat="1" ht="18.95" customHeight="1" thickBot="1">
      <c r="A78" s="1001">
        <v>24</v>
      </c>
      <c r="B78" s="709" t="s">
        <v>381</v>
      </c>
      <c r="C78" s="710">
        <v>18829657</v>
      </c>
      <c r="D78" s="711">
        <v>18810113</v>
      </c>
      <c r="E78" s="711"/>
      <c r="F78" s="711"/>
      <c r="G78" s="711">
        <v>3044260</v>
      </c>
      <c r="H78" s="711">
        <v>3024716</v>
      </c>
      <c r="I78" s="711">
        <v>1342021</v>
      </c>
      <c r="J78" s="711">
        <v>1341818</v>
      </c>
      <c r="K78" s="711">
        <v>1702239</v>
      </c>
      <c r="L78" s="716">
        <v>1682898</v>
      </c>
      <c r="M78" s="774" t="s">
        <v>1656</v>
      </c>
      <c r="N78" s="760"/>
      <c r="O78" s="186"/>
      <c r="P78" s="186"/>
      <c r="Q78" s="187"/>
      <c r="R78" s="188"/>
      <c r="S78" s="635"/>
      <c r="T78" s="627"/>
      <c r="U78" s="627"/>
      <c r="V78" s="627"/>
      <c r="W78" s="627"/>
      <c r="X78" s="627"/>
      <c r="Y78" s="627"/>
      <c r="Z78" s="627"/>
      <c r="AA78" s="627"/>
      <c r="AB78" s="627"/>
    </row>
    <row r="79" spans="1:28" s="676" customFormat="1" ht="18.95" customHeight="1">
      <c r="A79" s="576"/>
      <c r="B79" s="570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98"/>
      <c r="N79" s="189"/>
      <c r="O79" s="186"/>
      <c r="P79" s="186"/>
      <c r="Q79" s="187"/>
      <c r="R79" s="188"/>
      <c r="S79" s="635"/>
      <c r="T79" s="627"/>
      <c r="U79" s="627"/>
      <c r="V79" s="627"/>
      <c r="W79" s="627"/>
      <c r="X79" s="627"/>
      <c r="Y79" s="627"/>
      <c r="Z79" s="627"/>
      <c r="AA79" s="627"/>
      <c r="AB79" s="627"/>
    </row>
    <row r="80" spans="1:28" s="676" customFormat="1" ht="18.95" customHeight="1">
      <c r="A80" s="683" t="s">
        <v>1657</v>
      </c>
      <c r="B80" s="570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91"/>
      <c r="O80" s="187"/>
      <c r="P80" s="187"/>
      <c r="Q80" s="187"/>
      <c r="R80" s="188"/>
      <c r="S80" s="635"/>
      <c r="T80" s="627"/>
      <c r="U80" s="627"/>
      <c r="V80" s="627"/>
      <c r="W80" s="627"/>
      <c r="X80" s="627"/>
      <c r="Y80" s="627"/>
      <c r="Z80" s="627"/>
      <c r="AA80" s="627"/>
      <c r="AB80" s="627"/>
    </row>
    <row r="81" spans="1:28" s="676" customFormat="1" ht="18.95" customHeight="1">
      <c r="A81" s="572"/>
      <c r="B81" s="573" t="s">
        <v>253</v>
      </c>
      <c r="C81" s="574"/>
      <c r="D81" s="574"/>
      <c r="E81" s="574"/>
      <c r="F81" s="575"/>
      <c r="G81" s="159"/>
      <c r="H81" s="575"/>
      <c r="I81" s="575"/>
      <c r="J81" s="575"/>
      <c r="K81" s="575"/>
      <c r="L81" s="575"/>
      <c r="M81" s="575"/>
      <c r="N81" s="188"/>
      <c r="O81" s="188"/>
      <c r="P81" s="663"/>
      <c r="Q81" s="187"/>
      <c r="R81" s="188"/>
      <c r="S81" s="635"/>
      <c r="T81" s="627"/>
      <c r="U81" s="627"/>
      <c r="V81" s="627"/>
      <c r="W81" s="627"/>
      <c r="X81" s="627"/>
      <c r="Y81" s="627"/>
      <c r="Z81" s="627"/>
      <c r="AA81" s="627"/>
      <c r="AB81" s="627"/>
    </row>
    <row r="82" spans="1:28" s="676" customFormat="1" ht="18.95" customHeight="1" thickBot="1">
      <c r="A82" s="572"/>
      <c r="B82" s="573" t="s">
        <v>382</v>
      </c>
      <c r="C82" s="574"/>
      <c r="D82" s="574"/>
      <c r="G82" s="159"/>
      <c r="H82" s="575"/>
      <c r="I82" s="575"/>
      <c r="J82" s="575"/>
      <c r="K82" s="575"/>
      <c r="L82" s="663" t="s">
        <v>383</v>
      </c>
      <c r="M82" s="574"/>
      <c r="O82" s="188"/>
      <c r="P82" s="663"/>
      <c r="Q82" s="187"/>
      <c r="R82" s="188"/>
      <c r="S82" s="635"/>
      <c r="T82" s="627"/>
      <c r="U82" s="627"/>
      <c r="V82" s="627"/>
      <c r="W82" s="627"/>
      <c r="X82" s="627"/>
      <c r="Y82" s="627"/>
      <c r="Z82" s="627"/>
      <c r="AA82" s="627"/>
      <c r="AB82" s="627"/>
    </row>
    <row r="83" spans="1:28" s="676" customFormat="1" ht="18.95" customHeight="1" thickBot="1">
      <c r="A83" s="1480"/>
      <c r="B83" s="1482" t="s">
        <v>252</v>
      </c>
      <c r="C83" s="1485" t="s">
        <v>270</v>
      </c>
      <c r="D83" s="1486"/>
      <c r="E83" s="1486"/>
      <c r="F83" s="1487"/>
      <c r="G83" s="1485" t="s">
        <v>1658</v>
      </c>
      <c r="H83" s="1486"/>
      <c r="I83" s="1486"/>
      <c r="J83" s="1488"/>
      <c r="K83" s="1105"/>
      <c r="L83" s="639"/>
      <c r="M83" s="1476"/>
      <c r="N83" s="1477"/>
      <c r="O83" s="1109"/>
      <c r="P83" s="597"/>
      <c r="Q83" s="635"/>
      <c r="R83" s="627"/>
      <c r="S83" s="627"/>
      <c r="T83" s="627"/>
      <c r="U83" s="627"/>
      <c r="V83" s="627"/>
      <c r="W83" s="627"/>
      <c r="X83" s="627"/>
      <c r="Y83" s="627"/>
      <c r="Z83" s="627"/>
    </row>
    <row r="84" spans="1:28" s="676" customFormat="1" ht="46.5" customHeight="1">
      <c r="A84" s="1480"/>
      <c r="B84" s="1483"/>
      <c r="C84" s="1489" t="s">
        <v>163</v>
      </c>
      <c r="D84" s="1490"/>
      <c r="E84" s="1491" t="s">
        <v>1659</v>
      </c>
      <c r="F84" s="1492"/>
      <c r="G84" s="1489" t="s">
        <v>163</v>
      </c>
      <c r="H84" s="1490"/>
      <c r="I84" s="1493" t="s">
        <v>1659</v>
      </c>
      <c r="J84" s="1494"/>
      <c r="K84" s="712" t="s">
        <v>1627</v>
      </c>
      <c r="L84" s="1108"/>
      <c r="M84" s="1476"/>
      <c r="N84" s="1479"/>
      <c r="O84" s="640"/>
      <c r="P84" s="597"/>
      <c r="Q84" s="635"/>
      <c r="R84" s="627"/>
      <c r="S84" s="627"/>
      <c r="T84" s="627"/>
      <c r="U84" s="627"/>
      <c r="V84" s="627"/>
      <c r="W84" s="627"/>
      <c r="X84" s="627"/>
      <c r="Y84" s="627"/>
      <c r="Z84" s="627"/>
    </row>
    <row r="85" spans="1:28" s="676" customFormat="1" ht="37.5" customHeight="1" thickBot="1">
      <c r="A85" s="1481"/>
      <c r="B85" s="1484"/>
      <c r="C85" s="769" t="s">
        <v>248</v>
      </c>
      <c r="D85" s="770" t="s">
        <v>249</v>
      </c>
      <c r="E85" s="769" t="s">
        <v>248</v>
      </c>
      <c r="F85" s="770" t="s">
        <v>249</v>
      </c>
      <c r="G85" s="769" t="s">
        <v>248</v>
      </c>
      <c r="H85" s="770" t="s">
        <v>249</v>
      </c>
      <c r="I85" s="769" t="s">
        <v>248</v>
      </c>
      <c r="J85" s="770" t="s">
        <v>249</v>
      </c>
      <c r="K85" s="713" t="s">
        <v>1628</v>
      </c>
      <c r="L85" s="645"/>
      <c r="M85" s="674"/>
      <c r="N85" s="674"/>
      <c r="O85" s="644"/>
      <c r="P85" s="674"/>
      <c r="Q85" s="635"/>
      <c r="R85" s="627"/>
      <c r="S85" s="627"/>
      <c r="T85" s="627"/>
      <c r="U85" s="627"/>
      <c r="V85" s="627"/>
      <c r="W85" s="627"/>
      <c r="X85" s="627"/>
      <c r="Y85" s="627"/>
      <c r="Z85" s="627"/>
    </row>
    <row r="86" spans="1:28" s="676" customFormat="1" ht="18.95" customHeight="1">
      <c r="A86" s="576"/>
      <c r="B86" s="1273" t="s">
        <v>364</v>
      </c>
      <c r="C86" s="586">
        <v>3366325</v>
      </c>
      <c r="D86" s="766">
        <v>3378022</v>
      </c>
      <c r="E86" s="766">
        <v>2643151</v>
      </c>
      <c r="F86" s="766">
        <v>2631454</v>
      </c>
      <c r="G86" s="766">
        <v>679185</v>
      </c>
      <c r="H86" s="766">
        <v>690882</v>
      </c>
      <c r="I86" s="766">
        <v>724761</v>
      </c>
      <c r="J86" s="587">
        <v>713064</v>
      </c>
      <c r="K86" s="761">
        <v>41640</v>
      </c>
      <c r="L86" s="688"/>
      <c r="M86" s="186"/>
      <c r="N86" s="186"/>
      <c r="O86" s="196"/>
      <c r="P86" s="187"/>
      <c r="Q86" s="635"/>
      <c r="R86" s="627"/>
      <c r="S86" s="627"/>
      <c r="T86" s="627"/>
      <c r="U86" s="627"/>
      <c r="V86" s="627"/>
      <c r="W86" s="627"/>
      <c r="X86" s="627"/>
      <c r="Y86" s="627"/>
      <c r="Z86" s="627"/>
    </row>
    <row r="87" spans="1:28" s="676" customFormat="1" ht="18.95" customHeight="1">
      <c r="A87" s="576"/>
      <c r="B87" s="1274" t="s">
        <v>384</v>
      </c>
      <c r="C87" s="590">
        <v>853691</v>
      </c>
      <c r="D87" s="707">
        <v>865388</v>
      </c>
      <c r="E87" s="707">
        <v>720084</v>
      </c>
      <c r="F87" s="707">
        <v>708387</v>
      </c>
      <c r="G87" s="707">
        <v>136446</v>
      </c>
      <c r="H87" s="707">
        <v>148143</v>
      </c>
      <c r="I87" s="707">
        <v>251219</v>
      </c>
      <c r="J87" s="591">
        <v>239522</v>
      </c>
      <c r="K87" s="767" t="s">
        <v>1645</v>
      </c>
      <c r="L87" s="593"/>
      <c r="M87" s="186"/>
      <c r="N87" s="186"/>
      <c r="O87" s="197"/>
      <c r="P87" s="187"/>
      <c r="Q87" s="635"/>
      <c r="R87" s="627"/>
      <c r="S87" s="627"/>
      <c r="T87" s="627"/>
      <c r="U87" s="627"/>
      <c r="V87" s="627"/>
      <c r="W87" s="627"/>
      <c r="X87" s="627"/>
      <c r="Y87" s="627"/>
      <c r="Z87" s="627"/>
    </row>
    <row r="88" spans="1:28" s="676" customFormat="1" ht="18.95" customHeight="1" thickBot="1">
      <c r="A88" s="576"/>
      <c r="B88" s="1275" t="s">
        <v>385</v>
      </c>
      <c r="C88" s="710">
        <v>323915</v>
      </c>
      <c r="D88" s="711">
        <v>335612</v>
      </c>
      <c r="E88" s="711">
        <v>273499</v>
      </c>
      <c r="F88" s="711">
        <v>261802</v>
      </c>
      <c r="G88" s="711">
        <v>46375</v>
      </c>
      <c r="H88" s="711">
        <v>58072</v>
      </c>
      <c r="I88" s="711">
        <v>107803</v>
      </c>
      <c r="J88" s="715">
        <v>96106</v>
      </c>
      <c r="K88" s="768" t="s">
        <v>1653</v>
      </c>
      <c r="L88" s="581"/>
      <c r="M88" s="186"/>
      <c r="N88" s="186"/>
      <c r="O88" s="197"/>
      <c r="P88" s="187"/>
      <c r="Q88" s="635"/>
      <c r="R88" s="627"/>
      <c r="S88" s="627"/>
      <c r="T88" s="627"/>
      <c r="U88" s="627"/>
      <c r="V88" s="627"/>
      <c r="W88" s="627"/>
      <c r="X88" s="627"/>
      <c r="Y88" s="627"/>
      <c r="Z88" s="627"/>
    </row>
    <row r="89" spans="1:28" s="676" customFormat="1" ht="18.95" customHeight="1">
      <c r="A89" s="576"/>
      <c r="B89" s="569"/>
      <c r="C89" s="186"/>
      <c r="D89" s="186"/>
      <c r="E89" s="198"/>
      <c r="F89" s="189"/>
      <c r="G89" s="186"/>
      <c r="H89" s="186"/>
      <c r="I89" s="186"/>
      <c r="J89" s="186"/>
      <c r="K89" s="186"/>
      <c r="L89" s="186"/>
      <c r="M89" s="186"/>
      <c r="N89" s="190"/>
      <c r="O89" s="186"/>
      <c r="P89" s="186"/>
      <c r="Q89" s="187"/>
      <c r="R89" s="188"/>
      <c r="S89" s="635"/>
      <c r="T89" s="627"/>
      <c r="U89" s="627"/>
      <c r="V89" s="627"/>
      <c r="W89" s="627"/>
      <c r="X89" s="627"/>
      <c r="Y89" s="627"/>
      <c r="Z89" s="627"/>
      <c r="AA89" s="627"/>
      <c r="AB89" s="627"/>
    </row>
    <row r="90" spans="1:28" s="676" customFormat="1" ht="18.95" customHeight="1">
      <c r="A90" s="683" t="s">
        <v>386</v>
      </c>
      <c r="B90" s="570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91"/>
      <c r="O90" s="186"/>
      <c r="P90" s="186"/>
      <c r="Q90" s="187"/>
      <c r="R90" s="188"/>
      <c r="S90" s="635"/>
      <c r="T90" s="627"/>
      <c r="U90" s="627"/>
      <c r="V90" s="627"/>
      <c r="W90" s="627"/>
      <c r="X90" s="627"/>
      <c r="Y90" s="627"/>
      <c r="Z90" s="627"/>
      <c r="AA90" s="627"/>
      <c r="AB90" s="627"/>
    </row>
    <row r="91" spans="1:28" s="676" customFormat="1" ht="18.95" customHeight="1" thickBot="1">
      <c r="A91" s="698"/>
      <c r="B91" s="699" t="s">
        <v>387</v>
      </c>
      <c r="C91" s="700"/>
      <c r="D91" s="700"/>
      <c r="E91" s="700"/>
      <c r="F91" s="701"/>
      <c r="G91" s="702"/>
      <c r="H91" s="701"/>
      <c r="I91" s="701"/>
      <c r="J91" s="701"/>
      <c r="K91" s="701"/>
      <c r="L91" s="703" t="s">
        <v>338</v>
      </c>
      <c r="M91" s="186"/>
      <c r="N91" s="186"/>
      <c r="O91" s="198"/>
      <c r="P91" s="187"/>
      <c r="Q91" s="635"/>
      <c r="R91" s="627"/>
      <c r="S91" s="627"/>
      <c r="T91" s="627"/>
      <c r="U91" s="627"/>
      <c r="V91" s="627"/>
      <c r="W91" s="627"/>
      <c r="X91" s="627"/>
      <c r="Y91" s="627"/>
      <c r="Z91" s="627"/>
    </row>
    <row r="92" spans="1:28" s="676" customFormat="1" ht="18.95" customHeight="1">
      <c r="A92" s="1470"/>
      <c r="B92" s="1473" t="s">
        <v>252</v>
      </c>
      <c r="C92" s="1444" t="s">
        <v>342</v>
      </c>
      <c r="D92" s="1445"/>
      <c r="E92" s="1444" t="s">
        <v>344</v>
      </c>
      <c r="F92" s="1445"/>
      <c r="G92" s="1444" t="s">
        <v>345</v>
      </c>
      <c r="H92" s="1445"/>
      <c r="I92" s="1444" t="s">
        <v>346</v>
      </c>
      <c r="J92" s="1475"/>
      <c r="K92" s="1105"/>
      <c r="L92" s="639"/>
      <c r="M92" s="186"/>
      <c r="N92" s="186"/>
      <c r="O92" s="198"/>
      <c r="P92" s="187"/>
      <c r="Q92" s="635"/>
      <c r="R92" s="627"/>
      <c r="S92" s="627"/>
      <c r="T92" s="627"/>
      <c r="U92" s="627"/>
      <c r="V92" s="627"/>
      <c r="W92" s="627"/>
      <c r="X92" s="627"/>
      <c r="Y92" s="627"/>
      <c r="Z92" s="627"/>
    </row>
    <row r="93" spans="1:28" s="676" customFormat="1" ht="18.95" customHeight="1" thickBot="1">
      <c r="A93" s="1471"/>
      <c r="B93" s="1473"/>
      <c r="C93" s="1455" t="s">
        <v>347</v>
      </c>
      <c r="D93" s="1456"/>
      <c r="E93" s="1455" t="s">
        <v>349</v>
      </c>
      <c r="F93" s="1456"/>
      <c r="G93" s="1455" t="s">
        <v>350</v>
      </c>
      <c r="H93" s="1456"/>
      <c r="I93" s="1455" t="s">
        <v>351</v>
      </c>
      <c r="J93" s="1478"/>
      <c r="K93" s="712" t="s">
        <v>1627</v>
      </c>
      <c r="L93" s="1108"/>
      <c r="M93" s="186"/>
      <c r="N93" s="186"/>
      <c r="O93" s="198"/>
      <c r="P93" s="187"/>
      <c r="Q93" s="635"/>
      <c r="R93" s="627"/>
      <c r="S93" s="627"/>
      <c r="T93" s="627"/>
      <c r="U93" s="627"/>
      <c r="V93" s="627"/>
      <c r="W93" s="627"/>
      <c r="X93" s="627"/>
      <c r="Y93" s="627"/>
      <c r="Z93" s="627"/>
    </row>
    <row r="94" spans="1:28" s="676" customFormat="1" ht="34.5" thickBot="1">
      <c r="A94" s="1472"/>
      <c r="B94" s="1474"/>
      <c r="C94" s="670" t="s">
        <v>248</v>
      </c>
      <c r="D94" s="671" t="s">
        <v>249</v>
      </c>
      <c r="E94" s="670" t="s">
        <v>248</v>
      </c>
      <c r="F94" s="671" t="s">
        <v>249</v>
      </c>
      <c r="G94" s="670" t="s">
        <v>248</v>
      </c>
      <c r="H94" s="671" t="s">
        <v>249</v>
      </c>
      <c r="I94" s="670" t="s">
        <v>248</v>
      </c>
      <c r="J94" s="718" t="s">
        <v>249</v>
      </c>
      <c r="K94" s="719" t="s">
        <v>1628</v>
      </c>
      <c r="L94" s="756"/>
      <c r="M94" s="186"/>
      <c r="N94" s="186"/>
      <c r="O94" s="198"/>
      <c r="P94" s="187"/>
      <c r="Q94" s="635"/>
      <c r="R94" s="627"/>
      <c r="S94" s="627"/>
      <c r="T94" s="627"/>
      <c r="U94" s="627"/>
      <c r="V94" s="627"/>
      <c r="W94" s="627"/>
      <c r="X94" s="627"/>
      <c r="Y94" s="627"/>
      <c r="Z94" s="627"/>
    </row>
    <row r="95" spans="1:28" s="676" customFormat="1" ht="18.95" customHeight="1">
      <c r="A95" s="997">
        <v>5</v>
      </c>
      <c r="B95" s="704" t="s">
        <v>364</v>
      </c>
      <c r="C95" s="678">
        <v>27936157</v>
      </c>
      <c r="D95" s="705">
        <v>28177782</v>
      </c>
      <c r="E95" s="705">
        <v>6307370</v>
      </c>
      <c r="F95" s="705">
        <v>6548995</v>
      </c>
      <c r="G95" s="705">
        <v>581496</v>
      </c>
      <c r="H95" s="705">
        <v>585786</v>
      </c>
      <c r="I95" s="705">
        <v>5725874</v>
      </c>
      <c r="J95" s="714">
        <v>5963209</v>
      </c>
      <c r="K95" s="771">
        <v>41640</v>
      </c>
      <c r="L95" s="757"/>
      <c r="M95" s="186"/>
      <c r="N95" s="186"/>
      <c r="O95" s="198"/>
      <c r="P95" s="187"/>
      <c r="Q95" s="635"/>
      <c r="R95" s="627"/>
      <c r="S95" s="627"/>
      <c r="T95" s="627"/>
      <c r="U95" s="627"/>
      <c r="V95" s="627"/>
      <c r="W95" s="627"/>
      <c r="X95" s="627"/>
      <c r="Y95" s="627"/>
      <c r="Z95" s="627"/>
    </row>
    <row r="96" spans="1:28" s="676" customFormat="1" ht="18.95" customHeight="1">
      <c r="A96" s="998">
        <v>6</v>
      </c>
      <c r="B96" s="706" t="s">
        <v>365</v>
      </c>
      <c r="C96" s="590">
        <v>29912378</v>
      </c>
      <c r="D96" s="707">
        <v>29982202</v>
      </c>
      <c r="E96" s="707">
        <v>6610918</v>
      </c>
      <c r="F96" s="707">
        <v>6680742</v>
      </c>
      <c r="G96" s="707">
        <v>557878</v>
      </c>
      <c r="H96" s="707">
        <v>559185</v>
      </c>
      <c r="I96" s="707">
        <v>6053040</v>
      </c>
      <c r="J96" s="690">
        <v>6121557</v>
      </c>
      <c r="K96" s="772">
        <v>41275</v>
      </c>
      <c r="L96" s="758"/>
      <c r="M96" s="186"/>
      <c r="N96" s="186"/>
      <c r="O96" s="198"/>
      <c r="P96" s="187"/>
      <c r="Q96" s="635"/>
      <c r="R96" s="627"/>
      <c r="S96" s="627"/>
      <c r="T96" s="627"/>
      <c r="U96" s="627"/>
      <c r="V96" s="627"/>
      <c r="W96" s="627"/>
      <c r="X96" s="627"/>
      <c r="Y96" s="627"/>
      <c r="Z96" s="627"/>
    </row>
    <row r="97" spans="1:26" s="676" customFormat="1" ht="18.95" customHeight="1">
      <c r="A97" s="998">
        <v>8</v>
      </c>
      <c r="B97" s="681" t="s">
        <v>366</v>
      </c>
      <c r="C97" s="590">
        <v>7034039</v>
      </c>
      <c r="D97" s="707">
        <v>7103863</v>
      </c>
      <c r="E97" s="707">
        <v>1479532</v>
      </c>
      <c r="F97" s="707">
        <v>1549356</v>
      </c>
      <c r="G97" s="707">
        <v>121693</v>
      </c>
      <c r="H97" s="707">
        <v>123000</v>
      </c>
      <c r="I97" s="707">
        <v>1357839</v>
      </c>
      <c r="J97" s="690">
        <v>1426356</v>
      </c>
      <c r="K97" s="773" t="s">
        <v>1643</v>
      </c>
      <c r="L97" s="758"/>
      <c r="M97" s="186"/>
      <c r="N97" s="186"/>
      <c r="O97" s="198"/>
      <c r="P97" s="187"/>
      <c r="Q97" s="635"/>
      <c r="R97" s="627"/>
      <c r="S97" s="627"/>
      <c r="T97" s="627"/>
      <c r="U97" s="627"/>
      <c r="V97" s="627"/>
      <c r="W97" s="627"/>
      <c r="X97" s="627"/>
      <c r="Y97" s="627"/>
      <c r="Z97" s="627"/>
    </row>
    <row r="98" spans="1:26" s="676" customFormat="1" ht="18.95" customHeight="1">
      <c r="A98" s="998">
        <v>9</v>
      </c>
      <c r="B98" s="708" t="s">
        <v>367</v>
      </c>
      <c r="C98" s="590">
        <v>6399569</v>
      </c>
      <c r="D98" s="707">
        <v>6457626</v>
      </c>
      <c r="E98" s="707">
        <v>1530157</v>
      </c>
      <c r="F98" s="707">
        <v>1588214</v>
      </c>
      <c r="G98" s="707">
        <v>70715</v>
      </c>
      <c r="H98" s="707">
        <v>71808</v>
      </c>
      <c r="I98" s="707">
        <v>1459442</v>
      </c>
      <c r="J98" s="690">
        <v>1516406</v>
      </c>
      <c r="K98" s="773" t="s">
        <v>1644</v>
      </c>
      <c r="L98" s="758"/>
      <c r="M98" s="186"/>
      <c r="N98" s="186"/>
      <c r="O98" s="198"/>
      <c r="P98" s="187"/>
      <c r="Q98" s="635"/>
      <c r="R98" s="627"/>
      <c r="S98" s="627"/>
      <c r="T98" s="627"/>
      <c r="U98" s="627"/>
      <c r="V98" s="627"/>
      <c r="W98" s="627"/>
      <c r="X98" s="627"/>
      <c r="Y98" s="627"/>
      <c r="Z98" s="627"/>
    </row>
    <row r="99" spans="1:26" s="676" customFormat="1" ht="18.95" customHeight="1">
      <c r="A99" s="998">
        <v>10</v>
      </c>
      <c r="B99" s="708" t="s">
        <v>368</v>
      </c>
      <c r="C99" s="590">
        <v>7078086</v>
      </c>
      <c r="D99" s="707">
        <v>7128652</v>
      </c>
      <c r="E99" s="707">
        <v>1456385</v>
      </c>
      <c r="F99" s="707">
        <v>1506951</v>
      </c>
      <c r="G99" s="707">
        <v>151319</v>
      </c>
      <c r="H99" s="707">
        <v>152196</v>
      </c>
      <c r="I99" s="707">
        <v>1305066</v>
      </c>
      <c r="J99" s="690">
        <v>1354755</v>
      </c>
      <c r="K99" s="773" t="s">
        <v>1645</v>
      </c>
      <c r="L99" s="758"/>
      <c r="M99" s="186"/>
      <c r="N99" s="186"/>
      <c r="O99" s="198"/>
      <c r="P99" s="187"/>
      <c r="Q99" s="635"/>
      <c r="R99" s="627"/>
      <c r="S99" s="627"/>
      <c r="T99" s="627"/>
      <c r="U99" s="627"/>
      <c r="V99" s="627"/>
      <c r="W99" s="627"/>
      <c r="X99" s="627"/>
      <c r="Y99" s="627"/>
      <c r="Z99" s="627"/>
    </row>
    <row r="100" spans="1:26" s="676" customFormat="1" ht="18.95" customHeight="1">
      <c r="A100" s="998">
        <v>11</v>
      </c>
      <c r="B100" s="708" t="s">
        <v>369</v>
      </c>
      <c r="C100" s="590">
        <v>7424463</v>
      </c>
      <c r="D100" s="707">
        <v>7487641</v>
      </c>
      <c r="E100" s="707">
        <v>1841296</v>
      </c>
      <c r="F100" s="707">
        <v>1904474</v>
      </c>
      <c r="G100" s="707">
        <v>237769</v>
      </c>
      <c r="H100" s="707">
        <v>238782</v>
      </c>
      <c r="I100" s="707">
        <v>1603527</v>
      </c>
      <c r="J100" s="690">
        <v>1665692</v>
      </c>
      <c r="K100" s="773" t="s">
        <v>1631</v>
      </c>
      <c r="L100" s="758"/>
      <c r="M100" s="186"/>
      <c r="N100" s="186"/>
      <c r="O100" s="198"/>
      <c r="P100" s="187"/>
      <c r="Q100" s="635"/>
      <c r="R100" s="627"/>
      <c r="S100" s="627"/>
      <c r="T100" s="627"/>
      <c r="U100" s="627"/>
      <c r="V100" s="627"/>
      <c r="W100" s="627"/>
      <c r="X100" s="627"/>
      <c r="Y100" s="627"/>
      <c r="Z100" s="627"/>
    </row>
    <row r="101" spans="1:26" s="676" customFormat="1" ht="18.95" customHeight="1">
      <c r="A101" s="998">
        <v>13</v>
      </c>
      <c r="B101" s="708" t="s">
        <v>370</v>
      </c>
      <c r="C101" s="590">
        <v>2182442</v>
      </c>
      <c r="D101" s="707">
        <v>2208251</v>
      </c>
      <c r="E101" s="707">
        <v>497768</v>
      </c>
      <c r="F101" s="707">
        <v>523577</v>
      </c>
      <c r="G101" s="707">
        <v>59644</v>
      </c>
      <c r="H101" s="707">
        <v>59995</v>
      </c>
      <c r="I101" s="707">
        <v>438124</v>
      </c>
      <c r="J101" s="690">
        <v>463582</v>
      </c>
      <c r="K101" s="773" t="s">
        <v>1646</v>
      </c>
      <c r="L101" s="758"/>
      <c r="M101" s="186"/>
      <c r="N101" s="186"/>
      <c r="O101" s="198"/>
      <c r="P101" s="187"/>
      <c r="Q101" s="635"/>
      <c r="R101" s="627"/>
      <c r="S101" s="627"/>
      <c r="T101" s="627"/>
      <c r="U101" s="627"/>
      <c r="V101" s="627"/>
      <c r="W101" s="627"/>
      <c r="X101" s="627"/>
      <c r="Y101" s="627"/>
      <c r="Z101" s="627"/>
    </row>
    <row r="102" spans="1:26" s="676" customFormat="1" ht="18.95" customHeight="1">
      <c r="A102" s="998">
        <v>14</v>
      </c>
      <c r="B102" s="708" t="s">
        <v>371</v>
      </c>
      <c r="C102" s="590">
        <v>2247918</v>
      </c>
      <c r="D102" s="707">
        <v>2270415</v>
      </c>
      <c r="E102" s="707">
        <v>420696</v>
      </c>
      <c r="F102" s="707">
        <v>443193</v>
      </c>
      <c r="G102" s="707">
        <v>21720</v>
      </c>
      <c r="H102" s="707">
        <v>22393</v>
      </c>
      <c r="I102" s="707">
        <v>398976</v>
      </c>
      <c r="J102" s="690">
        <v>420800</v>
      </c>
      <c r="K102" s="773" t="s">
        <v>1647</v>
      </c>
      <c r="L102" s="758"/>
      <c r="M102" s="186"/>
      <c r="N102" s="186"/>
      <c r="O102" s="198"/>
      <c r="P102" s="187"/>
      <c r="Q102" s="635"/>
      <c r="R102" s="627"/>
      <c r="S102" s="627"/>
      <c r="T102" s="627"/>
      <c r="U102" s="627"/>
      <c r="V102" s="627"/>
      <c r="W102" s="627"/>
      <c r="X102" s="627"/>
      <c r="Y102" s="627"/>
      <c r="Z102" s="627"/>
    </row>
    <row r="103" spans="1:26" s="676" customFormat="1" ht="18.95" customHeight="1">
      <c r="A103" s="998">
        <v>15</v>
      </c>
      <c r="B103" s="708" t="s">
        <v>372</v>
      </c>
      <c r="C103" s="590">
        <v>2603679</v>
      </c>
      <c r="D103" s="707">
        <v>2625197</v>
      </c>
      <c r="E103" s="707">
        <v>561068</v>
      </c>
      <c r="F103" s="707">
        <v>582586</v>
      </c>
      <c r="G103" s="707">
        <v>40329</v>
      </c>
      <c r="H103" s="707">
        <v>40612</v>
      </c>
      <c r="I103" s="707">
        <v>520739</v>
      </c>
      <c r="J103" s="690">
        <v>541974</v>
      </c>
      <c r="K103" s="773" t="s">
        <v>1648</v>
      </c>
      <c r="L103" s="758"/>
      <c r="M103" s="186"/>
      <c r="N103" s="186"/>
      <c r="O103" s="198"/>
      <c r="P103" s="187"/>
      <c r="Q103" s="635"/>
      <c r="R103" s="627"/>
      <c r="S103" s="627"/>
      <c r="T103" s="627"/>
      <c r="U103" s="627"/>
      <c r="V103" s="627"/>
      <c r="W103" s="627"/>
      <c r="X103" s="627"/>
      <c r="Y103" s="627"/>
      <c r="Z103" s="627"/>
    </row>
    <row r="104" spans="1:26" s="676" customFormat="1" ht="18.95" customHeight="1">
      <c r="A104" s="999">
        <v>16</v>
      </c>
      <c r="B104" s="708" t="s">
        <v>373</v>
      </c>
      <c r="C104" s="590">
        <v>2422793</v>
      </c>
      <c r="D104" s="707">
        <v>2442355</v>
      </c>
      <c r="E104" s="707">
        <v>559203</v>
      </c>
      <c r="F104" s="707">
        <v>578765</v>
      </c>
      <c r="G104" s="707">
        <v>13820</v>
      </c>
      <c r="H104" s="707">
        <v>14146</v>
      </c>
      <c r="I104" s="707">
        <v>545383</v>
      </c>
      <c r="J104" s="690">
        <v>564619</v>
      </c>
      <c r="K104" s="773" t="s">
        <v>1649</v>
      </c>
      <c r="L104" s="754"/>
      <c r="M104" s="186"/>
      <c r="N104" s="186"/>
      <c r="O104" s="198"/>
      <c r="P104" s="187"/>
      <c r="Q104" s="635"/>
      <c r="R104" s="627"/>
      <c r="S104" s="627"/>
      <c r="T104" s="627"/>
      <c r="U104" s="627"/>
      <c r="V104" s="627"/>
      <c r="W104" s="627"/>
      <c r="X104" s="627"/>
      <c r="Y104" s="627"/>
      <c r="Z104" s="627"/>
    </row>
    <row r="105" spans="1:26" s="676" customFormat="1" ht="18.95" customHeight="1">
      <c r="A105" s="1000">
        <v>17</v>
      </c>
      <c r="B105" s="708" t="s">
        <v>374</v>
      </c>
      <c r="C105" s="590">
        <v>1888431</v>
      </c>
      <c r="D105" s="707">
        <v>1908482</v>
      </c>
      <c r="E105" s="707">
        <v>462590</v>
      </c>
      <c r="F105" s="707">
        <v>482641</v>
      </c>
      <c r="G105" s="707">
        <v>7995</v>
      </c>
      <c r="H105" s="707">
        <v>8165</v>
      </c>
      <c r="I105" s="707">
        <v>454595</v>
      </c>
      <c r="J105" s="690">
        <v>474476</v>
      </c>
      <c r="K105" s="773" t="s">
        <v>44</v>
      </c>
      <c r="L105" s="759"/>
      <c r="M105" s="186"/>
      <c r="N105" s="186"/>
      <c r="O105" s="198"/>
      <c r="P105" s="187"/>
      <c r="Q105" s="635"/>
      <c r="R105" s="627"/>
      <c r="S105" s="627"/>
      <c r="T105" s="627"/>
      <c r="U105" s="627"/>
      <c r="V105" s="627"/>
      <c r="W105" s="627"/>
      <c r="X105" s="627"/>
      <c r="Y105" s="627"/>
      <c r="Z105" s="627"/>
    </row>
    <row r="106" spans="1:26" s="676" customFormat="1" ht="18.95" customHeight="1">
      <c r="A106" s="1000">
        <v>18</v>
      </c>
      <c r="B106" s="708" t="s">
        <v>375</v>
      </c>
      <c r="C106" s="590">
        <v>2088345</v>
      </c>
      <c r="D106" s="707">
        <v>2106789</v>
      </c>
      <c r="E106" s="707">
        <v>508364</v>
      </c>
      <c r="F106" s="707">
        <v>526808</v>
      </c>
      <c r="G106" s="707">
        <v>48900</v>
      </c>
      <c r="H106" s="707">
        <v>49497</v>
      </c>
      <c r="I106" s="707">
        <v>459464</v>
      </c>
      <c r="J106" s="690">
        <v>477311</v>
      </c>
      <c r="K106" s="773" t="s">
        <v>1650</v>
      </c>
      <c r="L106" s="759"/>
      <c r="M106" s="186"/>
      <c r="N106" s="186"/>
      <c r="O106" s="198"/>
      <c r="P106" s="187"/>
      <c r="Q106" s="635"/>
      <c r="R106" s="627"/>
      <c r="S106" s="627"/>
      <c r="T106" s="627"/>
      <c r="U106" s="627"/>
      <c r="V106" s="627"/>
      <c r="W106" s="627"/>
      <c r="X106" s="627"/>
      <c r="Y106" s="627"/>
      <c r="Z106" s="627"/>
    </row>
    <row r="107" spans="1:26" s="676" customFormat="1" ht="18.95" customHeight="1">
      <c r="A107" s="1000">
        <v>19</v>
      </c>
      <c r="B107" s="708" t="s">
        <v>376</v>
      </c>
      <c r="C107" s="590">
        <v>2244914</v>
      </c>
      <c r="D107" s="707">
        <v>2264608</v>
      </c>
      <c r="E107" s="707">
        <v>464517</v>
      </c>
      <c r="F107" s="707">
        <v>484211</v>
      </c>
      <c r="G107" s="707">
        <v>38129</v>
      </c>
      <c r="H107" s="707">
        <v>38425</v>
      </c>
      <c r="I107" s="707">
        <v>426388</v>
      </c>
      <c r="J107" s="690">
        <v>445786</v>
      </c>
      <c r="K107" s="773" t="s">
        <v>1651</v>
      </c>
      <c r="L107" s="759"/>
      <c r="M107" s="186"/>
      <c r="N107" s="186"/>
      <c r="O107" s="198"/>
      <c r="P107" s="187"/>
      <c r="Q107" s="635"/>
      <c r="R107" s="627"/>
      <c r="S107" s="627"/>
      <c r="T107" s="627"/>
      <c r="U107" s="627"/>
      <c r="V107" s="627"/>
      <c r="W107" s="627"/>
      <c r="X107" s="627"/>
      <c r="Y107" s="627"/>
      <c r="Z107" s="627"/>
    </row>
    <row r="108" spans="1:26" s="676" customFormat="1" ht="18.95" customHeight="1">
      <c r="A108" s="1000">
        <v>20</v>
      </c>
      <c r="B108" s="708" t="s">
        <v>377</v>
      </c>
      <c r="C108" s="590">
        <v>2256982</v>
      </c>
      <c r="D108" s="707">
        <v>2273875</v>
      </c>
      <c r="E108" s="707">
        <v>557401</v>
      </c>
      <c r="F108" s="707">
        <v>574294</v>
      </c>
      <c r="G108" s="707">
        <v>55354</v>
      </c>
      <c r="H108" s="707">
        <v>55511</v>
      </c>
      <c r="I108" s="707">
        <v>502047</v>
      </c>
      <c r="J108" s="690">
        <v>518783</v>
      </c>
      <c r="K108" s="773" t="s">
        <v>1652</v>
      </c>
      <c r="L108" s="759"/>
      <c r="M108" s="186"/>
      <c r="N108" s="186"/>
      <c r="O108" s="198"/>
      <c r="P108" s="187"/>
      <c r="Q108" s="635"/>
      <c r="R108" s="627"/>
      <c r="S108" s="627"/>
      <c r="T108" s="627"/>
      <c r="U108" s="627"/>
      <c r="V108" s="627"/>
      <c r="W108" s="627"/>
      <c r="X108" s="627"/>
      <c r="Y108" s="627"/>
      <c r="Z108" s="627"/>
    </row>
    <row r="109" spans="1:26" s="676" customFormat="1" ht="18.95" customHeight="1">
      <c r="A109" s="1000">
        <v>21</v>
      </c>
      <c r="B109" s="708" t="s">
        <v>378</v>
      </c>
      <c r="C109" s="590">
        <v>2576190</v>
      </c>
      <c r="D109" s="707">
        <v>2590169</v>
      </c>
      <c r="E109" s="707">
        <v>434467</v>
      </c>
      <c r="F109" s="707">
        <v>448446</v>
      </c>
      <c r="G109" s="707">
        <v>57836</v>
      </c>
      <c r="H109" s="707">
        <v>58260</v>
      </c>
      <c r="I109" s="707">
        <v>376631</v>
      </c>
      <c r="J109" s="690">
        <v>390186</v>
      </c>
      <c r="K109" s="773" t="s">
        <v>1653</v>
      </c>
      <c r="L109" s="759"/>
      <c r="M109" s="186"/>
      <c r="N109" s="186"/>
      <c r="O109" s="198"/>
      <c r="P109" s="187"/>
      <c r="Q109" s="635"/>
      <c r="R109" s="627"/>
      <c r="S109" s="627"/>
      <c r="T109" s="627"/>
      <c r="U109" s="627"/>
      <c r="V109" s="627"/>
      <c r="W109" s="627"/>
      <c r="X109" s="627"/>
      <c r="Y109" s="627"/>
      <c r="Z109" s="627"/>
    </row>
    <row r="110" spans="1:26" s="676" customFormat="1" ht="18.95" customHeight="1">
      <c r="A110" s="1000">
        <v>22</v>
      </c>
      <c r="B110" s="708" t="s">
        <v>379</v>
      </c>
      <c r="C110" s="590">
        <v>2473887</v>
      </c>
      <c r="D110" s="707">
        <v>2493365</v>
      </c>
      <c r="E110" s="707">
        <v>645537</v>
      </c>
      <c r="F110" s="707">
        <v>665015</v>
      </c>
      <c r="G110" s="707">
        <v>86364</v>
      </c>
      <c r="H110" s="707">
        <v>86666</v>
      </c>
      <c r="I110" s="707">
        <v>559173</v>
      </c>
      <c r="J110" s="690">
        <v>578349</v>
      </c>
      <c r="K110" s="773" t="s">
        <v>1654</v>
      </c>
      <c r="L110" s="759"/>
      <c r="M110" s="186"/>
      <c r="N110" s="186"/>
      <c r="O110" s="198"/>
      <c r="P110" s="187"/>
      <c r="Q110" s="635"/>
      <c r="R110" s="627"/>
      <c r="S110" s="627"/>
      <c r="T110" s="627"/>
      <c r="U110" s="627"/>
      <c r="V110" s="627"/>
      <c r="W110" s="627"/>
      <c r="X110" s="627"/>
      <c r="Y110" s="627"/>
      <c r="Z110" s="627"/>
    </row>
    <row r="111" spans="1:26" s="676" customFormat="1" ht="18.95" customHeight="1">
      <c r="A111" s="1000">
        <v>23</v>
      </c>
      <c r="B111" s="708" t="s">
        <v>380</v>
      </c>
      <c r="C111" s="590">
        <v>2503040</v>
      </c>
      <c r="D111" s="707">
        <v>2525441</v>
      </c>
      <c r="E111" s="707">
        <v>650980</v>
      </c>
      <c r="F111" s="707">
        <v>673381</v>
      </c>
      <c r="G111" s="707">
        <v>70689</v>
      </c>
      <c r="H111" s="707">
        <v>71197</v>
      </c>
      <c r="I111" s="707">
        <v>580291</v>
      </c>
      <c r="J111" s="690">
        <v>602184</v>
      </c>
      <c r="K111" s="773" t="s">
        <v>1655</v>
      </c>
      <c r="L111" s="759"/>
      <c r="M111" s="186"/>
      <c r="N111" s="186"/>
      <c r="O111" s="198"/>
      <c r="P111" s="187"/>
      <c r="Q111" s="635"/>
      <c r="R111" s="627"/>
      <c r="S111" s="627"/>
      <c r="T111" s="627"/>
      <c r="U111" s="627"/>
      <c r="V111" s="627"/>
      <c r="W111" s="627"/>
      <c r="X111" s="627"/>
      <c r="Y111" s="627"/>
      <c r="Z111" s="627"/>
    </row>
    <row r="112" spans="1:26" s="676" customFormat="1" ht="18.95" customHeight="1" thickBot="1">
      <c r="A112" s="1001">
        <v>24</v>
      </c>
      <c r="B112" s="709" t="s">
        <v>381</v>
      </c>
      <c r="C112" s="710">
        <v>2447536</v>
      </c>
      <c r="D112" s="711">
        <v>2468835</v>
      </c>
      <c r="E112" s="711">
        <v>544779</v>
      </c>
      <c r="F112" s="711">
        <v>566078</v>
      </c>
      <c r="G112" s="711">
        <v>80716</v>
      </c>
      <c r="H112" s="711">
        <v>80919</v>
      </c>
      <c r="I112" s="711">
        <v>464063</v>
      </c>
      <c r="J112" s="716">
        <v>485159</v>
      </c>
      <c r="K112" s="774" t="s">
        <v>1656</v>
      </c>
      <c r="L112" s="760"/>
      <c r="M112" s="186"/>
      <c r="N112" s="186"/>
      <c r="O112" s="198"/>
      <c r="P112" s="187"/>
      <c r="Q112" s="635"/>
      <c r="R112" s="627"/>
      <c r="S112" s="627"/>
      <c r="T112" s="627"/>
      <c r="U112" s="627"/>
      <c r="V112" s="627"/>
      <c r="W112" s="627"/>
      <c r="X112" s="627"/>
      <c r="Y112" s="627"/>
      <c r="Z112" s="627"/>
    </row>
    <row r="113" spans="1:28" s="676" customFormat="1" ht="19.5" customHeight="1">
      <c r="A113" s="576"/>
      <c r="B113" s="569"/>
      <c r="C113" s="186"/>
      <c r="D113" s="186"/>
      <c r="E113" s="198"/>
      <c r="F113" s="189"/>
      <c r="G113" s="186"/>
      <c r="H113" s="186"/>
      <c r="I113" s="186"/>
      <c r="J113" s="186"/>
      <c r="K113" s="186"/>
      <c r="L113" s="186"/>
      <c r="M113" s="186"/>
      <c r="N113" s="190"/>
      <c r="O113" s="186"/>
      <c r="P113" s="186"/>
      <c r="Q113" s="187"/>
      <c r="R113" s="188"/>
      <c r="S113" s="635"/>
      <c r="T113" s="627"/>
      <c r="U113" s="627"/>
      <c r="V113" s="627"/>
      <c r="W113" s="627"/>
      <c r="X113" s="627"/>
      <c r="Y113" s="627"/>
      <c r="Z113" s="627"/>
      <c r="AA113" s="627"/>
      <c r="AB113" s="627"/>
    </row>
    <row r="114" spans="1:28" s="676" customFormat="1" ht="18.95" customHeight="1">
      <c r="A114" s="683" t="s">
        <v>388</v>
      </c>
      <c r="B114" s="569"/>
      <c r="C114" s="186"/>
      <c r="D114" s="186"/>
      <c r="E114" s="198"/>
      <c r="F114" s="189"/>
      <c r="G114" s="186"/>
      <c r="H114" s="186"/>
      <c r="I114" s="186"/>
      <c r="J114" s="186"/>
      <c r="K114" s="186"/>
      <c r="L114" s="186"/>
      <c r="M114" s="186"/>
      <c r="N114" s="190"/>
      <c r="O114" s="186"/>
      <c r="P114" s="186"/>
      <c r="Q114" s="187"/>
      <c r="R114" s="188"/>
      <c r="S114" s="635"/>
      <c r="T114" s="627"/>
      <c r="U114" s="627"/>
      <c r="V114" s="627"/>
      <c r="W114" s="627"/>
      <c r="X114" s="627"/>
      <c r="Y114" s="627"/>
      <c r="Z114" s="627"/>
      <c r="AA114" s="627"/>
      <c r="AB114" s="627"/>
    </row>
    <row r="115" spans="1:28" s="676" customFormat="1" ht="18.95" customHeight="1" thickBot="1">
      <c r="A115" s="698"/>
      <c r="B115" s="699" t="s">
        <v>389</v>
      </c>
      <c r="C115" s="700"/>
      <c r="D115" s="700"/>
      <c r="E115" s="700"/>
      <c r="F115" s="701"/>
      <c r="G115" s="702"/>
      <c r="H115" s="701"/>
      <c r="I115" s="701"/>
      <c r="J115" s="703" t="s">
        <v>338</v>
      </c>
      <c r="K115" s="186"/>
      <c r="L115" s="186"/>
      <c r="M115" s="198"/>
      <c r="N115" s="187"/>
      <c r="O115" s="188"/>
      <c r="P115" s="635"/>
      <c r="Q115" s="627"/>
      <c r="R115" s="627"/>
      <c r="S115" s="627"/>
      <c r="T115" s="627"/>
      <c r="U115" s="627"/>
      <c r="V115" s="627"/>
      <c r="W115" s="627"/>
      <c r="X115" s="627"/>
    </row>
    <row r="116" spans="1:28" s="676" customFormat="1" ht="18.95" customHeight="1">
      <c r="A116" s="1470"/>
      <c r="B116" s="1495" t="s">
        <v>252</v>
      </c>
      <c r="C116" s="1498" t="s">
        <v>390</v>
      </c>
      <c r="D116" s="1498"/>
      <c r="E116" s="1498"/>
      <c r="F116" s="1498"/>
      <c r="G116" s="1498"/>
      <c r="H116" s="1498"/>
      <c r="I116" s="1105"/>
      <c r="J116" s="639"/>
      <c r="K116" s="188"/>
      <c r="L116" s="635"/>
      <c r="M116" s="627"/>
      <c r="N116" s="627"/>
      <c r="O116" s="627"/>
      <c r="P116" s="627"/>
      <c r="Q116" s="627"/>
      <c r="R116" s="627"/>
      <c r="S116" s="627"/>
      <c r="T116" s="627"/>
    </row>
    <row r="117" spans="1:28" s="676" customFormat="1" ht="18.95" customHeight="1" thickBot="1">
      <c r="A117" s="1471"/>
      <c r="B117" s="1496"/>
      <c r="C117" s="1499" t="s">
        <v>1660</v>
      </c>
      <c r="D117" s="1499"/>
      <c r="E117" s="1499"/>
      <c r="F117" s="1499"/>
      <c r="G117" s="1499"/>
      <c r="H117" s="1499"/>
      <c r="I117" s="712"/>
      <c r="J117" s="1108"/>
      <c r="K117" s="186"/>
      <c r="L117" s="186"/>
      <c r="M117" s="198"/>
      <c r="N117" s="187"/>
      <c r="O117" s="188"/>
      <c r="P117" s="635"/>
      <c r="Q117" s="627"/>
      <c r="R117" s="627"/>
      <c r="S117" s="627"/>
      <c r="T117" s="627"/>
      <c r="U117" s="627"/>
      <c r="V117" s="627"/>
      <c r="W117" s="627"/>
      <c r="X117" s="627"/>
    </row>
    <row r="118" spans="1:28" s="676" customFormat="1" ht="18.95" customHeight="1" thickBot="1">
      <c r="A118" s="1471"/>
      <c r="B118" s="1496"/>
      <c r="C118" s="1111"/>
      <c r="D118" s="1111"/>
      <c r="E118" s="717" t="s">
        <v>391</v>
      </c>
      <c r="F118" s="1112"/>
      <c r="G118" s="1112"/>
      <c r="H118" s="1112"/>
      <c r="I118" s="712" t="s">
        <v>1627</v>
      </c>
      <c r="J118" s="1108"/>
      <c r="K118" s="186"/>
      <c r="L118" s="186"/>
      <c r="M118" s="198"/>
      <c r="N118" s="187"/>
      <c r="O118" s="188"/>
      <c r="P118" s="635"/>
      <c r="Q118" s="627"/>
      <c r="R118" s="627"/>
      <c r="S118" s="627"/>
      <c r="T118" s="627"/>
      <c r="U118" s="627"/>
      <c r="V118" s="627"/>
      <c r="W118" s="627"/>
      <c r="X118" s="627"/>
    </row>
    <row r="119" spans="1:28" s="676" customFormat="1" ht="18.95" customHeight="1">
      <c r="A119" s="1471"/>
      <c r="B119" s="1496"/>
      <c r="C119" s="1111"/>
      <c r="D119" s="1111"/>
      <c r="E119" s="1500" t="s">
        <v>166</v>
      </c>
      <c r="F119" s="1476"/>
      <c r="G119" s="1444" t="s">
        <v>1661</v>
      </c>
      <c r="H119" s="1502"/>
      <c r="I119" s="713" t="s">
        <v>1628</v>
      </c>
      <c r="J119" s="1108"/>
      <c r="K119" s="186"/>
      <c r="L119" s="186"/>
      <c r="M119" s="198"/>
      <c r="N119" s="187"/>
      <c r="O119" s="188"/>
      <c r="P119" s="635"/>
      <c r="Q119" s="627"/>
      <c r="R119" s="627"/>
      <c r="S119" s="627"/>
      <c r="T119" s="627"/>
      <c r="U119" s="627"/>
      <c r="V119" s="627"/>
      <c r="W119" s="627"/>
      <c r="X119" s="627"/>
    </row>
    <row r="120" spans="1:28" s="676" customFormat="1" ht="18.95" customHeight="1" thickBot="1">
      <c r="A120" s="1471"/>
      <c r="B120" s="1496"/>
      <c r="C120" s="1111"/>
      <c r="D120" s="1111"/>
      <c r="E120" s="1457"/>
      <c r="F120" s="1501"/>
      <c r="G120" s="1455"/>
      <c r="H120" s="1478"/>
      <c r="I120" s="713"/>
      <c r="J120" s="1108"/>
      <c r="K120" s="186"/>
      <c r="L120" s="186"/>
      <c r="M120" s="198"/>
      <c r="N120" s="187"/>
      <c r="O120" s="188"/>
      <c r="P120" s="635"/>
      <c r="Q120" s="627"/>
      <c r="R120" s="627"/>
      <c r="S120" s="627"/>
      <c r="T120" s="627"/>
      <c r="U120" s="627"/>
      <c r="V120" s="627"/>
      <c r="W120" s="627"/>
      <c r="X120" s="627"/>
    </row>
    <row r="121" spans="1:28" s="676" customFormat="1" ht="34.5" thickBot="1">
      <c r="A121" s="1472"/>
      <c r="B121" s="1497"/>
      <c r="C121" s="670" t="s">
        <v>248</v>
      </c>
      <c r="D121" s="671" t="s">
        <v>249</v>
      </c>
      <c r="E121" s="670" t="s">
        <v>248</v>
      </c>
      <c r="F121" s="671" t="s">
        <v>249</v>
      </c>
      <c r="G121" s="670" t="s">
        <v>248</v>
      </c>
      <c r="H121" s="718" t="s">
        <v>249</v>
      </c>
      <c r="I121" s="719"/>
      <c r="J121" s="756"/>
      <c r="K121" s="186"/>
      <c r="L121" s="186"/>
      <c r="M121" s="198"/>
      <c r="N121" s="187"/>
      <c r="O121" s="188"/>
      <c r="P121" s="635"/>
      <c r="Q121" s="627"/>
      <c r="R121" s="627"/>
      <c r="S121" s="627"/>
      <c r="T121" s="627"/>
      <c r="U121" s="627"/>
      <c r="V121" s="627"/>
      <c r="W121" s="627"/>
      <c r="X121" s="627"/>
    </row>
    <row r="122" spans="1:28" s="676" customFormat="1" ht="18.95" customHeight="1">
      <c r="A122" s="997">
        <v>5</v>
      </c>
      <c r="B122" s="704" t="s">
        <v>364</v>
      </c>
      <c r="C122" s="678">
        <v>27936157</v>
      </c>
      <c r="D122" s="705">
        <v>28177782</v>
      </c>
      <c r="E122" s="705">
        <v>11141352</v>
      </c>
      <c r="F122" s="705">
        <v>11382977</v>
      </c>
      <c r="G122" s="705">
        <v>10836826</v>
      </c>
      <c r="H122" s="714">
        <v>11078451</v>
      </c>
      <c r="I122" s="771">
        <v>41640</v>
      </c>
      <c r="J122" s="757"/>
      <c r="K122" s="186"/>
      <c r="L122" s="186"/>
      <c r="M122" s="198"/>
      <c r="N122" s="187"/>
      <c r="O122" s="188"/>
      <c r="P122" s="635"/>
      <c r="Q122" s="627"/>
      <c r="R122" s="627"/>
      <c r="S122" s="627"/>
      <c r="T122" s="627"/>
      <c r="U122" s="627"/>
      <c r="V122" s="627"/>
      <c r="W122" s="627"/>
      <c r="X122" s="627"/>
    </row>
    <row r="123" spans="1:28" s="676" customFormat="1" ht="18.95" customHeight="1">
      <c r="A123" s="998">
        <v>6</v>
      </c>
      <c r="B123" s="706" t="s">
        <v>365</v>
      </c>
      <c r="C123" s="590">
        <v>29912378</v>
      </c>
      <c r="D123" s="707">
        <v>29982202</v>
      </c>
      <c r="E123" s="707">
        <v>11304051</v>
      </c>
      <c r="F123" s="707">
        <v>11373875</v>
      </c>
      <c r="G123" s="707">
        <v>11118024</v>
      </c>
      <c r="H123" s="690">
        <v>11187848</v>
      </c>
      <c r="I123" s="772">
        <v>41275</v>
      </c>
      <c r="J123" s="758"/>
      <c r="K123" s="186"/>
      <c r="L123" s="186"/>
      <c r="M123" s="198"/>
      <c r="N123" s="187"/>
      <c r="O123" s="188"/>
      <c r="P123" s="635"/>
      <c r="Q123" s="627"/>
      <c r="R123" s="627"/>
      <c r="S123" s="627"/>
      <c r="T123" s="627"/>
      <c r="U123" s="627"/>
      <c r="V123" s="627"/>
      <c r="W123" s="627"/>
      <c r="X123" s="627"/>
    </row>
    <row r="124" spans="1:28" s="676" customFormat="1" ht="18.95" customHeight="1">
      <c r="A124" s="998">
        <v>8</v>
      </c>
      <c r="B124" s="681" t="s">
        <v>366</v>
      </c>
      <c r="C124" s="590">
        <v>7034039</v>
      </c>
      <c r="D124" s="707">
        <v>7103863</v>
      </c>
      <c r="E124" s="707">
        <v>2695410</v>
      </c>
      <c r="F124" s="707">
        <v>2765234</v>
      </c>
      <c r="G124" s="707">
        <v>2626384</v>
      </c>
      <c r="H124" s="690">
        <v>2696208</v>
      </c>
      <c r="I124" s="773" t="s">
        <v>1643</v>
      </c>
      <c r="J124" s="758"/>
      <c r="K124" s="186"/>
      <c r="L124" s="186"/>
      <c r="M124" s="198"/>
      <c r="N124" s="187"/>
      <c r="O124" s="188"/>
      <c r="P124" s="635"/>
      <c r="Q124" s="627"/>
      <c r="R124" s="627"/>
      <c r="S124" s="627"/>
      <c r="T124" s="627"/>
      <c r="U124" s="627"/>
      <c r="V124" s="627"/>
      <c r="W124" s="627"/>
      <c r="X124" s="627"/>
    </row>
    <row r="125" spans="1:28" s="676" customFormat="1" ht="18.95" customHeight="1">
      <c r="A125" s="998">
        <v>9</v>
      </c>
      <c r="B125" s="708" t="s">
        <v>367</v>
      </c>
      <c r="C125" s="590">
        <v>6399569</v>
      </c>
      <c r="D125" s="707">
        <v>6457626</v>
      </c>
      <c r="E125" s="707">
        <v>2911187</v>
      </c>
      <c r="F125" s="707">
        <v>2969244</v>
      </c>
      <c r="G125" s="707">
        <v>2815854</v>
      </c>
      <c r="H125" s="690">
        <v>2873911</v>
      </c>
      <c r="I125" s="773" t="s">
        <v>1644</v>
      </c>
      <c r="J125" s="758"/>
      <c r="K125" s="186"/>
      <c r="L125" s="186"/>
      <c r="M125" s="198"/>
      <c r="N125" s="187"/>
      <c r="O125" s="188"/>
      <c r="P125" s="635"/>
      <c r="Q125" s="627"/>
      <c r="R125" s="627"/>
      <c r="S125" s="627"/>
      <c r="T125" s="627"/>
      <c r="U125" s="627"/>
      <c r="V125" s="627"/>
      <c r="W125" s="627"/>
      <c r="X125" s="627"/>
    </row>
    <row r="126" spans="1:28" s="676" customFormat="1" ht="18.95" customHeight="1">
      <c r="A126" s="998">
        <v>10</v>
      </c>
      <c r="B126" s="708" t="s">
        <v>368</v>
      </c>
      <c r="C126" s="590">
        <v>7078086</v>
      </c>
      <c r="D126" s="707">
        <v>7128652</v>
      </c>
      <c r="E126" s="707">
        <v>2892655</v>
      </c>
      <c r="F126" s="707">
        <v>2943221</v>
      </c>
      <c r="G126" s="707">
        <v>2808449</v>
      </c>
      <c r="H126" s="690">
        <v>2859015</v>
      </c>
      <c r="I126" s="773" t="s">
        <v>1645</v>
      </c>
      <c r="J126" s="758"/>
      <c r="K126" s="186"/>
      <c r="L126" s="186"/>
      <c r="M126" s="198"/>
      <c r="N126" s="187"/>
      <c r="O126" s="188"/>
      <c r="P126" s="635"/>
      <c r="Q126" s="627"/>
      <c r="R126" s="627"/>
      <c r="S126" s="627"/>
      <c r="T126" s="627"/>
      <c r="U126" s="627"/>
      <c r="V126" s="627"/>
      <c r="W126" s="627"/>
      <c r="X126" s="627"/>
    </row>
    <row r="127" spans="1:28" s="676" customFormat="1" ht="18.95" customHeight="1">
      <c r="A127" s="998">
        <v>11</v>
      </c>
      <c r="B127" s="708" t="s">
        <v>369</v>
      </c>
      <c r="C127" s="590">
        <v>7424463</v>
      </c>
      <c r="D127" s="707">
        <v>7487641</v>
      </c>
      <c r="E127" s="707">
        <v>2642100</v>
      </c>
      <c r="F127" s="707">
        <v>2705278</v>
      </c>
      <c r="G127" s="707">
        <v>2586139</v>
      </c>
      <c r="H127" s="690">
        <v>2649317</v>
      </c>
      <c r="I127" s="773" t="s">
        <v>1631</v>
      </c>
      <c r="J127" s="758"/>
      <c r="K127" s="186"/>
      <c r="L127" s="186"/>
      <c r="M127" s="198"/>
      <c r="N127" s="187"/>
      <c r="O127" s="188"/>
      <c r="P127" s="635"/>
      <c r="Q127" s="627"/>
      <c r="R127" s="627"/>
      <c r="S127" s="627"/>
      <c r="T127" s="627"/>
      <c r="U127" s="627"/>
      <c r="V127" s="627"/>
      <c r="W127" s="627"/>
      <c r="X127" s="627"/>
    </row>
    <row r="128" spans="1:28" s="676" customFormat="1" ht="18.95" customHeight="1">
      <c r="A128" s="998">
        <v>13</v>
      </c>
      <c r="B128" s="708" t="s">
        <v>370</v>
      </c>
      <c r="C128" s="590">
        <v>2182442</v>
      </c>
      <c r="D128" s="707">
        <v>2208251</v>
      </c>
      <c r="E128" s="707">
        <v>864734</v>
      </c>
      <c r="F128" s="707">
        <v>890543</v>
      </c>
      <c r="G128" s="707">
        <v>844805</v>
      </c>
      <c r="H128" s="690">
        <v>870614</v>
      </c>
      <c r="I128" s="773" t="s">
        <v>1646</v>
      </c>
      <c r="J128" s="758"/>
      <c r="K128" s="186"/>
      <c r="L128" s="186"/>
      <c r="M128" s="198"/>
      <c r="N128" s="187"/>
      <c r="O128" s="188"/>
      <c r="P128" s="635"/>
      <c r="Q128" s="627"/>
      <c r="R128" s="627"/>
      <c r="S128" s="627"/>
      <c r="T128" s="627"/>
      <c r="U128" s="627"/>
      <c r="V128" s="627"/>
      <c r="W128" s="627"/>
      <c r="X128" s="627"/>
    </row>
    <row r="129" spans="1:28" s="676" customFormat="1" ht="18.95" customHeight="1">
      <c r="A129" s="998">
        <v>14</v>
      </c>
      <c r="B129" s="708" t="s">
        <v>371</v>
      </c>
      <c r="C129" s="590">
        <v>2247918</v>
      </c>
      <c r="D129" s="707">
        <v>2270415</v>
      </c>
      <c r="E129" s="707">
        <v>852172</v>
      </c>
      <c r="F129" s="707">
        <v>874669</v>
      </c>
      <c r="G129" s="707">
        <v>830352</v>
      </c>
      <c r="H129" s="690">
        <v>852849</v>
      </c>
      <c r="I129" s="773" t="s">
        <v>1647</v>
      </c>
      <c r="J129" s="758"/>
      <c r="K129" s="186"/>
      <c r="L129" s="186"/>
      <c r="M129" s="198"/>
      <c r="N129" s="187"/>
      <c r="O129" s="188"/>
      <c r="P129" s="635"/>
      <c r="Q129" s="627"/>
      <c r="R129" s="627"/>
      <c r="S129" s="627"/>
      <c r="T129" s="627"/>
      <c r="U129" s="627"/>
      <c r="V129" s="627"/>
      <c r="W129" s="627"/>
      <c r="X129" s="627"/>
    </row>
    <row r="130" spans="1:28" s="676" customFormat="1" ht="18.95" customHeight="1">
      <c r="A130" s="998">
        <v>15</v>
      </c>
      <c r="B130" s="708" t="s">
        <v>372</v>
      </c>
      <c r="C130" s="590">
        <v>2603679</v>
      </c>
      <c r="D130" s="707">
        <v>2625197</v>
      </c>
      <c r="E130" s="707">
        <v>978504</v>
      </c>
      <c r="F130" s="707">
        <v>1000022</v>
      </c>
      <c r="G130" s="707">
        <v>951227</v>
      </c>
      <c r="H130" s="690">
        <v>972745</v>
      </c>
      <c r="I130" s="773" t="s">
        <v>1648</v>
      </c>
      <c r="J130" s="758"/>
      <c r="K130" s="186"/>
      <c r="L130" s="186"/>
      <c r="M130" s="198"/>
      <c r="N130" s="187"/>
      <c r="O130" s="188"/>
      <c r="P130" s="635"/>
      <c r="Q130" s="627"/>
      <c r="R130" s="627"/>
      <c r="S130" s="627"/>
      <c r="T130" s="627"/>
      <c r="U130" s="627"/>
      <c r="V130" s="627"/>
      <c r="W130" s="627"/>
      <c r="X130" s="627"/>
    </row>
    <row r="131" spans="1:28" s="676" customFormat="1" ht="18.95" customHeight="1">
      <c r="A131" s="999">
        <v>16</v>
      </c>
      <c r="B131" s="708" t="s">
        <v>373</v>
      </c>
      <c r="C131" s="590">
        <v>2422793</v>
      </c>
      <c r="D131" s="707">
        <v>2442355</v>
      </c>
      <c r="E131" s="707">
        <v>941410</v>
      </c>
      <c r="F131" s="707">
        <v>960972</v>
      </c>
      <c r="G131" s="707">
        <v>925299</v>
      </c>
      <c r="H131" s="690">
        <v>944861</v>
      </c>
      <c r="I131" s="773" t="s">
        <v>1649</v>
      </c>
      <c r="J131" s="754"/>
      <c r="K131" s="186"/>
      <c r="L131" s="186"/>
      <c r="M131" s="198"/>
      <c r="N131" s="187"/>
      <c r="O131" s="188"/>
      <c r="P131" s="635"/>
      <c r="Q131" s="627"/>
      <c r="R131" s="627"/>
      <c r="S131" s="627"/>
      <c r="T131" s="627"/>
      <c r="U131" s="627"/>
      <c r="V131" s="627"/>
      <c r="W131" s="627"/>
      <c r="X131" s="627"/>
    </row>
    <row r="132" spans="1:28" s="676" customFormat="1" ht="18.95" customHeight="1">
      <c r="A132" s="1000">
        <v>17</v>
      </c>
      <c r="B132" s="708" t="s">
        <v>374</v>
      </c>
      <c r="C132" s="590">
        <v>1888431</v>
      </c>
      <c r="D132" s="707">
        <v>1908482</v>
      </c>
      <c r="E132" s="707">
        <v>975077</v>
      </c>
      <c r="F132" s="707">
        <v>995128</v>
      </c>
      <c r="G132" s="707">
        <v>951030</v>
      </c>
      <c r="H132" s="690">
        <v>971081</v>
      </c>
      <c r="I132" s="773" t="s">
        <v>44</v>
      </c>
      <c r="J132" s="759"/>
      <c r="K132" s="186"/>
      <c r="L132" s="186"/>
      <c r="M132" s="198"/>
      <c r="N132" s="187"/>
      <c r="O132" s="188"/>
      <c r="P132" s="635"/>
      <c r="Q132" s="627"/>
      <c r="R132" s="627"/>
      <c r="S132" s="627"/>
      <c r="T132" s="627"/>
      <c r="U132" s="627"/>
      <c r="V132" s="627"/>
      <c r="W132" s="627"/>
      <c r="X132" s="627"/>
    </row>
    <row r="133" spans="1:28" s="676" customFormat="1" ht="18.95" customHeight="1">
      <c r="A133" s="1000">
        <v>18</v>
      </c>
      <c r="B133" s="708" t="s">
        <v>375</v>
      </c>
      <c r="C133" s="590">
        <v>2088345</v>
      </c>
      <c r="D133" s="707">
        <v>2106789</v>
      </c>
      <c r="E133" s="707">
        <v>994700</v>
      </c>
      <c r="F133" s="707">
        <v>1013144</v>
      </c>
      <c r="G133" s="707">
        <v>939525</v>
      </c>
      <c r="H133" s="690">
        <v>957969</v>
      </c>
      <c r="I133" s="773" t="s">
        <v>1650</v>
      </c>
      <c r="J133" s="759"/>
      <c r="K133" s="186"/>
      <c r="L133" s="186"/>
      <c r="M133" s="198"/>
      <c r="N133" s="187"/>
      <c r="O133" s="188"/>
      <c r="P133" s="635"/>
      <c r="Q133" s="627"/>
      <c r="R133" s="627"/>
      <c r="S133" s="627"/>
      <c r="T133" s="627"/>
      <c r="U133" s="627"/>
      <c r="V133" s="627"/>
      <c r="W133" s="627"/>
      <c r="X133" s="627"/>
    </row>
    <row r="134" spans="1:28" s="676" customFormat="1" ht="18.95" customHeight="1">
      <c r="A134" s="1000">
        <v>19</v>
      </c>
      <c r="B134" s="708" t="s">
        <v>376</v>
      </c>
      <c r="C134" s="590">
        <v>2244914</v>
      </c>
      <c r="D134" s="707">
        <v>2264608</v>
      </c>
      <c r="E134" s="707">
        <v>967599</v>
      </c>
      <c r="F134" s="707">
        <v>987293</v>
      </c>
      <c r="G134" s="707">
        <v>955193</v>
      </c>
      <c r="H134" s="690">
        <v>974887</v>
      </c>
      <c r="I134" s="773" t="s">
        <v>1651</v>
      </c>
      <c r="J134" s="759"/>
      <c r="K134" s="186"/>
      <c r="L134" s="186"/>
      <c r="M134" s="198"/>
      <c r="N134" s="187"/>
      <c r="O134" s="188"/>
      <c r="P134" s="635"/>
      <c r="Q134" s="627"/>
      <c r="R134" s="627"/>
      <c r="S134" s="627"/>
      <c r="T134" s="627"/>
      <c r="U134" s="627"/>
      <c r="V134" s="627"/>
      <c r="W134" s="627"/>
      <c r="X134" s="627"/>
    </row>
    <row r="135" spans="1:28" s="676" customFormat="1" ht="18.95" customHeight="1">
      <c r="A135" s="1000">
        <v>20</v>
      </c>
      <c r="B135" s="708" t="s">
        <v>377</v>
      </c>
      <c r="C135" s="590">
        <v>2256982</v>
      </c>
      <c r="D135" s="707">
        <v>2273875</v>
      </c>
      <c r="E135" s="707">
        <v>992475</v>
      </c>
      <c r="F135" s="707">
        <v>1009368</v>
      </c>
      <c r="G135" s="707">
        <v>944249</v>
      </c>
      <c r="H135" s="690">
        <v>961142</v>
      </c>
      <c r="I135" s="773" t="s">
        <v>1652</v>
      </c>
      <c r="J135" s="759"/>
      <c r="K135" s="186"/>
      <c r="L135" s="186"/>
      <c r="M135" s="198"/>
      <c r="N135" s="187"/>
      <c r="O135" s="188"/>
      <c r="P135" s="635"/>
      <c r="Q135" s="627"/>
      <c r="R135" s="627"/>
      <c r="S135" s="627"/>
      <c r="T135" s="627"/>
      <c r="U135" s="627"/>
      <c r="V135" s="627"/>
      <c r="W135" s="627"/>
      <c r="X135" s="627"/>
    </row>
    <row r="136" spans="1:28" s="676" customFormat="1" ht="18.95" customHeight="1">
      <c r="A136" s="1000">
        <v>21</v>
      </c>
      <c r="B136" s="708" t="s">
        <v>378</v>
      </c>
      <c r="C136" s="590">
        <v>2576190</v>
      </c>
      <c r="D136" s="707">
        <v>2590169</v>
      </c>
      <c r="E136" s="707">
        <v>932581</v>
      </c>
      <c r="F136" s="707">
        <v>946560</v>
      </c>
      <c r="G136" s="707">
        <v>909007</v>
      </c>
      <c r="H136" s="690">
        <v>922986</v>
      </c>
      <c r="I136" s="773" t="s">
        <v>1653</v>
      </c>
      <c r="J136" s="759"/>
      <c r="K136" s="186"/>
      <c r="L136" s="186"/>
      <c r="M136" s="198"/>
      <c r="N136" s="187"/>
      <c r="O136" s="188"/>
      <c r="P136" s="635"/>
      <c r="Q136" s="627"/>
      <c r="R136" s="627"/>
      <c r="S136" s="627"/>
      <c r="T136" s="627"/>
      <c r="U136" s="627"/>
      <c r="V136" s="627"/>
      <c r="W136" s="627"/>
      <c r="X136" s="627"/>
    </row>
    <row r="137" spans="1:28" s="676" customFormat="1" ht="18.95" customHeight="1">
      <c r="A137" s="1000">
        <v>22</v>
      </c>
      <c r="B137" s="708" t="s">
        <v>379</v>
      </c>
      <c r="C137" s="590">
        <v>2473887</v>
      </c>
      <c r="D137" s="707">
        <v>2493365</v>
      </c>
      <c r="E137" s="707">
        <v>869633</v>
      </c>
      <c r="F137" s="707">
        <v>889111</v>
      </c>
      <c r="G137" s="707">
        <v>856016</v>
      </c>
      <c r="H137" s="690">
        <v>875494</v>
      </c>
      <c r="I137" s="773" t="s">
        <v>1654</v>
      </c>
      <c r="J137" s="759"/>
      <c r="K137" s="186"/>
      <c r="L137" s="186"/>
      <c r="M137" s="198"/>
      <c r="N137" s="187"/>
      <c r="O137" s="188"/>
      <c r="P137" s="635"/>
      <c r="Q137" s="627"/>
      <c r="R137" s="627"/>
      <c r="S137" s="627"/>
      <c r="T137" s="627"/>
      <c r="U137" s="627"/>
      <c r="V137" s="627"/>
      <c r="W137" s="627"/>
      <c r="X137" s="627"/>
    </row>
    <row r="138" spans="1:28" s="676" customFormat="1" ht="18.95" customHeight="1">
      <c r="A138" s="1000">
        <v>23</v>
      </c>
      <c r="B138" s="708" t="s">
        <v>380</v>
      </c>
      <c r="C138" s="590">
        <v>2503040</v>
      </c>
      <c r="D138" s="707">
        <v>2525441</v>
      </c>
      <c r="E138" s="707">
        <v>829620</v>
      </c>
      <c r="F138" s="707">
        <v>852021</v>
      </c>
      <c r="G138" s="707">
        <v>814813</v>
      </c>
      <c r="H138" s="690">
        <v>837214</v>
      </c>
      <c r="I138" s="773" t="s">
        <v>1655</v>
      </c>
      <c r="J138" s="759"/>
      <c r="K138" s="186"/>
      <c r="L138" s="186"/>
      <c r="M138" s="198"/>
      <c r="N138" s="187"/>
      <c r="O138" s="188"/>
      <c r="P138" s="635"/>
      <c r="Q138" s="627"/>
      <c r="R138" s="627"/>
      <c r="S138" s="627"/>
      <c r="T138" s="627"/>
      <c r="U138" s="627"/>
      <c r="V138" s="627"/>
      <c r="W138" s="627"/>
      <c r="X138" s="627"/>
    </row>
    <row r="139" spans="1:28" s="676" customFormat="1" ht="18.95" customHeight="1" thickBot="1">
      <c r="A139" s="1001">
        <v>24</v>
      </c>
      <c r="B139" s="709" t="s">
        <v>381</v>
      </c>
      <c r="C139" s="710">
        <v>2447536</v>
      </c>
      <c r="D139" s="711">
        <v>2468835</v>
      </c>
      <c r="E139" s="711">
        <v>942847</v>
      </c>
      <c r="F139" s="711">
        <v>964146</v>
      </c>
      <c r="G139" s="711">
        <v>915310</v>
      </c>
      <c r="H139" s="716">
        <v>936609</v>
      </c>
      <c r="I139" s="774" t="s">
        <v>1656</v>
      </c>
      <c r="J139" s="760"/>
      <c r="K139" s="186"/>
      <c r="L139" s="186"/>
      <c r="M139" s="198"/>
      <c r="N139" s="187"/>
      <c r="O139" s="188"/>
      <c r="P139" s="635"/>
      <c r="Q139" s="627"/>
      <c r="R139" s="627"/>
      <c r="S139" s="627"/>
      <c r="T139" s="627"/>
      <c r="U139" s="627"/>
      <c r="V139" s="627"/>
      <c r="W139" s="627"/>
      <c r="X139" s="627"/>
    </row>
    <row r="140" spans="1:28" s="676" customFormat="1" ht="18.95" customHeight="1" thickBot="1">
      <c r="A140" s="576"/>
      <c r="B140" s="569"/>
      <c r="C140" s="186"/>
      <c r="D140" s="186"/>
      <c r="E140" s="198"/>
      <c r="F140" s="189"/>
      <c r="G140" s="186"/>
      <c r="H140" s="186"/>
      <c r="I140" s="186"/>
      <c r="J140" s="663" t="s">
        <v>338</v>
      </c>
      <c r="K140" s="186"/>
      <c r="L140" s="186"/>
      <c r="M140" s="186"/>
      <c r="N140" s="190"/>
      <c r="O140" s="186"/>
      <c r="P140" s="186"/>
      <c r="Q140" s="187"/>
      <c r="R140" s="188"/>
      <c r="S140" s="635"/>
      <c r="T140" s="627"/>
      <c r="U140" s="627"/>
      <c r="V140" s="627"/>
      <c r="W140" s="627"/>
      <c r="X140" s="627"/>
      <c r="Y140" s="627"/>
      <c r="Z140" s="627"/>
      <c r="AA140" s="627"/>
      <c r="AB140" s="627"/>
    </row>
    <row r="141" spans="1:28" s="188" customFormat="1" ht="18.95" customHeight="1">
      <c r="A141" s="1470"/>
      <c r="B141" s="1495" t="s">
        <v>252</v>
      </c>
      <c r="C141" s="1444" t="s">
        <v>167</v>
      </c>
      <c r="D141" s="1475"/>
      <c r="E141" s="720"/>
      <c r="F141" s="720"/>
      <c r="G141" s="720"/>
      <c r="H141" s="720"/>
      <c r="I141" s="1105"/>
      <c r="J141" s="639"/>
      <c r="L141" s="721"/>
      <c r="M141" s="575"/>
      <c r="N141" s="575"/>
      <c r="O141" s="575"/>
      <c r="P141" s="575"/>
      <c r="Q141" s="575"/>
      <c r="R141" s="575"/>
      <c r="S141" s="575"/>
      <c r="T141" s="575"/>
    </row>
    <row r="142" spans="1:28" s="188" customFormat="1" ht="18.95" customHeight="1" thickBot="1">
      <c r="A142" s="1471"/>
      <c r="B142" s="1496"/>
      <c r="C142" s="1503" t="s">
        <v>1662</v>
      </c>
      <c r="D142" s="1504"/>
      <c r="E142" s="186"/>
      <c r="F142" s="186"/>
      <c r="G142" s="186"/>
      <c r="H142" s="186"/>
      <c r="I142" s="712"/>
      <c r="J142" s="1108"/>
      <c r="K142" s="186"/>
      <c r="L142" s="722"/>
      <c r="M142" s="198"/>
      <c r="N142" s="187"/>
      <c r="P142" s="721"/>
      <c r="Q142" s="575"/>
      <c r="R142" s="575"/>
      <c r="S142" s="575"/>
      <c r="T142" s="575"/>
      <c r="U142" s="575"/>
      <c r="V142" s="575"/>
      <c r="W142" s="575"/>
      <c r="X142" s="575"/>
    </row>
    <row r="143" spans="1:28" s="188" customFormat="1" ht="18.95" customHeight="1" thickBot="1">
      <c r="A143" s="1471"/>
      <c r="B143" s="1496"/>
      <c r="C143" s="1111"/>
      <c r="D143" s="1111"/>
      <c r="E143" s="717" t="s">
        <v>391</v>
      </c>
      <c r="F143" s="1112"/>
      <c r="G143" s="1112"/>
      <c r="H143" s="1112"/>
      <c r="I143" s="712" t="s">
        <v>1627</v>
      </c>
      <c r="J143" s="1108"/>
      <c r="K143" s="186"/>
      <c r="L143" s="198"/>
      <c r="M143" s="198"/>
      <c r="N143" s="187"/>
      <c r="P143" s="721"/>
      <c r="Q143" s="575"/>
      <c r="R143" s="575"/>
      <c r="S143" s="575"/>
      <c r="T143" s="575"/>
      <c r="U143" s="575"/>
      <c r="V143" s="575"/>
      <c r="W143" s="575"/>
      <c r="X143" s="575"/>
    </row>
    <row r="144" spans="1:28" s="188" customFormat="1" ht="18.95" customHeight="1">
      <c r="A144" s="1471"/>
      <c r="B144" s="1496"/>
      <c r="C144" s="1111"/>
      <c r="D144" s="1111"/>
      <c r="E144" s="1500" t="s">
        <v>166</v>
      </c>
      <c r="F144" s="1476"/>
      <c r="G144" s="1444" t="s">
        <v>1661</v>
      </c>
      <c r="H144" s="1502"/>
      <c r="I144" s="713" t="s">
        <v>1628</v>
      </c>
      <c r="J144" s="1108"/>
      <c r="K144" s="186"/>
      <c r="L144" s="198"/>
      <c r="M144" s="198"/>
      <c r="N144" s="187"/>
      <c r="P144" s="721"/>
      <c r="Q144" s="575"/>
      <c r="R144" s="575"/>
      <c r="S144" s="575"/>
      <c r="T144" s="575"/>
      <c r="U144" s="575"/>
      <c r="V144" s="575"/>
      <c r="W144" s="575"/>
      <c r="X144" s="575"/>
    </row>
    <row r="145" spans="1:24" s="188" customFormat="1" ht="18.95" customHeight="1" thickBot="1">
      <c r="A145" s="1471"/>
      <c r="B145" s="1496"/>
      <c r="C145" s="1111"/>
      <c r="D145" s="1111"/>
      <c r="E145" s="1457"/>
      <c r="F145" s="1501"/>
      <c r="G145" s="1455"/>
      <c r="H145" s="1478"/>
      <c r="I145" s="713"/>
      <c r="J145" s="1108"/>
      <c r="K145" s="186"/>
      <c r="L145" s="186"/>
      <c r="M145" s="198"/>
      <c r="N145" s="187"/>
      <c r="P145" s="721"/>
      <c r="Q145" s="575"/>
      <c r="R145" s="575"/>
      <c r="S145" s="575"/>
      <c r="T145" s="575"/>
      <c r="U145" s="575"/>
      <c r="V145" s="575"/>
      <c r="W145" s="575"/>
      <c r="X145" s="575"/>
    </row>
    <row r="146" spans="1:24" s="188" customFormat="1" ht="34.5" thickBot="1">
      <c r="A146" s="1472"/>
      <c r="B146" s="1497"/>
      <c r="C146" s="670" t="s">
        <v>248</v>
      </c>
      <c r="D146" s="671" t="s">
        <v>249</v>
      </c>
      <c r="E146" s="670" t="s">
        <v>248</v>
      </c>
      <c r="F146" s="671" t="s">
        <v>249</v>
      </c>
      <c r="G146" s="670" t="s">
        <v>248</v>
      </c>
      <c r="H146" s="718" t="s">
        <v>249</v>
      </c>
      <c r="I146" s="719"/>
      <c r="J146" s="756"/>
      <c r="K146" s="186"/>
      <c r="L146" s="186"/>
      <c r="M146" s="198"/>
      <c r="N146" s="187"/>
      <c r="P146" s="721"/>
      <c r="Q146" s="575"/>
      <c r="R146" s="575"/>
      <c r="S146" s="575"/>
      <c r="T146" s="575"/>
      <c r="U146" s="575"/>
      <c r="V146" s="575"/>
      <c r="W146" s="575"/>
      <c r="X146" s="575"/>
    </row>
    <row r="147" spans="1:24" s="188" customFormat="1" ht="18.95" customHeight="1">
      <c r="A147" s="997">
        <v>5</v>
      </c>
      <c r="B147" s="704" t="s">
        <v>364</v>
      </c>
      <c r="C147" s="678">
        <v>581496</v>
      </c>
      <c r="D147" s="705">
        <v>585786</v>
      </c>
      <c r="E147" s="705">
        <v>65736</v>
      </c>
      <c r="F147" s="705">
        <v>70026</v>
      </c>
      <c r="G147" s="705">
        <v>65736</v>
      </c>
      <c r="H147" s="714">
        <v>70026</v>
      </c>
      <c r="I147" s="771">
        <v>41640</v>
      </c>
      <c r="J147" s="757"/>
      <c r="K147" s="186"/>
      <c r="L147" s="186"/>
      <c r="M147" s="198"/>
      <c r="N147" s="187"/>
      <c r="P147" s="721"/>
      <c r="Q147" s="575"/>
      <c r="R147" s="575"/>
      <c r="S147" s="575"/>
      <c r="T147" s="575"/>
      <c r="U147" s="575"/>
      <c r="V147" s="575"/>
      <c r="W147" s="575"/>
      <c r="X147" s="575"/>
    </row>
    <row r="148" spans="1:24" s="188" customFormat="1" ht="18.95" customHeight="1">
      <c r="A148" s="998">
        <v>6</v>
      </c>
      <c r="B148" s="706" t="s">
        <v>365</v>
      </c>
      <c r="C148" s="590">
        <v>557878</v>
      </c>
      <c r="D148" s="707">
        <v>559185</v>
      </c>
      <c r="E148" s="707">
        <v>65016</v>
      </c>
      <c r="F148" s="707">
        <v>66323</v>
      </c>
      <c r="G148" s="707">
        <v>65016</v>
      </c>
      <c r="H148" s="690">
        <v>66323</v>
      </c>
      <c r="I148" s="772">
        <v>41275</v>
      </c>
      <c r="J148" s="758"/>
      <c r="K148" s="186"/>
      <c r="L148" s="186"/>
      <c r="M148" s="198"/>
      <c r="N148" s="187"/>
      <c r="P148" s="721"/>
      <c r="Q148" s="575"/>
      <c r="R148" s="575"/>
      <c r="S148" s="575"/>
      <c r="T148" s="575"/>
      <c r="U148" s="575"/>
      <c r="V148" s="575"/>
      <c r="W148" s="575"/>
      <c r="X148" s="575"/>
    </row>
    <row r="149" spans="1:24" s="188" customFormat="1" ht="18.95" customHeight="1">
      <c r="A149" s="998">
        <v>8</v>
      </c>
      <c r="B149" s="681" t="s">
        <v>366</v>
      </c>
      <c r="C149" s="590">
        <v>121693</v>
      </c>
      <c r="D149" s="707">
        <v>123000</v>
      </c>
      <c r="E149" s="707">
        <v>16068</v>
      </c>
      <c r="F149" s="707">
        <v>17375</v>
      </c>
      <c r="G149" s="707">
        <v>16068</v>
      </c>
      <c r="H149" s="690">
        <v>17375</v>
      </c>
      <c r="I149" s="773" t="s">
        <v>1643</v>
      </c>
      <c r="J149" s="758"/>
      <c r="K149" s="186"/>
      <c r="L149" s="186"/>
      <c r="M149" s="198"/>
      <c r="N149" s="187"/>
      <c r="P149" s="721"/>
      <c r="Q149" s="575"/>
      <c r="R149" s="575"/>
      <c r="S149" s="575"/>
      <c r="T149" s="575"/>
      <c r="U149" s="575"/>
      <c r="V149" s="575"/>
      <c r="W149" s="575"/>
      <c r="X149" s="575"/>
    </row>
    <row r="150" spans="1:24" s="188" customFormat="1" ht="18.95" customHeight="1">
      <c r="A150" s="998">
        <v>9</v>
      </c>
      <c r="B150" s="708" t="s">
        <v>367</v>
      </c>
      <c r="C150" s="590">
        <v>70715</v>
      </c>
      <c r="D150" s="707">
        <v>71808</v>
      </c>
      <c r="E150" s="707">
        <v>14617</v>
      </c>
      <c r="F150" s="707">
        <v>15710</v>
      </c>
      <c r="G150" s="707">
        <v>14617</v>
      </c>
      <c r="H150" s="690">
        <v>15710</v>
      </c>
      <c r="I150" s="773" t="s">
        <v>1644</v>
      </c>
      <c r="J150" s="758"/>
      <c r="K150" s="186"/>
      <c r="L150" s="186"/>
      <c r="M150" s="198"/>
      <c r="N150" s="187"/>
      <c r="P150" s="721"/>
      <c r="Q150" s="575"/>
      <c r="R150" s="575"/>
      <c r="S150" s="575"/>
      <c r="T150" s="575"/>
      <c r="U150" s="575"/>
      <c r="V150" s="575"/>
      <c r="W150" s="575"/>
      <c r="X150" s="575"/>
    </row>
    <row r="151" spans="1:24" s="188" customFormat="1" ht="18.95" customHeight="1">
      <c r="A151" s="998">
        <v>10</v>
      </c>
      <c r="B151" s="708" t="s">
        <v>368</v>
      </c>
      <c r="C151" s="590">
        <v>151319</v>
      </c>
      <c r="D151" s="707">
        <v>152196</v>
      </c>
      <c r="E151" s="707">
        <v>17363</v>
      </c>
      <c r="F151" s="707">
        <v>18240</v>
      </c>
      <c r="G151" s="707">
        <v>17363</v>
      </c>
      <c r="H151" s="690">
        <v>18240</v>
      </c>
      <c r="I151" s="773" t="s">
        <v>1645</v>
      </c>
      <c r="J151" s="758"/>
      <c r="K151" s="186"/>
      <c r="L151" s="186"/>
      <c r="M151" s="198"/>
      <c r="N151" s="187"/>
      <c r="P151" s="721"/>
      <c r="Q151" s="575"/>
      <c r="R151" s="575"/>
      <c r="S151" s="575"/>
      <c r="T151" s="575"/>
      <c r="U151" s="575"/>
      <c r="V151" s="575"/>
      <c r="W151" s="575"/>
      <c r="X151" s="575"/>
    </row>
    <row r="152" spans="1:24" s="188" customFormat="1" ht="18.95" customHeight="1">
      <c r="A152" s="998">
        <v>11</v>
      </c>
      <c r="B152" s="708" t="s">
        <v>369</v>
      </c>
      <c r="C152" s="590">
        <v>237769</v>
      </c>
      <c r="D152" s="707">
        <v>238782</v>
      </c>
      <c r="E152" s="707">
        <v>17688</v>
      </c>
      <c r="F152" s="707">
        <v>18701</v>
      </c>
      <c r="G152" s="707">
        <v>17688</v>
      </c>
      <c r="H152" s="690">
        <v>18701</v>
      </c>
      <c r="I152" s="773" t="s">
        <v>1631</v>
      </c>
      <c r="J152" s="758"/>
      <c r="K152" s="186"/>
      <c r="L152" s="186"/>
      <c r="M152" s="198"/>
      <c r="N152" s="187"/>
      <c r="P152" s="721"/>
      <c r="Q152" s="575"/>
      <c r="R152" s="575"/>
      <c r="S152" s="575"/>
      <c r="T152" s="575"/>
      <c r="U152" s="575"/>
      <c r="V152" s="575"/>
      <c r="W152" s="575"/>
      <c r="X152" s="575"/>
    </row>
    <row r="153" spans="1:24" s="188" customFormat="1" ht="18.95" customHeight="1">
      <c r="A153" s="998">
        <v>13</v>
      </c>
      <c r="B153" s="708" t="s">
        <v>370</v>
      </c>
      <c r="C153" s="590">
        <v>59644</v>
      </c>
      <c r="D153" s="707">
        <v>59995</v>
      </c>
      <c r="E153" s="707">
        <v>5385</v>
      </c>
      <c r="F153" s="707">
        <v>5736</v>
      </c>
      <c r="G153" s="707">
        <v>5385</v>
      </c>
      <c r="H153" s="690">
        <v>5736</v>
      </c>
      <c r="I153" s="773" t="s">
        <v>1646</v>
      </c>
      <c r="J153" s="758"/>
      <c r="K153" s="186"/>
      <c r="L153" s="186"/>
      <c r="M153" s="198"/>
      <c r="N153" s="187"/>
      <c r="P153" s="721"/>
      <c r="Q153" s="575"/>
      <c r="R153" s="575"/>
      <c r="S153" s="575"/>
      <c r="T153" s="575"/>
      <c r="U153" s="575"/>
      <c r="V153" s="575"/>
      <c r="W153" s="575"/>
      <c r="X153" s="575"/>
    </row>
    <row r="154" spans="1:24" s="188" customFormat="1" ht="18.95" customHeight="1">
      <c r="A154" s="998">
        <v>14</v>
      </c>
      <c r="B154" s="708" t="s">
        <v>371</v>
      </c>
      <c r="C154" s="590">
        <v>21720</v>
      </c>
      <c r="D154" s="707">
        <v>22393</v>
      </c>
      <c r="E154" s="707">
        <v>5255</v>
      </c>
      <c r="F154" s="707">
        <v>5928</v>
      </c>
      <c r="G154" s="707">
        <v>5255</v>
      </c>
      <c r="H154" s="690">
        <v>5928</v>
      </c>
      <c r="I154" s="773" t="s">
        <v>1647</v>
      </c>
      <c r="J154" s="758"/>
      <c r="K154" s="186"/>
      <c r="L154" s="186"/>
      <c r="M154" s="198"/>
      <c r="N154" s="187"/>
      <c r="P154" s="721"/>
      <c r="Q154" s="575"/>
      <c r="R154" s="575"/>
      <c r="S154" s="575"/>
      <c r="T154" s="575"/>
      <c r="U154" s="575"/>
      <c r="V154" s="575"/>
      <c r="W154" s="575"/>
      <c r="X154" s="575"/>
    </row>
    <row r="155" spans="1:24" s="188" customFormat="1" ht="18.95" customHeight="1">
      <c r="A155" s="998">
        <v>15</v>
      </c>
      <c r="B155" s="708" t="s">
        <v>372</v>
      </c>
      <c r="C155" s="590">
        <v>40329</v>
      </c>
      <c r="D155" s="707">
        <v>40612</v>
      </c>
      <c r="E155" s="707">
        <v>5428</v>
      </c>
      <c r="F155" s="707">
        <v>5711</v>
      </c>
      <c r="G155" s="707">
        <v>5428</v>
      </c>
      <c r="H155" s="690">
        <v>5711</v>
      </c>
      <c r="I155" s="773" t="s">
        <v>1648</v>
      </c>
      <c r="J155" s="758"/>
      <c r="K155" s="186"/>
      <c r="L155" s="186"/>
      <c r="M155" s="198"/>
      <c r="N155" s="187"/>
      <c r="P155" s="721"/>
      <c r="Q155" s="575"/>
      <c r="R155" s="575"/>
      <c r="S155" s="575"/>
      <c r="T155" s="575"/>
      <c r="U155" s="575"/>
      <c r="V155" s="575"/>
      <c r="W155" s="575"/>
      <c r="X155" s="575"/>
    </row>
    <row r="156" spans="1:24" s="188" customFormat="1" ht="18.95" customHeight="1">
      <c r="A156" s="999">
        <v>16</v>
      </c>
      <c r="B156" s="708" t="s">
        <v>373</v>
      </c>
      <c r="C156" s="590">
        <v>13820</v>
      </c>
      <c r="D156" s="707">
        <v>14146</v>
      </c>
      <c r="E156" s="707">
        <v>3820</v>
      </c>
      <c r="F156" s="707">
        <v>4146</v>
      </c>
      <c r="G156" s="707">
        <v>3820</v>
      </c>
      <c r="H156" s="690">
        <v>4146</v>
      </c>
      <c r="I156" s="773" t="s">
        <v>1649</v>
      </c>
      <c r="J156" s="754"/>
      <c r="K156" s="186"/>
      <c r="L156" s="186"/>
      <c r="M156" s="198"/>
      <c r="N156" s="187"/>
      <c r="P156" s="721"/>
      <c r="Q156" s="575"/>
      <c r="R156" s="575"/>
      <c r="S156" s="575"/>
      <c r="T156" s="575"/>
      <c r="U156" s="575"/>
      <c r="V156" s="575"/>
      <c r="W156" s="575"/>
      <c r="X156" s="575"/>
    </row>
    <row r="157" spans="1:24" s="188" customFormat="1" ht="18.95" customHeight="1">
      <c r="A157" s="1000">
        <v>17</v>
      </c>
      <c r="B157" s="708" t="s">
        <v>374</v>
      </c>
      <c r="C157" s="590">
        <v>7995</v>
      </c>
      <c r="D157" s="707">
        <v>8165</v>
      </c>
      <c r="E157" s="707">
        <v>4543</v>
      </c>
      <c r="F157" s="707">
        <v>4713</v>
      </c>
      <c r="G157" s="707">
        <v>4543</v>
      </c>
      <c r="H157" s="690">
        <v>4713</v>
      </c>
      <c r="I157" s="773" t="s">
        <v>44</v>
      </c>
      <c r="J157" s="759"/>
      <c r="K157" s="186"/>
      <c r="L157" s="186"/>
      <c r="M157" s="198"/>
      <c r="N157" s="187"/>
      <c r="P157" s="721"/>
      <c r="Q157" s="575"/>
      <c r="R157" s="575"/>
      <c r="S157" s="575"/>
      <c r="T157" s="575"/>
      <c r="U157" s="575"/>
      <c r="V157" s="575"/>
      <c r="W157" s="575"/>
      <c r="X157" s="575"/>
    </row>
    <row r="158" spans="1:24" s="188" customFormat="1" ht="18.95" customHeight="1">
      <c r="A158" s="1000">
        <v>18</v>
      </c>
      <c r="B158" s="708" t="s">
        <v>375</v>
      </c>
      <c r="C158" s="590">
        <v>48900</v>
      </c>
      <c r="D158" s="707">
        <v>49497</v>
      </c>
      <c r="E158" s="707">
        <v>6254</v>
      </c>
      <c r="F158" s="707">
        <v>6851</v>
      </c>
      <c r="G158" s="707">
        <v>6254</v>
      </c>
      <c r="H158" s="690">
        <v>6851</v>
      </c>
      <c r="I158" s="773" t="s">
        <v>1650</v>
      </c>
      <c r="J158" s="759"/>
      <c r="K158" s="186"/>
      <c r="L158" s="186"/>
      <c r="M158" s="198"/>
      <c r="N158" s="187"/>
      <c r="P158" s="721"/>
      <c r="Q158" s="575"/>
      <c r="R158" s="575"/>
      <c r="S158" s="575"/>
      <c r="T158" s="575"/>
      <c r="U158" s="575"/>
      <c r="V158" s="575"/>
      <c r="W158" s="575"/>
      <c r="X158" s="575"/>
    </row>
    <row r="159" spans="1:24" s="188" customFormat="1" ht="18.95" customHeight="1">
      <c r="A159" s="1000">
        <v>19</v>
      </c>
      <c r="B159" s="708" t="s">
        <v>376</v>
      </c>
      <c r="C159" s="590">
        <v>38129</v>
      </c>
      <c r="D159" s="707">
        <v>38425</v>
      </c>
      <c r="E159" s="707">
        <v>5297</v>
      </c>
      <c r="F159" s="707">
        <v>5593</v>
      </c>
      <c r="G159" s="707">
        <v>5297</v>
      </c>
      <c r="H159" s="690">
        <v>5593</v>
      </c>
      <c r="I159" s="773" t="s">
        <v>1651</v>
      </c>
      <c r="J159" s="759"/>
      <c r="K159" s="186"/>
      <c r="L159" s="186"/>
      <c r="M159" s="198"/>
      <c r="N159" s="187"/>
      <c r="P159" s="721"/>
      <c r="Q159" s="575"/>
      <c r="R159" s="575"/>
      <c r="S159" s="575"/>
      <c r="T159" s="575"/>
      <c r="U159" s="575"/>
      <c r="V159" s="575"/>
      <c r="W159" s="575"/>
      <c r="X159" s="575"/>
    </row>
    <row r="160" spans="1:24" s="188" customFormat="1" ht="18.95" customHeight="1">
      <c r="A160" s="1000">
        <v>20</v>
      </c>
      <c r="B160" s="708" t="s">
        <v>377</v>
      </c>
      <c r="C160" s="590">
        <v>55354</v>
      </c>
      <c r="D160" s="707">
        <v>55511</v>
      </c>
      <c r="E160" s="707">
        <v>5647</v>
      </c>
      <c r="F160" s="707">
        <v>5804</v>
      </c>
      <c r="G160" s="707">
        <v>5647</v>
      </c>
      <c r="H160" s="690">
        <v>5804</v>
      </c>
      <c r="I160" s="773" t="s">
        <v>1652</v>
      </c>
      <c r="J160" s="759"/>
      <c r="K160" s="186"/>
      <c r="L160" s="186"/>
      <c r="M160" s="198"/>
      <c r="N160" s="187"/>
      <c r="P160" s="721"/>
      <c r="Q160" s="575"/>
      <c r="R160" s="575"/>
      <c r="S160" s="575"/>
      <c r="T160" s="575"/>
      <c r="U160" s="575"/>
      <c r="V160" s="575"/>
      <c r="W160" s="575"/>
      <c r="X160" s="575"/>
    </row>
    <row r="161" spans="1:28" s="188" customFormat="1" ht="18.95" customHeight="1">
      <c r="A161" s="1000">
        <v>21</v>
      </c>
      <c r="B161" s="708" t="s">
        <v>378</v>
      </c>
      <c r="C161" s="590">
        <v>57836</v>
      </c>
      <c r="D161" s="707">
        <v>58260</v>
      </c>
      <c r="E161" s="707">
        <v>6419</v>
      </c>
      <c r="F161" s="707">
        <v>6843</v>
      </c>
      <c r="G161" s="707">
        <v>6419</v>
      </c>
      <c r="H161" s="690">
        <v>6843</v>
      </c>
      <c r="I161" s="773" t="s">
        <v>1653</v>
      </c>
      <c r="J161" s="759"/>
      <c r="K161" s="186"/>
      <c r="L161" s="186"/>
      <c r="M161" s="198"/>
      <c r="N161" s="187"/>
      <c r="P161" s="721"/>
      <c r="Q161" s="575"/>
      <c r="R161" s="575"/>
      <c r="S161" s="575"/>
      <c r="T161" s="575"/>
      <c r="U161" s="575"/>
      <c r="V161" s="575"/>
      <c r="W161" s="575"/>
      <c r="X161" s="575"/>
    </row>
    <row r="162" spans="1:28" s="188" customFormat="1" ht="18.95" customHeight="1">
      <c r="A162" s="1000">
        <v>22</v>
      </c>
      <c r="B162" s="708" t="s">
        <v>379</v>
      </c>
      <c r="C162" s="590">
        <v>86364</v>
      </c>
      <c r="D162" s="707">
        <v>86666</v>
      </c>
      <c r="E162" s="707">
        <v>5264</v>
      </c>
      <c r="F162" s="707">
        <v>5566</v>
      </c>
      <c r="G162" s="707">
        <v>5264</v>
      </c>
      <c r="H162" s="690">
        <v>5566</v>
      </c>
      <c r="I162" s="773" t="s">
        <v>1654</v>
      </c>
      <c r="J162" s="759"/>
      <c r="K162" s="186"/>
      <c r="L162" s="186"/>
      <c r="M162" s="198"/>
      <c r="N162" s="187"/>
      <c r="P162" s="721"/>
      <c r="Q162" s="575"/>
      <c r="R162" s="575"/>
      <c r="S162" s="575"/>
      <c r="T162" s="575"/>
      <c r="U162" s="575"/>
      <c r="V162" s="575"/>
      <c r="W162" s="575"/>
      <c r="X162" s="575"/>
    </row>
    <row r="163" spans="1:28" s="188" customFormat="1" ht="18.95" customHeight="1">
      <c r="A163" s="1000">
        <v>23</v>
      </c>
      <c r="B163" s="708" t="s">
        <v>380</v>
      </c>
      <c r="C163" s="590">
        <v>70689</v>
      </c>
      <c r="D163" s="707">
        <v>71197</v>
      </c>
      <c r="E163" s="707">
        <v>4165</v>
      </c>
      <c r="F163" s="707">
        <v>4673</v>
      </c>
      <c r="G163" s="707">
        <v>4165</v>
      </c>
      <c r="H163" s="690">
        <v>4673</v>
      </c>
      <c r="I163" s="773" t="s">
        <v>1655</v>
      </c>
      <c r="J163" s="759"/>
      <c r="K163" s="186"/>
      <c r="L163" s="186"/>
      <c r="M163" s="198"/>
      <c r="N163" s="187"/>
      <c r="P163" s="721"/>
      <c r="Q163" s="575"/>
      <c r="R163" s="575"/>
      <c r="S163" s="575"/>
      <c r="T163" s="575"/>
      <c r="U163" s="575"/>
      <c r="V163" s="575"/>
      <c r="W163" s="575"/>
      <c r="X163" s="575"/>
    </row>
    <row r="164" spans="1:28" s="188" customFormat="1" ht="18.95" customHeight="1" thickBot="1">
      <c r="A164" s="1001">
        <v>24</v>
      </c>
      <c r="B164" s="709" t="s">
        <v>381</v>
      </c>
      <c r="C164" s="710">
        <v>80716</v>
      </c>
      <c r="D164" s="711">
        <v>80919</v>
      </c>
      <c r="E164" s="711">
        <v>8259</v>
      </c>
      <c r="F164" s="711">
        <v>8462</v>
      </c>
      <c r="G164" s="711">
        <v>8259</v>
      </c>
      <c r="H164" s="716">
        <v>8462</v>
      </c>
      <c r="I164" s="774" t="s">
        <v>1656</v>
      </c>
      <c r="J164" s="760"/>
      <c r="K164" s="186"/>
      <c r="L164" s="186"/>
      <c r="M164" s="198"/>
      <c r="N164" s="187"/>
      <c r="P164" s="721"/>
      <c r="Q164" s="575"/>
      <c r="R164" s="575"/>
      <c r="S164" s="575"/>
      <c r="T164" s="575"/>
      <c r="U164" s="575"/>
      <c r="V164" s="575"/>
      <c r="W164" s="575"/>
      <c r="X164" s="575"/>
    </row>
    <row r="165" spans="1:28" s="676" customFormat="1" ht="18.95" customHeight="1" thickBot="1">
      <c r="A165" s="572"/>
      <c r="B165" s="573"/>
      <c r="C165" s="577"/>
      <c r="D165" s="577"/>
      <c r="E165" s="577"/>
      <c r="F165" s="577"/>
      <c r="G165" s="577"/>
      <c r="H165" s="578"/>
      <c r="I165" s="578"/>
      <c r="J165" s="663" t="s">
        <v>338</v>
      </c>
      <c r="K165" s="578"/>
      <c r="L165" s="578"/>
      <c r="M165" s="579"/>
      <c r="P165" s="187"/>
      <c r="Q165" s="663"/>
      <c r="R165" s="188"/>
      <c r="S165" s="635"/>
      <c r="T165" s="627"/>
      <c r="U165" s="627"/>
      <c r="V165" s="627"/>
      <c r="W165" s="627"/>
      <c r="X165" s="627"/>
      <c r="Y165" s="627"/>
      <c r="Z165" s="627"/>
      <c r="AA165" s="627"/>
      <c r="AB165" s="627"/>
    </row>
    <row r="166" spans="1:28" s="676" customFormat="1" ht="18.95" customHeight="1">
      <c r="A166" s="1470"/>
      <c r="B166" s="1495" t="s">
        <v>252</v>
      </c>
      <c r="C166" s="1446" t="s">
        <v>392</v>
      </c>
      <c r="D166" s="1502"/>
      <c r="E166" s="720"/>
      <c r="F166" s="720"/>
      <c r="G166" s="720"/>
      <c r="H166" s="720"/>
      <c r="I166" s="1105"/>
      <c r="J166" s="639"/>
      <c r="K166" s="578"/>
      <c r="L166" s="578"/>
      <c r="M166" s="579"/>
      <c r="P166" s="187"/>
      <c r="Q166" s="663"/>
      <c r="R166" s="188"/>
      <c r="S166" s="635"/>
      <c r="T166" s="627"/>
      <c r="U166" s="627"/>
      <c r="V166" s="627"/>
      <c r="W166" s="627"/>
      <c r="X166" s="627"/>
      <c r="Y166" s="627"/>
      <c r="Z166" s="627"/>
      <c r="AA166" s="627"/>
      <c r="AB166" s="627"/>
    </row>
    <row r="167" spans="1:28" s="676" customFormat="1" ht="18.95" customHeight="1" thickBot="1">
      <c r="A167" s="1471"/>
      <c r="B167" s="1496"/>
      <c r="C167" s="1500" t="s">
        <v>1663</v>
      </c>
      <c r="D167" s="1476"/>
      <c r="E167" s="186"/>
      <c r="F167" s="186"/>
      <c r="G167" s="186"/>
      <c r="H167" s="186"/>
      <c r="I167" s="712"/>
      <c r="J167" s="1108"/>
      <c r="K167" s="578"/>
      <c r="L167" s="578"/>
      <c r="M167" s="579"/>
      <c r="P167" s="187"/>
      <c r="Q167" s="663"/>
      <c r="R167" s="188"/>
      <c r="S167" s="635"/>
      <c r="T167" s="627"/>
      <c r="U167" s="627"/>
      <c r="V167" s="627"/>
      <c r="W167" s="627"/>
      <c r="X167" s="627"/>
      <c r="Y167" s="627"/>
      <c r="Z167" s="627"/>
      <c r="AA167" s="627"/>
      <c r="AB167" s="627"/>
    </row>
    <row r="168" spans="1:28" s="676" customFormat="1" ht="18.95" customHeight="1" thickBot="1">
      <c r="A168" s="1471"/>
      <c r="B168" s="1496"/>
      <c r="D168" s="1111"/>
      <c r="E168" s="717" t="s">
        <v>391</v>
      </c>
      <c r="F168" s="1112"/>
      <c r="G168" s="1112"/>
      <c r="H168" s="1112"/>
      <c r="I168" s="712" t="s">
        <v>1627</v>
      </c>
      <c r="J168" s="1108"/>
      <c r="K168" s="578"/>
      <c r="L168" s="578"/>
      <c r="M168" s="579"/>
      <c r="P168" s="187"/>
      <c r="Q168" s="663"/>
      <c r="R168" s="188"/>
      <c r="S168" s="635"/>
      <c r="T168" s="627"/>
      <c r="U168" s="627"/>
      <c r="V168" s="627"/>
      <c r="W168" s="627"/>
      <c r="X168" s="627"/>
      <c r="Y168" s="627"/>
      <c r="Z168" s="627"/>
      <c r="AA168" s="627"/>
      <c r="AB168" s="627"/>
    </row>
    <row r="169" spans="1:28" s="676" customFormat="1" ht="18.95" customHeight="1">
      <c r="A169" s="1471"/>
      <c r="B169" s="1496"/>
      <c r="C169" s="1111"/>
      <c r="D169" s="1111"/>
      <c r="E169" s="1500" t="s">
        <v>166</v>
      </c>
      <c r="F169" s="1476"/>
      <c r="G169" s="1444" t="s">
        <v>1661</v>
      </c>
      <c r="H169" s="1502"/>
      <c r="I169" s="713" t="s">
        <v>1628</v>
      </c>
      <c r="J169" s="1108"/>
      <c r="K169" s="578"/>
      <c r="L169" s="578"/>
      <c r="M169" s="579"/>
      <c r="P169" s="187"/>
      <c r="Q169" s="663"/>
      <c r="R169" s="188"/>
      <c r="S169" s="635"/>
      <c r="T169" s="627"/>
      <c r="U169" s="627"/>
      <c r="V169" s="627"/>
      <c r="W169" s="627"/>
      <c r="X169" s="627"/>
      <c r="Y169" s="627"/>
      <c r="Z169" s="627"/>
      <c r="AA169" s="627"/>
      <c r="AB169" s="627"/>
    </row>
    <row r="170" spans="1:28" s="676" customFormat="1" ht="18.95" customHeight="1" thickBot="1">
      <c r="A170" s="1471"/>
      <c r="B170" s="1496"/>
      <c r="C170" s="1111"/>
      <c r="D170" s="1111"/>
      <c r="E170" s="1457"/>
      <c r="F170" s="1501"/>
      <c r="G170" s="1455"/>
      <c r="H170" s="1478"/>
      <c r="I170" s="713"/>
      <c r="J170" s="1108"/>
      <c r="K170" s="578"/>
      <c r="L170" s="578"/>
      <c r="M170" s="579"/>
      <c r="P170" s="187"/>
      <c r="Q170" s="663"/>
      <c r="R170" s="188"/>
      <c r="S170" s="635"/>
      <c r="T170" s="627"/>
      <c r="U170" s="627"/>
      <c r="V170" s="627"/>
      <c r="W170" s="627"/>
      <c r="X170" s="627"/>
      <c r="Y170" s="627"/>
      <c r="Z170" s="627"/>
      <c r="AA170" s="627"/>
      <c r="AB170" s="627"/>
    </row>
    <row r="171" spans="1:28" s="676" customFormat="1" ht="34.5" thickBot="1">
      <c r="A171" s="1472"/>
      <c r="B171" s="1497"/>
      <c r="C171" s="670" t="s">
        <v>248</v>
      </c>
      <c r="D171" s="671" t="s">
        <v>249</v>
      </c>
      <c r="E171" s="670" t="s">
        <v>248</v>
      </c>
      <c r="F171" s="671" t="s">
        <v>249</v>
      </c>
      <c r="G171" s="670" t="s">
        <v>248</v>
      </c>
      <c r="H171" s="718" t="s">
        <v>249</v>
      </c>
      <c r="I171" s="719"/>
      <c r="J171" s="756"/>
      <c r="K171" s="578"/>
      <c r="L171" s="578"/>
      <c r="M171" s="579"/>
      <c r="P171" s="187"/>
      <c r="Q171" s="663"/>
      <c r="R171" s="188"/>
      <c r="S171" s="635"/>
      <c r="T171" s="627"/>
      <c r="U171" s="627"/>
      <c r="V171" s="627"/>
      <c r="W171" s="627"/>
      <c r="X171" s="627"/>
      <c r="Y171" s="627"/>
      <c r="Z171" s="627"/>
      <c r="AA171" s="627"/>
      <c r="AB171" s="627"/>
    </row>
    <row r="172" spans="1:28" s="676" customFormat="1" ht="18.95" customHeight="1">
      <c r="A172" s="997">
        <v>5</v>
      </c>
      <c r="B172" s="704" t="s">
        <v>364</v>
      </c>
      <c r="C172" s="678">
        <v>5725874</v>
      </c>
      <c r="D172" s="705">
        <v>5963209</v>
      </c>
      <c r="E172" s="705">
        <v>3746480</v>
      </c>
      <c r="F172" s="705">
        <v>3983815</v>
      </c>
      <c r="G172" s="705">
        <v>3746480</v>
      </c>
      <c r="H172" s="714">
        <v>3983815</v>
      </c>
      <c r="I172" s="771">
        <v>41640</v>
      </c>
      <c r="J172" s="757"/>
      <c r="K172" s="578"/>
      <c r="L172" s="578"/>
      <c r="M172" s="579"/>
      <c r="P172" s="187"/>
      <c r="Q172" s="663"/>
      <c r="R172" s="188"/>
      <c r="S172" s="635"/>
      <c r="T172" s="627"/>
      <c r="U172" s="627"/>
      <c r="V172" s="627"/>
      <c r="W172" s="627"/>
      <c r="X172" s="627"/>
      <c r="Y172" s="627"/>
      <c r="Z172" s="627"/>
      <c r="AA172" s="627"/>
      <c r="AB172" s="627"/>
    </row>
    <row r="173" spans="1:28" s="676" customFormat="1" ht="18.95" customHeight="1">
      <c r="A173" s="998">
        <v>6</v>
      </c>
      <c r="B173" s="706" t="s">
        <v>365</v>
      </c>
      <c r="C173" s="590">
        <v>6053040</v>
      </c>
      <c r="D173" s="707">
        <v>6121557</v>
      </c>
      <c r="E173" s="707">
        <v>3953270</v>
      </c>
      <c r="F173" s="707">
        <v>4021787</v>
      </c>
      <c r="G173" s="707">
        <v>3953270</v>
      </c>
      <c r="H173" s="690">
        <v>4021787</v>
      </c>
      <c r="I173" s="772">
        <v>41275</v>
      </c>
      <c r="J173" s="758"/>
      <c r="K173" s="578"/>
      <c r="L173" s="578"/>
      <c r="M173" s="579"/>
      <c r="P173" s="187"/>
      <c r="Q173" s="663"/>
      <c r="R173" s="188"/>
      <c r="S173" s="635"/>
      <c r="T173" s="627"/>
      <c r="U173" s="627"/>
      <c r="V173" s="627"/>
      <c r="W173" s="627"/>
      <c r="X173" s="627"/>
      <c r="Y173" s="627"/>
      <c r="Z173" s="627"/>
      <c r="AA173" s="627"/>
      <c r="AB173" s="627"/>
    </row>
    <row r="174" spans="1:28" s="676" customFormat="1" ht="18.95" customHeight="1">
      <c r="A174" s="998">
        <v>8</v>
      </c>
      <c r="B174" s="681" t="s">
        <v>366</v>
      </c>
      <c r="C174" s="590">
        <v>1357839</v>
      </c>
      <c r="D174" s="707">
        <v>1426356</v>
      </c>
      <c r="E174" s="707">
        <v>970730</v>
      </c>
      <c r="F174" s="707">
        <v>1039247</v>
      </c>
      <c r="G174" s="707">
        <v>970730</v>
      </c>
      <c r="H174" s="690">
        <v>1039247</v>
      </c>
      <c r="I174" s="773" t="s">
        <v>1643</v>
      </c>
      <c r="J174" s="758"/>
      <c r="K174" s="578"/>
      <c r="L174" s="578"/>
      <c r="M174" s="579"/>
      <c r="P174" s="187"/>
      <c r="Q174" s="663"/>
      <c r="R174" s="188"/>
      <c r="S174" s="635"/>
      <c r="T174" s="627"/>
      <c r="U174" s="627"/>
      <c r="V174" s="627"/>
      <c r="W174" s="627"/>
      <c r="X174" s="627"/>
      <c r="Y174" s="627"/>
      <c r="Z174" s="627"/>
      <c r="AA174" s="627"/>
      <c r="AB174" s="627"/>
    </row>
    <row r="175" spans="1:28" s="676" customFormat="1" ht="18.95" customHeight="1">
      <c r="A175" s="998">
        <v>9</v>
      </c>
      <c r="B175" s="708" t="s">
        <v>367</v>
      </c>
      <c r="C175" s="590">
        <v>1459442</v>
      </c>
      <c r="D175" s="707">
        <v>1516406</v>
      </c>
      <c r="E175" s="707">
        <v>910749</v>
      </c>
      <c r="F175" s="707">
        <v>967713</v>
      </c>
      <c r="G175" s="707">
        <v>910749</v>
      </c>
      <c r="H175" s="690">
        <v>967713</v>
      </c>
      <c r="I175" s="773" t="s">
        <v>1644</v>
      </c>
      <c r="J175" s="758"/>
      <c r="K175" s="578"/>
      <c r="L175" s="578"/>
      <c r="M175" s="579"/>
      <c r="P175" s="187"/>
      <c r="Q175" s="663"/>
      <c r="R175" s="188"/>
      <c r="S175" s="635"/>
      <c r="T175" s="627"/>
      <c r="U175" s="627"/>
      <c r="V175" s="627"/>
      <c r="W175" s="627"/>
      <c r="X175" s="627"/>
      <c r="Y175" s="627"/>
      <c r="Z175" s="627"/>
      <c r="AA175" s="627"/>
      <c r="AB175" s="627"/>
    </row>
    <row r="176" spans="1:28" s="676" customFormat="1" ht="18.95" customHeight="1">
      <c r="A176" s="998">
        <v>10</v>
      </c>
      <c r="B176" s="708" t="s">
        <v>368</v>
      </c>
      <c r="C176" s="590">
        <v>1305066</v>
      </c>
      <c r="D176" s="707">
        <v>1354755</v>
      </c>
      <c r="E176" s="707">
        <v>904927</v>
      </c>
      <c r="F176" s="707">
        <v>954616</v>
      </c>
      <c r="G176" s="707">
        <v>904927</v>
      </c>
      <c r="H176" s="690">
        <v>954616</v>
      </c>
      <c r="I176" s="773" t="s">
        <v>1645</v>
      </c>
      <c r="J176" s="758"/>
      <c r="K176" s="578"/>
      <c r="L176" s="578"/>
      <c r="M176" s="579"/>
      <c r="P176" s="187"/>
      <c r="Q176" s="663"/>
      <c r="R176" s="188"/>
      <c r="S176" s="635"/>
      <c r="T176" s="627"/>
      <c r="U176" s="627"/>
      <c r="V176" s="627"/>
      <c r="W176" s="627"/>
      <c r="X176" s="627"/>
      <c r="Y176" s="627"/>
      <c r="Z176" s="627"/>
      <c r="AA176" s="627"/>
      <c r="AB176" s="627"/>
    </row>
    <row r="177" spans="1:28" s="676" customFormat="1" ht="18.95" customHeight="1">
      <c r="A177" s="998">
        <v>11</v>
      </c>
      <c r="B177" s="708" t="s">
        <v>369</v>
      </c>
      <c r="C177" s="590">
        <v>1603527</v>
      </c>
      <c r="D177" s="707">
        <v>1665692</v>
      </c>
      <c r="E177" s="707">
        <v>960074</v>
      </c>
      <c r="F177" s="707">
        <v>1022239</v>
      </c>
      <c r="G177" s="707">
        <v>960074</v>
      </c>
      <c r="H177" s="690">
        <v>1022239</v>
      </c>
      <c r="I177" s="773" t="s">
        <v>1631</v>
      </c>
      <c r="J177" s="758"/>
      <c r="K177" s="578"/>
      <c r="L177" s="578"/>
      <c r="M177" s="579"/>
      <c r="P177" s="187"/>
      <c r="Q177" s="663"/>
      <c r="R177" s="188"/>
      <c r="S177" s="635"/>
      <c r="T177" s="627"/>
      <c r="U177" s="627"/>
      <c r="V177" s="627"/>
      <c r="W177" s="627"/>
      <c r="X177" s="627"/>
      <c r="Y177" s="627"/>
      <c r="Z177" s="627"/>
      <c r="AA177" s="627"/>
      <c r="AB177" s="627"/>
    </row>
    <row r="178" spans="1:28" s="676" customFormat="1" ht="18.95" customHeight="1">
      <c r="A178" s="998">
        <v>13</v>
      </c>
      <c r="B178" s="708" t="s">
        <v>370</v>
      </c>
      <c r="C178" s="590">
        <v>438124</v>
      </c>
      <c r="D178" s="707">
        <v>463582</v>
      </c>
      <c r="E178" s="707">
        <v>331797</v>
      </c>
      <c r="F178" s="707">
        <v>357255</v>
      </c>
      <c r="G178" s="707">
        <v>331797</v>
      </c>
      <c r="H178" s="690">
        <v>357255</v>
      </c>
      <c r="I178" s="773" t="s">
        <v>1646</v>
      </c>
      <c r="J178" s="758"/>
      <c r="K178" s="578"/>
      <c r="L178" s="578"/>
      <c r="M178" s="579"/>
      <c r="P178" s="187"/>
      <c r="Q178" s="663"/>
      <c r="R178" s="188"/>
      <c r="S178" s="635"/>
      <c r="T178" s="627"/>
      <c r="U178" s="627"/>
      <c r="V178" s="627"/>
      <c r="W178" s="627"/>
      <c r="X178" s="627"/>
      <c r="Y178" s="627"/>
      <c r="Z178" s="627"/>
      <c r="AA178" s="627"/>
      <c r="AB178" s="627"/>
    </row>
    <row r="179" spans="1:28" s="676" customFormat="1" ht="18.95" customHeight="1">
      <c r="A179" s="998">
        <v>14</v>
      </c>
      <c r="B179" s="708" t="s">
        <v>371</v>
      </c>
      <c r="C179" s="590">
        <v>398976</v>
      </c>
      <c r="D179" s="707">
        <v>420800</v>
      </c>
      <c r="E179" s="707">
        <v>304341</v>
      </c>
      <c r="F179" s="707">
        <v>326165</v>
      </c>
      <c r="G179" s="707">
        <v>304341</v>
      </c>
      <c r="H179" s="690">
        <v>326165</v>
      </c>
      <c r="I179" s="773" t="s">
        <v>1647</v>
      </c>
      <c r="J179" s="758"/>
      <c r="K179" s="578"/>
      <c r="L179" s="578"/>
      <c r="M179" s="579"/>
      <c r="P179" s="187"/>
      <c r="Q179" s="663"/>
      <c r="R179" s="188"/>
      <c r="S179" s="635"/>
      <c r="T179" s="627"/>
      <c r="U179" s="627"/>
      <c r="V179" s="627"/>
      <c r="W179" s="627"/>
      <c r="X179" s="627"/>
      <c r="Y179" s="627"/>
      <c r="Z179" s="627"/>
      <c r="AA179" s="627"/>
      <c r="AB179" s="627"/>
    </row>
    <row r="180" spans="1:28" s="676" customFormat="1" ht="18.95" customHeight="1">
      <c r="A180" s="998">
        <v>15</v>
      </c>
      <c r="B180" s="708" t="s">
        <v>372</v>
      </c>
      <c r="C180" s="590">
        <v>520739</v>
      </c>
      <c r="D180" s="707">
        <v>541974</v>
      </c>
      <c r="E180" s="707">
        <v>334592</v>
      </c>
      <c r="F180" s="707">
        <v>355827</v>
      </c>
      <c r="G180" s="707">
        <v>334592</v>
      </c>
      <c r="H180" s="690">
        <v>355827</v>
      </c>
      <c r="I180" s="773" t="s">
        <v>1648</v>
      </c>
      <c r="J180" s="758"/>
      <c r="K180" s="578"/>
      <c r="L180" s="578"/>
      <c r="M180" s="579"/>
      <c r="P180" s="187"/>
      <c r="Q180" s="663"/>
      <c r="R180" s="188"/>
      <c r="S180" s="635"/>
      <c r="T180" s="627"/>
      <c r="U180" s="627"/>
      <c r="V180" s="627"/>
      <c r="W180" s="627"/>
      <c r="X180" s="627"/>
      <c r="Y180" s="627"/>
      <c r="Z180" s="627"/>
      <c r="AA180" s="627"/>
      <c r="AB180" s="627"/>
    </row>
    <row r="181" spans="1:28" s="676" customFormat="1" ht="18.95" customHeight="1">
      <c r="A181" s="999">
        <v>16</v>
      </c>
      <c r="B181" s="708" t="s">
        <v>373</v>
      </c>
      <c r="C181" s="590">
        <v>545383</v>
      </c>
      <c r="D181" s="707">
        <v>564619</v>
      </c>
      <c r="E181" s="707">
        <v>326475</v>
      </c>
      <c r="F181" s="707">
        <v>345711</v>
      </c>
      <c r="G181" s="707">
        <v>326475</v>
      </c>
      <c r="H181" s="690">
        <v>345711</v>
      </c>
      <c r="I181" s="773" t="s">
        <v>1649</v>
      </c>
      <c r="J181" s="754"/>
      <c r="K181" s="578"/>
      <c r="L181" s="578"/>
      <c r="M181" s="579"/>
      <c r="P181" s="187"/>
      <c r="Q181" s="663"/>
      <c r="R181" s="188"/>
      <c r="S181" s="635"/>
      <c r="T181" s="627"/>
      <c r="U181" s="627"/>
      <c r="V181" s="627"/>
      <c r="W181" s="627"/>
      <c r="X181" s="627"/>
      <c r="Y181" s="627"/>
      <c r="Z181" s="627"/>
      <c r="AA181" s="627"/>
      <c r="AB181" s="627"/>
    </row>
    <row r="182" spans="1:28" s="676" customFormat="1" ht="18.95" customHeight="1">
      <c r="A182" s="1000">
        <v>17</v>
      </c>
      <c r="B182" s="708" t="s">
        <v>374</v>
      </c>
      <c r="C182" s="590">
        <v>454595</v>
      </c>
      <c r="D182" s="707">
        <v>474476</v>
      </c>
      <c r="E182" s="707">
        <v>289063</v>
      </c>
      <c r="F182" s="707">
        <v>308944</v>
      </c>
      <c r="G182" s="707">
        <v>289063</v>
      </c>
      <c r="H182" s="690">
        <v>308944</v>
      </c>
      <c r="I182" s="773" t="s">
        <v>44</v>
      </c>
      <c r="J182" s="759"/>
      <c r="K182" s="578"/>
      <c r="L182" s="578"/>
      <c r="M182" s="579"/>
      <c r="P182" s="187"/>
      <c r="Q182" s="663"/>
      <c r="R182" s="188"/>
      <c r="S182" s="635"/>
      <c r="T182" s="627"/>
      <c r="U182" s="627"/>
      <c r="V182" s="627"/>
      <c r="W182" s="627"/>
      <c r="X182" s="627"/>
      <c r="Y182" s="627"/>
      <c r="Z182" s="627"/>
      <c r="AA182" s="627"/>
      <c r="AB182" s="627"/>
    </row>
    <row r="183" spans="1:28" s="676" customFormat="1" ht="18.95" customHeight="1">
      <c r="A183" s="1000">
        <v>18</v>
      </c>
      <c r="B183" s="708" t="s">
        <v>375</v>
      </c>
      <c r="C183" s="590">
        <v>459464</v>
      </c>
      <c r="D183" s="707">
        <v>477311</v>
      </c>
      <c r="E183" s="707">
        <v>295211</v>
      </c>
      <c r="F183" s="707">
        <v>313058</v>
      </c>
      <c r="G183" s="707">
        <v>295211</v>
      </c>
      <c r="H183" s="690">
        <v>313058</v>
      </c>
      <c r="I183" s="773" t="s">
        <v>1650</v>
      </c>
      <c r="J183" s="759"/>
      <c r="K183" s="578"/>
      <c r="L183" s="578"/>
      <c r="M183" s="579"/>
      <c r="P183" s="187"/>
      <c r="Q183" s="663"/>
      <c r="R183" s="188"/>
      <c r="S183" s="635"/>
      <c r="T183" s="627"/>
      <c r="U183" s="627"/>
      <c r="V183" s="627"/>
      <c r="W183" s="627"/>
      <c r="X183" s="627"/>
      <c r="Y183" s="627"/>
      <c r="Z183" s="627"/>
      <c r="AA183" s="627"/>
      <c r="AB183" s="627"/>
    </row>
    <row r="184" spans="1:28" s="676" customFormat="1" ht="18.95" customHeight="1">
      <c r="A184" s="1000">
        <v>19</v>
      </c>
      <c r="B184" s="708" t="s">
        <v>376</v>
      </c>
      <c r="C184" s="590">
        <v>426388</v>
      </c>
      <c r="D184" s="707">
        <v>445786</v>
      </c>
      <c r="E184" s="707">
        <v>309615</v>
      </c>
      <c r="F184" s="707">
        <v>329013</v>
      </c>
      <c r="G184" s="707">
        <v>309615</v>
      </c>
      <c r="H184" s="690">
        <v>329013</v>
      </c>
      <c r="I184" s="773" t="s">
        <v>1651</v>
      </c>
      <c r="J184" s="759"/>
      <c r="K184" s="578"/>
      <c r="L184" s="578"/>
      <c r="M184" s="579"/>
      <c r="P184" s="187"/>
      <c r="Q184" s="663"/>
      <c r="R184" s="188"/>
      <c r="S184" s="635"/>
      <c r="T184" s="627"/>
      <c r="U184" s="627"/>
      <c r="V184" s="627"/>
      <c r="W184" s="627"/>
      <c r="X184" s="627"/>
      <c r="Y184" s="627"/>
      <c r="Z184" s="627"/>
      <c r="AA184" s="627"/>
      <c r="AB184" s="627"/>
    </row>
    <row r="185" spans="1:28" s="676" customFormat="1" ht="18.95" customHeight="1">
      <c r="A185" s="1000">
        <v>20</v>
      </c>
      <c r="B185" s="708" t="s">
        <v>377</v>
      </c>
      <c r="C185" s="590">
        <v>502047</v>
      </c>
      <c r="D185" s="707">
        <v>518783</v>
      </c>
      <c r="E185" s="707">
        <v>299552</v>
      </c>
      <c r="F185" s="707">
        <v>316288</v>
      </c>
      <c r="G185" s="707">
        <v>299552</v>
      </c>
      <c r="H185" s="690">
        <v>316288</v>
      </c>
      <c r="I185" s="773" t="s">
        <v>1652</v>
      </c>
      <c r="J185" s="759"/>
      <c r="K185" s="578"/>
      <c r="L185" s="578"/>
      <c r="M185" s="579"/>
      <c r="P185" s="187"/>
      <c r="Q185" s="663"/>
      <c r="R185" s="188"/>
      <c r="S185" s="635"/>
      <c r="T185" s="627"/>
      <c r="U185" s="627"/>
      <c r="V185" s="627"/>
      <c r="W185" s="627"/>
      <c r="X185" s="627"/>
      <c r="Y185" s="627"/>
      <c r="Z185" s="627"/>
      <c r="AA185" s="627"/>
      <c r="AB185" s="627"/>
    </row>
    <row r="186" spans="1:28" s="676" customFormat="1" ht="18.95" customHeight="1">
      <c r="A186" s="1000">
        <v>21</v>
      </c>
      <c r="B186" s="708" t="s">
        <v>378</v>
      </c>
      <c r="C186" s="590">
        <v>376631</v>
      </c>
      <c r="D186" s="707">
        <v>390186</v>
      </c>
      <c r="E186" s="707">
        <v>295760</v>
      </c>
      <c r="F186" s="707">
        <v>309315</v>
      </c>
      <c r="G186" s="707">
        <v>295760</v>
      </c>
      <c r="H186" s="690">
        <v>309315</v>
      </c>
      <c r="I186" s="773" t="s">
        <v>1653</v>
      </c>
      <c r="J186" s="759"/>
      <c r="K186" s="578"/>
      <c r="L186" s="578"/>
      <c r="M186" s="579"/>
      <c r="P186" s="187"/>
      <c r="Q186" s="663"/>
      <c r="R186" s="188"/>
      <c r="S186" s="635"/>
      <c r="T186" s="627"/>
      <c r="U186" s="627"/>
      <c r="V186" s="627"/>
      <c r="W186" s="627"/>
      <c r="X186" s="627"/>
      <c r="Y186" s="627"/>
      <c r="Z186" s="627"/>
      <c r="AA186" s="627"/>
      <c r="AB186" s="627"/>
    </row>
    <row r="187" spans="1:28" s="676" customFormat="1" ht="18.95" customHeight="1">
      <c r="A187" s="1000">
        <v>22</v>
      </c>
      <c r="B187" s="708" t="s">
        <v>379</v>
      </c>
      <c r="C187" s="590">
        <v>559173</v>
      </c>
      <c r="D187" s="707">
        <v>578349</v>
      </c>
      <c r="E187" s="707">
        <v>314967</v>
      </c>
      <c r="F187" s="707">
        <v>334143</v>
      </c>
      <c r="G187" s="707">
        <v>314967</v>
      </c>
      <c r="H187" s="690">
        <v>334143</v>
      </c>
      <c r="I187" s="773" t="s">
        <v>1654</v>
      </c>
      <c r="J187" s="759"/>
      <c r="K187" s="578"/>
      <c r="L187" s="578"/>
      <c r="M187" s="579"/>
      <c r="P187" s="187"/>
      <c r="Q187" s="663"/>
      <c r="R187" s="188"/>
      <c r="S187" s="635"/>
      <c r="T187" s="627"/>
      <c r="U187" s="627"/>
      <c r="V187" s="627"/>
      <c r="W187" s="627"/>
      <c r="X187" s="627"/>
      <c r="Y187" s="627"/>
      <c r="Z187" s="627"/>
      <c r="AA187" s="627"/>
      <c r="AB187" s="627"/>
    </row>
    <row r="188" spans="1:28" s="676" customFormat="1" ht="18.95" customHeight="1">
      <c r="A188" s="1000">
        <v>23</v>
      </c>
      <c r="B188" s="708" t="s">
        <v>380</v>
      </c>
      <c r="C188" s="590">
        <v>580291</v>
      </c>
      <c r="D188" s="707">
        <v>602184</v>
      </c>
      <c r="E188" s="707">
        <v>325082</v>
      </c>
      <c r="F188" s="707">
        <v>346975</v>
      </c>
      <c r="G188" s="707">
        <v>325082</v>
      </c>
      <c r="H188" s="690">
        <v>346975</v>
      </c>
      <c r="I188" s="773" t="s">
        <v>1655</v>
      </c>
      <c r="J188" s="759"/>
      <c r="K188" s="578"/>
      <c r="L188" s="578"/>
      <c r="M188" s="579"/>
      <c r="P188" s="187"/>
      <c r="Q188" s="663"/>
      <c r="R188" s="188"/>
      <c r="S188" s="635"/>
      <c r="T188" s="627"/>
      <c r="U188" s="627"/>
      <c r="V188" s="627"/>
      <c r="W188" s="627"/>
      <c r="X188" s="627"/>
      <c r="Y188" s="627"/>
      <c r="Z188" s="627"/>
      <c r="AA188" s="627"/>
      <c r="AB188" s="627"/>
    </row>
    <row r="189" spans="1:28" s="676" customFormat="1" ht="18.95" customHeight="1" thickBot="1">
      <c r="A189" s="1001">
        <v>24</v>
      </c>
      <c r="B189" s="709" t="s">
        <v>381</v>
      </c>
      <c r="C189" s="710">
        <v>464063</v>
      </c>
      <c r="D189" s="711">
        <v>485159</v>
      </c>
      <c r="E189" s="711">
        <v>320025</v>
      </c>
      <c r="F189" s="711">
        <v>341121</v>
      </c>
      <c r="G189" s="711">
        <v>320025</v>
      </c>
      <c r="H189" s="716">
        <v>341121</v>
      </c>
      <c r="I189" s="774" t="s">
        <v>1656</v>
      </c>
      <c r="J189" s="760"/>
      <c r="K189" s="578"/>
      <c r="L189" s="578"/>
      <c r="M189" s="579"/>
      <c r="P189" s="187"/>
      <c r="Q189" s="663"/>
      <c r="R189" s="188"/>
      <c r="S189" s="635"/>
      <c r="T189" s="627"/>
      <c r="U189" s="627"/>
      <c r="V189" s="627"/>
      <c r="W189" s="627"/>
      <c r="X189" s="627"/>
      <c r="Y189" s="627"/>
      <c r="Z189" s="627"/>
      <c r="AA189" s="627"/>
      <c r="AB189" s="627"/>
    </row>
    <row r="190" spans="1:28" s="676" customFormat="1" ht="18.95" customHeight="1">
      <c r="A190" s="572"/>
      <c r="B190" s="573"/>
      <c r="C190" s="577"/>
      <c r="D190" s="577"/>
      <c r="E190" s="577"/>
      <c r="F190" s="577"/>
      <c r="G190" s="577"/>
      <c r="H190" s="578"/>
      <c r="I190" s="578"/>
      <c r="J190" s="578"/>
      <c r="K190" s="578"/>
      <c r="L190" s="578"/>
      <c r="M190" s="579"/>
      <c r="P190" s="187"/>
      <c r="Q190" s="663"/>
      <c r="R190" s="188"/>
      <c r="S190" s="635"/>
      <c r="T190" s="627"/>
      <c r="U190" s="627"/>
      <c r="V190" s="627"/>
      <c r="W190" s="627"/>
      <c r="X190" s="627"/>
      <c r="Y190" s="627"/>
      <c r="Z190" s="627"/>
      <c r="AA190" s="627"/>
      <c r="AB190" s="627"/>
    </row>
    <row r="191" spans="1:28" s="676" customFormat="1" ht="18.95" customHeight="1">
      <c r="A191" s="683" t="s">
        <v>1664</v>
      </c>
      <c r="B191" s="570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91"/>
      <c r="O191" s="187"/>
      <c r="P191" s="187"/>
      <c r="Q191" s="187"/>
      <c r="R191" s="188"/>
      <c r="S191" s="635"/>
      <c r="T191" s="627"/>
      <c r="U191" s="627"/>
      <c r="V191" s="627"/>
      <c r="W191" s="627"/>
      <c r="X191" s="627"/>
      <c r="Y191" s="627"/>
      <c r="Z191" s="627"/>
      <c r="AA191" s="627"/>
      <c r="AB191" s="627"/>
    </row>
    <row r="192" spans="1:28" s="676" customFormat="1" ht="18.95" customHeight="1" thickBot="1">
      <c r="A192" s="698"/>
      <c r="B192" s="699" t="s">
        <v>168</v>
      </c>
      <c r="C192" s="700"/>
      <c r="D192" s="700"/>
      <c r="E192" s="700"/>
      <c r="F192" s="701"/>
      <c r="G192" s="702"/>
      <c r="H192" s="701"/>
      <c r="I192" s="701"/>
      <c r="J192" s="701"/>
      <c r="K192" s="701"/>
      <c r="L192" s="1002"/>
      <c r="M192" s="703" t="s">
        <v>338</v>
      </c>
      <c r="N192" s="186"/>
      <c r="O192" s="198"/>
      <c r="P192" s="187"/>
      <c r="Q192" s="635"/>
      <c r="R192" s="627"/>
      <c r="S192" s="627"/>
      <c r="T192" s="627"/>
      <c r="U192" s="627"/>
      <c r="V192" s="627"/>
      <c r="W192" s="627"/>
      <c r="X192" s="627"/>
      <c r="Y192" s="627"/>
      <c r="Z192" s="627"/>
    </row>
    <row r="193" spans="1:27" s="676" customFormat="1" ht="18.95" customHeight="1">
      <c r="A193" s="1470"/>
      <c r="B193" s="1505" t="s">
        <v>252</v>
      </c>
      <c r="C193" s="1102"/>
      <c r="D193" s="1444" t="s">
        <v>342</v>
      </c>
      <c r="E193" s="1445"/>
      <c r="F193" s="1446" t="s">
        <v>343</v>
      </c>
      <c r="G193" s="1447"/>
      <c r="H193" s="1444" t="s">
        <v>344</v>
      </c>
      <c r="I193" s="1445"/>
      <c r="J193" s="1444" t="s">
        <v>346</v>
      </c>
      <c r="K193" s="1475"/>
      <c r="L193" s="1105"/>
      <c r="M193" s="639"/>
      <c r="N193" s="186"/>
      <c r="O193" s="186"/>
      <c r="P193" s="198"/>
      <c r="Q193" s="188"/>
      <c r="R193" s="635"/>
      <c r="S193" s="627"/>
      <c r="T193" s="627"/>
      <c r="U193" s="627"/>
      <c r="V193" s="627"/>
      <c r="W193" s="627"/>
      <c r="X193" s="627"/>
      <c r="Y193" s="627"/>
      <c r="Z193" s="627"/>
      <c r="AA193" s="627"/>
    </row>
    <row r="194" spans="1:27" s="676" customFormat="1" ht="18.95" customHeight="1" thickBot="1">
      <c r="A194" s="1471"/>
      <c r="B194" s="1473"/>
      <c r="C194" s="1103"/>
      <c r="D194" s="1455" t="s">
        <v>347</v>
      </c>
      <c r="E194" s="1456"/>
      <c r="F194" s="1457" t="s">
        <v>348</v>
      </c>
      <c r="G194" s="1458"/>
      <c r="H194" s="1455" t="s">
        <v>349</v>
      </c>
      <c r="I194" s="1456"/>
      <c r="J194" s="1455" t="s">
        <v>351</v>
      </c>
      <c r="K194" s="1478"/>
      <c r="L194" s="712" t="s">
        <v>1627</v>
      </c>
      <c r="M194" s="1108"/>
      <c r="N194" s="186"/>
      <c r="O194" s="186"/>
      <c r="P194" s="198"/>
      <c r="Q194" s="188"/>
      <c r="R194" s="635"/>
      <c r="S194" s="627"/>
      <c r="T194" s="627"/>
      <c r="U194" s="627"/>
      <c r="V194" s="627"/>
      <c r="W194" s="627"/>
      <c r="X194" s="627"/>
      <c r="Y194" s="627"/>
      <c r="Z194" s="627"/>
      <c r="AA194" s="627"/>
    </row>
    <row r="195" spans="1:27" s="676" customFormat="1" ht="34.5" thickBot="1">
      <c r="A195" s="1472"/>
      <c r="B195" s="1474"/>
      <c r="C195" s="1104"/>
      <c r="D195" s="670" t="s">
        <v>248</v>
      </c>
      <c r="E195" s="671" t="s">
        <v>249</v>
      </c>
      <c r="F195" s="670" t="s">
        <v>248</v>
      </c>
      <c r="G195" s="671" t="s">
        <v>249</v>
      </c>
      <c r="H195" s="670" t="s">
        <v>248</v>
      </c>
      <c r="I195" s="671" t="s">
        <v>249</v>
      </c>
      <c r="J195" s="670" t="s">
        <v>248</v>
      </c>
      <c r="K195" s="718" t="s">
        <v>249</v>
      </c>
      <c r="L195" s="719" t="s">
        <v>1628</v>
      </c>
      <c r="M195" s="756"/>
      <c r="N195" s="186"/>
      <c r="O195" s="186"/>
      <c r="P195" s="198"/>
      <c r="Q195" s="188"/>
      <c r="R195" s="635"/>
      <c r="S195" s="627"/>
      <c r="T195" s="627"/>
      <c r="U195" s="627"/>
      <c r="V195" s="627"/>
      <c r="W195" s="627"/>
      <c r="X195" s="627"/>
      <c r="Y195" s="627"/>
      <c r="Z195" s="627"/>
      <c r="AA195" s="627"/>
    </row>
    <row r="196" spans="1:27" s="676" customFormat="1" ht="18.95" customHeight="1">
      <c r="A196" s="998">
        <v>1</v>
      </c>
      <c r="B196" s="708" t="s">
        <v>393</v>
      </c>
      <c r="C196" s="1003"/>
      <c r="D196" s="590">
        <v>10508367</v>
      </c>
      <c r="E196" s="707">
        <v>10513063</v>
      </c>
      <c r="F196" s="707">
        <v>1381177</v>
      </c>
      <c r="G196" s="707">
        <v>1384049</v>
      </c>
      <c r="H196" s="707">
        <v>2371871</v>
      </c>
      <c r="I196" s="707">
        <v>2373695</v>
      </c>
      <c r="J196" s="707">
        <v>1512655</v>
      </c>
      <c r="K196" s="690">
        <v>1514479</v>
      </c>
      <c r="L196" s="773" t="s">
        <v>1646</v>
      </c>
      <c r="M196" s="758"/>
      <c r="N196" s="186"/>
      <c r="O196" s="186"/>
      <c r="P196" s="198"/>
      <c r="Q196" s="188"/>
      <c r="R196" s="635"/>
      <c r="S196" s="627"/>
      <c r="T196" s="627"/>
      <c r="U196" s="627"/>
      <c r="V196" s="627"/>
      <c r="W196" s="627"/>
      <c r="X196" s="627"/>
      <c r="Y196" s="627"/>
      <c r="Z196" s="627"/>
      <c r="AA196" s="627"/>
    </row>
    <row r="197" spans="1:27" s="676" customFormat="1" ht="18.95" customHeight="1">
      <c r="A197" s="998">
        <v>3</v>
      </c>
      <c r="B197" s="708"/>
      <c r="C197" s="1004" t="s">
        <v>394</v>
      </c>
      <c r="D197" s="590">
        <v>4343698</v>
      </c>
      <c r="E197" s="707">
        <v>4348394</v>
      </c>
      <c r="F197" s="707">
        <v>456661</v>
      </c>
      <c r="G197" s="707">
        <v>459533</v>
      </c>
      <c r="H197" s="707">
        <v>790886</v>
      </c>
      <c r="I197" s="707">
        <v>792710</v>
      </c>
      <c r="J197" s="707">
        <v>328061</v>
      </c>
      <c r="K197" s="690">
        <v>329885</v>
      </c>
      <c r="L197" s="773"/>
      <c r="M197" s="758"/>
      <c r="N197" s="186"/>
      <c r="O197" s="186"/>
      <c r="P197" s="198"/>
      <c r="Q197" s="188"/>
      <c r="R197" s="635"/>
      <c r="S197" s="627"/>
      <c r="T197" s="627"/>
      <c r="U197" s="627"/>
      <c r="V197" s="627"/>
      <c r="W197" s="627"/>
      <c r="X197" s="627"/>
      <c r="Y197" s="627"/>
      <c r="Z197" s="627"/>
      <c r="AA197" s="627"/>
    </row>
    <row r="198" spans="1:27" s="676" customFormat="1" ht="18.95" customHeight="1">
      <c r="A198" s="998">
        <v>4</v>
      </c>
      <c r="B198" s="708" t="s">
        <v>395</v>
      </c>
      <c r="C198" s="1003"/>
      <c r="D198" s="590">
        <v>9309662</v>
      </c>
      <c r="E198" s="707">
        <v>9315245</v>
      </c>
      <c r="F198" s="707">
        <v>1269629</v>
      </c>
      <c r="G198" s="707">
        <v>1272502</v>
      </c>
      <c r="H198" s="707">
        <v>2032237</v>
      </c>
      <c r="I198" s="707">
        <v>2034947</v>
      </c>
      <c r="J198" s="707">
        <v>1259682</v>
      </c>
      <c r="K198" s="690">
        <v>1262392</v>
      </c>
      <c r="L198" s="773" t="s">
        <v>1647</v>
      </c>
      <c r="M198" s="758"/>
      <c r="N198" s="186"/>
      <c r="O198" s="186"/>
      <c r="P198" s="198"/>
      <c r="Q198" s="188"/>
      <c r="R198" s="635"/>
      <c r="S198" s="627"/>
      <c r="T198" s="627"/>
      <c r="U198" s="627"/>
      <c r="V198" s="627"/>
      <c r="W198" s="627"/>
      <c r="X198" s="627"/>
      <c r="Y198" s="627"/>
      <c r="Z198" s="627"/>
      <c r="AA198" s="627"/>
    </row>
    <row r="199" spans="1:27" s="676" customFormat="1" ht="18.95" customHeight="1">
      <c r="A199" s="998">
        <v>6</v>
      </c>
      <c r="B199" s="708"/>
      <c r="C199" s="1004" t="s">
        <v>394</v>
      </c>
      <c r="D199" s="590">
        <v>3564099</v>
      </c>
      <c r="E199" s="707">
        <v>3569682</v>
      </c>
      <c r="F199" s="707">
        <v>268086</v>
      </c>
      <c r="G199" s="707">
        <v>270959</v>
      </c>
      <c r="H199" s="707">
        <v>650526</v>
      </c>
      <c r="I199" s="707">
        <v>653236</v>
      </c>
      <c r="J199" s="707">
        <v>247864</v>
      </c>
      <c r="K199" s="690">
        <v>250574</v>
      </c>
      <c r="L199" s="773"/>
      <c r="M199" s="758"/>
      <c r="N199" s="186"/>
      <c r="O199" s="186"/>
      <c r="P199" s="198"/>
      <c r="Q199" s="188"/>
      <c r="R199" s="635"/>
      <c r="S199" s="627"/>
      <c r="T199" s="627"/>
      <c r="U199" s="627"/>
      <c r="V199" s="627"/>
      <c r="W199" s="627"/>
      <c r="X199" s="627"/>
      <c r="Y199" s="627"/>
      <c r="Z199" s="627"/>
      <c r="AA199" s="627"/>
    </row>
    <row r="200" spans="1:27" s="676" customFormat="1" ht="18.95" customHeight="1">
      <c r="A200" s="998">
        <v>7</v>
      </c>
      <c r="B200" s="708" t="s">
        <v>396</v>
      </c>
      <c r="C200" s="1003"/>
      <c r="D200" s="590">
        <v>9034758</v>
      </c>
      <c r="E200" s="707">
        <v>9038540</v>
      </c>
      <c r="F200" s="707">
        <v>1544576</v>
      </c>
      <c r="G200" s="707">
        <v>1547622</v>
      </c>
      <c r="H200" s="707">
        <v>2337626</v>
      </c>
      <c r="I200" s="707">
        <v>2338362</v>
      </c>
      <c r="J200" s="707">
        <v>1526021</v>
      </c>
      <c r="K200" s="690">
        <v>1526757</v>
      </c>
      <c r="L200" s="773" t="s">
        <v>1648</v>
      </c>
      <c r="M200" s="758"/>
      <c r="N200" s="186"/>
      <c r="O200" s="186"/>
      <c r="P200" s="198"/>
      <c r="Q200" s="188"/>
      <c r="R200" s="635"/>
      <c r="S200" s="627"/>
      <c r="T200" s="627"/>
      <c r="U200" s="627"/>
      <c r="V200" s="627"/>
      <c r="W200" s="627"/>
      <c r="X200" s="627"/>
      <c r="Y200" s="627"/>
      <c r="Z200" s="627"/>
      <c r="AA200" s="627"/>
    </row>
    <row r="201" spans="1:27" s="676" customFormat="1" ht="18.95" customHeight="1">
      <c r="A201" s="998">
        <v>9</v>
      </c>
      <c r="B201" s="708"/>
      <c r="C201" s="1004" t="s">
        <v>394</v>
      </c>
      <c r="D201" s="590">
        <v>3372514</v>
      </c>
      <c r="E201" s="707">
        <v>3376296</v>
      </c>
      <c r="F201" s="707">
        <v>405702</v>
      </c>
      <c r="G201" s="707">
        <v>408748</v>
      </c>
      <c r="H201" s="707">
        <v>696164</v>
      </c>
      <c r="I201" s="707">
        <v>696900</v>
      </c>
      <c r="J201" s="707">
        <v>287414</v>
      </c>
      <c r="K201" s="690">
        <v>288150</v>
      </c>
      <c r="L201" s="773"/>
      <c r="M201" s="758"/>
      <c r="N201" s="186"/>
      <c r="O201" s="186"/>
      <c r="P201" s="198"/>
      <c r="Q201" s="188"/>
      <c r="R201" s="635"/>
      <c r="S201" s="627"/>
      <c r="T201" s="627"/>
      <c r="U201" s="627"/>
      <c r="V201" s="627"/>
      <c r="W201" s="627"/>
      <c r="X201" s="627"/>
      <c r="Y201" s="627"/>
      <c r="Z201" s="627"/>
      <c r="AA201" s="627"/>
    </row>
    <row r="202" spans="1:27" s="676" customFormat="1" ht="18.95" customHeight="1">
      <c r="A202" s="999">
        <v>10</v>
      </c>
      <c r="B202" s="708" t="s">
        <v>397</v>
      </c>
      <c r="C202" s="1003"/>
      <c r="D202" s="590">
        <v>9564471</v>
      </c>
      <c r="E202" s="707">
        <v>9570660</v>
      </c>
      <c r="F202" s="707">
        <v>1270204</v>
      </c>
      <c r="G202" s="707">
        <v>1273239</v>
      </c>
      <c r="H202" s="707">
        <v>2432891</v>
      </c>
      <c r="I202" s="707">
        <v>2436045</v>
      </c>
      <c r="J202" s="707">
        <v>1589181</v>
      </c>
      <c r="K202" s="690">
        <v>1592335</v>
      </c>
      <c r="L202" s="773" t="s">
        <v>1649</v>
      </c>
      <c r="M202" s="754"/>
      <c r="N202" s="186"/>
      <c r="O202" s="186"/>
      <c r="P202" s="198"/>
      <c r="Q202" s="188"/>
      <c r="R202" s="635"/>
      <c r="S202" s="627"/>
      <c r="T202" s="627"/>
      <c r="U202" s="627"/>
      <c r="V202" s="627"/>
      <c r="W202" s="627"/>
      <c r="X202" s="627"/>
      <c r="Y202" s="627"/>
      <c r="Z202" s="627"/>
      <c r="AA202" s="627"/>
    </row>
    <row r="203" spans="1:27" s="676" customFormat="1" ht="18.95" customHeight="1">
      <c r="A203" s="1000">
        <v>12</v>
      </c>
      <c r="B203" s="708"/>
      <c r="C203" s="1004" t="s">
        <v>394</v>
      </c>
      <c r="D203" s="590">
        <v>3566726</v>
      </c>
      <c r="E203" s="707">
        <v>3572915</v>
      </c>
      <c r="F203" s="707">
        <v>333468</v>
      </c>
      <c r="G203" s="707">
        <v>336503</v>
      </c>
      <c r="H203" s="707">
        <v>730288</v>
      </c>
      <c r="I203" s="707">
        <v>733442</v>
      </c>
      <c r="J203" s="707">
        <v>282794</v>
      </c>
      <c r="K203" s="690">
        <v>285948</v>
      </c>
      <c r="L203" s="773"/>
      <c r="M203" s="759"/>
      <c r="N203" s="186"/>
      <c r="O203" s="186"/>
      <c r="P203" s="198"/>
      <c r="Q203" s="188"/>
      <c r="R203" s="635"/>
      <c r="S203" s="627"/>
      <c r="T203" s="627"/>
      <c r="U203" s="627"/>
      <c r="V203" s="627"/>
      <c r="W203" s="627"/>
      <c r="X203" s="627"/>
      <c r="Y203" s="627"/>
      <c r="Z203" s="627"/>
      <c r="AA203" s="627"/>
    </row>
    <row r="204" spans="1:27" s="676" customFormat="1" ht="18.95" customHeight="1">
      <c r="A204" s="1000">
        <v>13</v>
      </c>
      <c r="B204" s="708" t="s">
        <v>398</v>
      </c>
      <c r="C204" s="1003"/>
      <c r="D204" s="590">
        <v>10026163</v>
      </c>
      <c r="E204" s="707">
        <v>10033420</v>
      </c>
      <c r="F204" s="707">
        <v>1398526</v>
      </c>
      <c r="G204" s="707">
        <v>1401584</v>
      </c>
      <c r="H204" s="707">
        <v>2476617</v>
      </c>
      <c r="I204" s="707">
        <v>2480816</v>
      </c>
      <c r="J204" s="707">
        <v>1640088</v>
      </c>
      <c r="K204" s="690">
        <v>1644287</v>
      </c>
      <c r="L204" s="773" t="s">
        <v>44</v>
      </c>
      <c r="M204" s="759"/>
      <c r="N204" s="186"/>
      <c r="O204" s="186"/>
      <c r="P204" s="198"/>
      <c r="Q204" s="188"/>
      <c r="R204" s="635"/>
      <c r="S204" s="627"/>
      <c r="T204" s="627"/>
      <c r="U204" s="627"/>
      <c r="V204" s="627"/>
      <c r="W204" s="627"/>
      <c r="X204" s="627"/>
      <c r="Y204" s="627"/>
      <c r="Z204" s="627"/>
      <c r="AA204" s="627"/>
    </row>
    <row r="205" spans="1:27" s="676" customFormat="1" ht="18.95" customHeight="1">
      <c r="A205" s="1000">
        <v>15</v>
      </c>
      <c r="B205" s="708"/>
      <c r="C205" s="1004" t="s">
        <v>394</v>
      </c>
      <c r="D205" s="590">
        <v>3795432</v>
      </c>
      <c r="E205" s="707">
        <v>3802689</v>
      </c>
      <c r="F205" s="707">
        <v>471962</v>
      </c>
      <c r="G205" s="707">
        <v>475020</v>
      </c>
      <c r="H205" s="707">
        <v>804257</v>
      </c>
      <c r="I205" s="707">
        <v>808456</v>
      </c>
      <c r="J205" s="707">
        <v>370475</v>
      </c>
      <c r="K205" s="690">
        <v>374674</v>
      </c>
      <c r="L205" s="773"/>
      <c r="M205" s="759"/>
      <c r="N205" s="186"/>
      <c r="O205" s="186"/>
      <c r="P205" s="198"/>
      <c r="Q205" s="188"/>
      <c r="R205" s="635"/>
      <c r="S205" s="627"/>
      <c r="T205" s="627"/>
      <c r="U205" s="627"/>
      <c r="V205" s="627"/>
      <c r="W205" s="627"/>
      <c r="X205" s="627"/>
      <c r="Y205" s="627"/>
      <c r="Z205" s="627"/>
      <c r="AA205" s="627"/>
    </row>
    <row r="206" spans="1:27" s="676" customFormat="1" ht="18.95" customHeight="1">
      <c r="A206" s="1000">
        <v>16</v>
      </c>
      <c r="B206" s="708" t="s">
        <v>399</v>
      </c>
      <c r="C206" s="1003"/>
      <c r="D206" s="590">
        <v>9250527</v>
      </c>
      <c r="E206" s="707">
        <v>9258190</v>
      </c>
      <c r="F206" s="707">
        <v>1422926</v>
      </c>
      <c r="G206" s="707">
        <v>1425984</v>
      </c>
      <c r="H206" s="707">
        <v>2353554</v>
      </c>
      <c r="I206" s="707">
        <v>2358159</v>
      </c>
      <c r="J206" s="707">
        <v>1593920</v>
      </c>
      <c r="K206" s="690">
        <v>1598525</v>
      </c>
      <c r="L206" s="773" t="s">
        <v>1650</v>
      </c>
      <c r="M206" s="759"/>
      <c r="N206" s="186"/>
      <c r="O206" s="186"/>
      <c r="P206" s="198"/>
      <c r="Q206" s="188"/>
      <c r="R206" s="635"/>
      <c r="S206" s="627"/>
      <c r="T206" s="627"/>
      <c r="U206" s="627"/>
      <c r="V206" s="627"/>
      <c r="W206" s="627"/>
      <c r="X206" s="627"/>
      <c r="Y206" s="627"/>
      <c r="Z206" s="627"/>
      <c r="AA206" s="627"/>
    </row>
    <row r="207" spans="1:27" s="676" customFormat="1" ht="18.95" customHeight="1">
      <c r="A207" s="1000">
        <v>18</v>
      </c>
      <c r="B207" s="708"/>
      <c r="C207" s="1004" t="s">
        <v>394</v>
      </c>
      <c r="D207" s="590">
        <v>3747007</v>
      </c>
      <c r="E207" s="707">
        <v>3754670</v>
      </c>
      <c r="F207" s="707">
        <v>476980</v>
      </c>
      <c r="G207" s="707">
        <v>480038</v>
      </c>
      <c r="H207" s="707">
        <v>827272</v>
      </c>
      <c r="I207" s="707">
        <v>831877</v>
      </c>
      <c r="J207" s="707">
        <v>416122</v>
      </c>
      <c r="K207" s="690">
        <v>420727</v>
      </c>
      <c r="L207" s="773"/>
      <c r="M207" s="759"/>
      <c r="N207" s="186"/>
      <c r="O207" s="186"/>
      <c r="P207" s="198"/>
      <c r="Q207" s="188"/>
      <c r="R207" s="635"/>
      <c r="S207" s="627"/>
      <c r="T207" s="627"/>
      <c r="U207" s="627"/>
      <c r="V207" s="627"/>
      <c r="W207" s="627"/>
      <c r="X207" s="627"/>
      <c r="Y207" s="627"/>
      <c r="Z207" s="627"/>
      <c r="AA207" s="627"/>
    </row>
    <row r="208" spans="1:27" s="676" customFormat="1" ht="18.95" customHeight="1">
      <c r="A208" s="1000">
        <v>19</v>
      </c>
      <c r="B208" s="708" t="s">
        <v>400</v>
      </c>
      <c r="C208" s="1003"/>
      <c r="D208" s="590">
        <v>10002731</v>
      </c>
      <c r="E208" s="707">
        <v>10009670</v>
      </c>
      <c r="F208" s="707">
        <v>1493777</v>
      </c>
      <c r="G208" s="707">
        <v>1496898</v>
      </c>
      <c r="H208" s="707">
        <v>2578400</v>
      </c>
      <c r="I208" s="707">
        <v>2582218</v>
      </c>
      <c r="J208" s="707">
        <v>1801315</v>
      </c>
      <c r="K208" s="690">
        <v>1805133</v>
      </c>
      <c r="L208" s="773" t="s">
        <v>1651</v>
      </c>
      <c r="M208" s="759"/>
      <c r="N208" s="186"/>
      <c r="O208" s="186"/>
      <c r="P208" s="198"/>
      <c r="Q208" s="188"/>
      <c r="R208" s="635"/>
      <c r="S208" s="627"/>
      <c r="T208" s="627"/>
      <c r="U208" s="627"/>
      <c r="V208" s="627"/>
      <c r="W208" s="627"/>
      <c r="X208" s="627"/>
      <c r="Y208" s="627"/>
      <c r="Z208" s="627"/>
      <c r="AA208" s="627"/>
    </row>
    <row r="209" spans="1:28" s="676" customFormat="1" ht="18.95" customHeight="1">
      <c r="A209" s="1000">
        <v>21</v>
      </c>
      <c r="B209" s="708"/>
      <c r="C209" s="1004" t="s">
        <v>394</v>
      </c>
      <c r="D209" s="590">
        <v>4131959</v>
      </c>
      <c r="E209" s="707">
        <v>4138898</v>
      </c>
      <c r="F209" s="707">
        <v>441484</v>
      </c>
      <c r="G209" s="707">
        <v>444605</v>
      </c>
      <c r="H209" s="707">
        <v>951685</v>
      </c>
      <c r="I209" s="707">
        <v>955503</v>
      </c>
      <c r="J209" s="707">
        <v>514253</v>
      </c>
      <c r="K209" s="690">
        <v>518071</v>
      </c>
      <c r="L209" s="773"/>
      <c r="M209" s="759"/>
      <c r="N209" s="186"/>
      <c r="O209" s="186"/>
      <c r="P209" s="198"/>
      <c r="Q209" s="188"/>
      <c r="R209" s="635"/>
      <c r="S209" s="627"/>
      <c r="T209" s="627"/>
      <c r="U209" s="627"/>
      <c r="V209" s="627"/>
      <c r="W209" s="627"/>
      <c r="X209" s="627"/>
      <c r="Y209" s="627"/>
      <c r="Z209" s="627"/>
      <c r="AA209" s="627"/>
    </row>
    <row r="210" spans="1:28" s="676" customFormat="1" ht="18.95" customHeight="1">
      <c r="A210" s="1000">
        <v>22</v>
      </c>
      <c r="B210" s="708" t="s">
        <v>401</v>
      </c>
      <c r="C210" s="1003"/>
      <c r="D210" s="590">
        <v>11190550</v>
      </c>
      <c r="E210" s="707">
        <v>11198334</v>
      </c>
      <c r="F210" s="707">
        <v>1576922</v>
      </c>
      <c r="G210" s="707">
        <v>1580036</v>
      </c>
      <c r="H210" s="707">
        <v>2712440</v>
      </c>
      <c r="I210" s="707">
        <v>2717110</v>
      </c>
      <c r="J210" s="707">
        <v>1867491</v>
      </c>
      <c r="K210" s="690">
        <v>1872161</v>
      </c>
      <c r="L210" s="773" t="s">
        <v>1652</v>
      </c>
      <c r="M210" s="759"/>
      <c r="N210" s="186"/>
      <c r="O210" s="186"/>
      <c r="P210" s="198"/>
      <c r="Q210" s="188"/>
      <c r="R210" s="635"/>
      <c r="S210" s="627"/>
      <c r="T210" s="627"/>
      <c r="U210" s="627"/>
      <c r="V210" s="627"/>
      <c r="W210" s="627"/>
      <c r="X210" s="627"/>
      <c r="Y210" s="627"/>
      <c r="Z210" s="627"/>
      <c r="AA210" s="627"/>
    </row>
    <row r="211" spans="1:28" s="676" customFormat="1" ht="18.95" customHeight="1">
      <c r="A211" s="1000">
        <v>24</v>
      </c>
      <c r="B211" s="708"/>
      <c r="C211" s="1004" t="s">
        <v>394</v>
      </c>
      <c r="D211" s="590">
        <v>4523270</v>
      </c>
      <c r="E211" s="707">
        <v>4531054</v>
      </c>
      <c r="F211" s="707">
        <v>516039</v>
      </c>
      <c r="G211" s="707">
        <v>519153</v>
      </c>
      <c r="H211" s="707">
        <v>938386</v>
      </c>
      <c r="I211" s="707">
        <v>943056</v>
      </c>
      <c r="J211" s="707">
        <v>483265</v>
      </c>
      <c r="K211" s="690">
        <v>487935</v>
      </c>
      <c r="L211" s="773"/>
      <c r="M211" s="759"/>
      <c r="N211" s="186"/>
      <c r="O211" s="186"/>
      <c r="P211" s="198"/>
      <c r="Q211" s="188"/>
      <c r="R211" s="635"/>
      <c r="S211" s="627"/>
      <c r="T211" s="627"/>
      <c r="U211" s="627"/>
      <c r="V211" s="627"/>
      <c r="W211" s="627"/>
      <c r="X211" s="627"/>
      <c r="Y211" s="627"/>
      <c r="Z211" s="627"/>
      <c r="AA211" s="627"/>
    </row>
    <row r="212" spans="1:28" s="676" customFormat="1" ht="18.95" customHeight="1">
      <c r="A212" s="1000">
        <v>25</v>
      </c>
      <c r="B212" s="708" t="s">
        <v>402</v>
      </c>
      <c r="C212" s="1003"/>
      <c r="D212" s="590">
        <v>11889155</v>
      </c>
      <c r="E212" s="707">
        <v>11880751</v>
      </c>
      <c r="F212" s="707">
        <v>1913179</v>
      </c>
      <c r="G212" s="707">
        <v>1901304</v>
      </c>
      <c r="H212" s="707">
        <v>2764301</v>
      </c>
      <c r="I212" s="707">
        <v>2767772</v>
      </c>
      <c r="J212" s="707">
        <v>1915030</v>
      </c>
      <c r="K212" s="690">
        <v>1918501</v>
      </c>
      <c r="L212" s="773" t="s">
        <v>1653</v>
      </c>
      <c r="M212" s="759"/>
      <c r="N212" s="186"/>
      <c r="O212" s="186"/>
      <c r="P212" s="198"/>
      <c r="Q212" s="188"/>
      <c r="R212" s="635"/>
      <c r="S212" s="627"/>
      <c r="T212" s="627"/>
      <c r="U212" s="627"/>
      <c r="V212" s="627"/>
      <c r="W212" s="627"/>
      <c r="X212" s="627"/>
      <c r="Y212" s="627"/>
      <c r="Z212" s="627"/>
      <c r="AA212" s="627"/>
    </row>
    <row r="213" spans="1:28" s="676" customFormat="1" ht="18.95" customHeight="1">
      <c r="A213" s="1000">
        <v>27</v>
      </c>
      <c r="B213" s="708"/>
      <c r="C213" s="1004" t="s">
        <v>394</v>
      </c>
      <c r="D213" s="590">
        <v>4794470</v>
      </c>
      <c r="E213" s="707">
        <v>4786066</v>
      </c>
      <c r="F213" s="707">
        <v>628040</v>
      </c>
      <c r="G213" s="707">
        <v>616165</v>
      </c>
      <c r="H213" s="707">
        <v>882510</v>
      </c>
      <c r="I213" s="707">
        <v>885981</v>
      </c>
      <c r="J213" s="707">
        <v>445318</v>
      </c>
      <c r="K213" s="690">
        <v>448789</v>
      </c>
      <c r="L213" s="773"/>
      <c r="M213" s="759"/>
      <c r="N213" s="186"/>
      <c r="O213" s="186"/>
      <c r="P213" s="198"/>
      <c r="Q213" s="188"/>
      <c r="R213" s="635"/>
      <c r="S213" s="627"/>
      <c r="T213" s="627"/>
      <c r="U213" s="627"/>
      <c r="V213" s="627"/>
      <c r="W213" s="627"/>
      <c r="X213" s="627"/>
      <c r="Y213" s="627"/>
      <c r="Z213" s="627"/>
      <c r="AA213" s="627"/>
    </row>
    <row r="214" spans="1:28" s="676" customFormat="1" ht="18.95" customHeight="1">
      <c r="A214" s="1000">
        <v>28</v>
      </c>
      <c r="B214" s="708" t="s">
        <v>403</v>
      </c>
      <c r="C214" s="1003"/>
      <c r="D214" s="590">
        <v>11655890</v>
      </c>
      <c r="E214" s="707">
        <v>11645895</v>
      </c>
      <c r="F214" s="707">
        <v>1825599</v>
      </c>
      <c r="G214" s="707">
        <v>1813848</v>
      </c>
      <c r="H214" s="707">
        <v>2504304</v>
      </c>
      <c r="I214" s="707">
        <v>2506060</v>
      </c>
      <c r="J214" s="707">
        <v>1654523</v>
      </c>
      <c r="K214" s="690">
        <v>1656279</v>
      </c>
      <c r="L214" s="773" t="s">
        <v>1654</v>
      </c>
      <c r="M214" s="759"/>
      <c r="N214" s="186"/>
      <c r="O214" s="186"/>
      <c r="P214" s="198"/>
      <c r="Q214" s="188"/>
      <c r="R214" s="635"/>
      <c r="S214" s="627"/>
      <c r="T214" s="627"/>
      <c r="U214" s="627"/>
      <c r="V214" s="627"/>
      <c r="W214" s="627"/>
      <c r="X214" s="627"/>
      <c r="Y214" s="627"/>
      <c r="Z214" s="627"/>
      <c r="AA214" s="627"/>
    </row>
    <row r="215" spans="1:28" s="676" customFormat="1" ht="18.95" customHeight="1">
      <c r="A215" s="1000">
        <v>30</v>
      </c>
      <c r="B215" s="708"/>
      <c r="C215" s="1004" t="s">
        <v>394</v>
      </c>
      <c r="D215" s="590">
        <v>4869919</v>
      </c>
      <c r="E215" s="707">
        <v>4859924</v>
      </c>
      <c r="F215" s="707">
        <v>637662</v>
      </c>
      <c r="G215" s="707">
        <v>625911</v>
      </c>
      <c r="H215" s="707">
        <v>829733</v>
      </c>
      <c r="I215" s="707">
        <v>831489</v>
      </c>
      <c r="J215" s="707">
        <v>377761</v>
      </c>
      <c r="K215" s="690">
        <v>379517</v>
      </c>
      <c r="L215" s="773"/>
      <c r="M215" s="759"/>
      <c r="N215" s="186"/>
      <c r="O215" s="186"/>
      <c r="P215" s="198"/>
      <c r="Q215" s="188"/>
      <c r="R215" s="635"/>
      <c r="S215" s="627"/>
      <c r="T215" s="627"/>
      <c r="U215" s="627"/>
      <c r="V215" s="627"/>
      <c r="W215" s="627"/>
      <c r="X215" s="627"/>
      <c r="Y215" s="627"/>
      <c r="Z215" s="627"/>
      <c r="AA215" s="627"/>
    </row>
    <row r="216" spans="1:28" s="676" customFormat="1" ht="18.95" customHeight="1">
      <c r="A216" s="1000">
        <v>31</v>
      </c>
      <c r="B216" s="708" t="s">
        <v>404</v>
      </c>
      <c r="C216" s="1003"/>
      <c r="D216" s="590">
        <v>12050719</v>
      </c>
      <c r="E216" s="707">
        <v>12042823</v>
      </c>
      <c r="F216" s="707">
        <v>1969792</v>
      </c>
      <c r="G216" s="707">
        <v>1958164</v>
      </c>
      <c r="H216" s="707">
        <v>2573265</v>
      </c>
      <c r="I216" s="707">
        <v>2576997</v>
      </c>
      <c r="J216" s="707">
        <v>1680030</v>
      </c>
      <c r="K216" s="690">
        <v>1683762</v>
      </c>
      <c r="L216" s="773" t="s">
        <v>1655</v>
      </c>
      <c r="M216" s="759"/>
      <c r="N216" s="186"/>
      <c r="O216" s="186"/>
      <c r="P216" s="198"/>
      <c r="Q216" s="188"/>
      <c r="R216" s="635"/>
      <c r="S216" s="627"/>
      <c r="T216" s="627"/>
      <c r="U216" s="627"/>
      <c r="V216" s="627"/>
      <c r="W216" s="627"/>
      <c r="X216" s="627"/>
      <c r="Y216" s="627"/>
      <c r="Z216" s="627"/>
      <c r="AA216" s="627"/>
    </row>
    <row r="217" spans="1:28" s="676" customFormat="1" ht="18.95" customHeight="1">
      <c r="A217" s="997">
        <v>33</v>
      </c>
      <c r="B217" s="708"/>
      <c r="C217" s="1004" t="s">
        <v>394</v>
      </c>
      <c r="D217" s="723">
        <v>5215955</v>
      </c>
      <c r="E217" s="724">
        <v>5208059</v>
      </c>
      <c r="F217" s="724">
        <v>692874</v>
      </c>
      <c r="G217" s="724">
        <v>681246</v>
      </c>
      <c r="H217" s="724">
        <v>894617</v>
      </c>
      <c r="I217" s="724">
        <v>898349</v>
      </c>
      <c r="J217" s="724">
        <v>400018</v>
      </c>
      <c r="K217" s="1005">
        <v>403750</v>
      </c>
      <c r="L217" s="773"/>
      <c r="M217" s="757"/>
      <c r="N217" s="186"/>
      <c r="O217" s="186"/>
      <c r="P217" s="198"/>
      <c r="Q217" s="188"/>
      <c r="R217" s="635"/>
      <c r="S217" s="627"/>
      <c r="T217" s="627"/>
      <c r="U217" s="627"/>
      <c r="V217" s="627"/>
      <c r="W217" s="627"/>
      <c r="X217" s="627"/>
      <c r="Y217" s="627"/>
      <c r="Z217" s="627"/>
      <c r="AA217" s="627"/>
    </row>
    <row r="218" spans="1:28" s="676" customFormat="1" ht="18.95" customHeight="1">
      <c r="A218" s="999">
        <v>34</v>
      </c>
      <c r="B218" s="708" t="s">
        <v>405</v>
      </c>
      <c r="C218" s="1003"/>
      <c r="D218" s="590">
        <v>10809802</v>
      </c>
      <c r="E218" s="707">
        <v>10800551</v>
      </c>
      <c r="F218" s="707">
        <v>1818330</v>
      </c>
      <c r="G218" s="707">
        <v>1807102</v>
      </c>
      <c r="H218" s="707">
        <v>2423463</v>
      </c>
      <c r="I218" s="707">
        <v>2425440</v>
      </c>
      <c r="J218" s="707">
        <v>1630846</v>
      </c>
      <c r="K218" s="690">
        <v>1632823</v>
      </c>
      <c r="L218" s="776" t="s">
        <v>1656</v>
      </c>
      <c r="M218" s="754"/>
      <c r="N218" s="186"/>
      <c r="O218" s="186"/>
      <c r="P218" s="198"/>
      <c r="Q218" s="188"/>
      <c r="R218" s="635"/>
      <c r="S218" s="627"/>
      <c r="T218" s="627"/>
      <c r="U218" s="627"/>
      <c r="V218" s="627"/>
      <c r="W218" s="627"/>
      <c r="X218" s="627"/>
      <c r="Y218" s="627"/>
      <c r="Z218" s="627"/>
      <c r="AA218" s="627"/>
    </row>
    <row r="219" spans="1:28" s="676" customFormat="1" ht="18.95" customHeight="1" thickBot="1">
      <c r="A219" s="1006">
        <v>36</v>
      </c>
      <c r="B219" s="709"/>
      <c r="C219" s="1007" t="s">
        <v>394</v>
      </c>
      <c r="D219" s="580">
        <v>4300071</v>
      </c>
      <c r="E219" s="725">
        <v>4290820</v>
      </c>
      <c r="F219" s="725">
        <v>566648</v>
      </c>
      <c r="G219" s="725">
        <v>555420</v>
      </c>
      <c r="H219" s="725">
        <v>794505</v>
      </c>
      <c r="I219" s="725">
        <v>796482</v>
      </c>
      <c r="J219" s="725">
        <v>377638</v>
      </c>
      <c r="K219" s="1008">
        <v>379615</v>
      </c>
      <c r="L219" s="656"/>
      <c r="M219" s="775"/>
      <c r="N219" s="186"/>
      <c r="O219" s="186"/>
      <c r="P219" s="198"/>
      <c r="Q219" s="188"/>
      <c r="R219" s="635"/>
      <c r="S219" s="627"/>
      <c r="T219" s="627"/>
      <c r="U219" s="627"/>
      <c r="V219" s="627"/>
      <c r="W219" s="627"/>
      <c r="X219" s="627"/>
      <c r="Y219" s="627"/>
      <c r="Z219" s="627"/>
      <c r="AA219" s="627"/>
    </row>
    <row r="220" spans="1:28" s="188" customFormat="1" ht="18.95" customHeight="1">
      <c r="A220" s="1101"/>
      <c r="B220" s="1101"/>
      <c r="C220" s="1476"/>
      <c r="D220" s="1477"/>
      <c r="E220" s="1476"/>
      <c r="F220" s="1477"/>
      <c r="G220" s="1476"/>
      <c r="H220" s="1477"/>
      <c r="I220" s="1110"/>
      <c r="J220" s="1110"/>
      <c r="K220" s="1110"/>
      <c r="L220" s="1110"/>
      <c r="M220" s="1476"/>
      <c r="N220" s="1477"/>
      <c r="O220" s="1476"/>
      <c r="P220" s="1477"/>
      <c r="Q220" s="597"/>
      <c r="S220" s="721"/>
      <c r="T220" s="575"/>
      <c r="U220" s="575"/>
      <c r="V220" s="575"/>
      <c r="W220" s="575"/>
      <c r="X220" s="575"/>
      <c r="Y220" s="575"/>
      <c r="Z220" s="575"/>
      <c r="AA220" s="575"/>
      <c r="AB220" s="575"/>
    </row>
    <row r="221" spans="1:28" s="188" customFormat="1" ht="18.95" customHeight="1">
      <c r="A221" s="683" t="s">
        <v>1665</v>
      </c>
      <c r="B221" s="1101"/>
      <c r="C221" s="1109"/>
      <c r="D221" s="1110"/>
      <c r="E221" s="1109"/>
      <c r="F221" s="1110"/>
      <c r="G221" s="1109"/>
      <c r="H221" s="1110"/>
      <c r="I221" s="1110"/>
      <c r="J221" s="1110"/>
      <c r="K221" s="1110"/>
      <c r="L221" s="1110"/>
      <c r="M221" s="1109"/>
      <c r="N221" s="1110"/>
      <c r="O221" s="1109"/>
      <c r="P221" s="1110"/>
      <c r="Q221" s="597"/>
      <c r="S221" s="721"/>
      <c r="T221" s="575"/>
      <c r="U221" s="575"/>
      <c r="V221" s="575"/>
      <c r="W221" s="575"/>
      <c r="X221" s="575"/>
      <c r="Y221" s="575"/>
      <c r="Z221" s="575"/>
      <c r="AA221" s="575"/>
      <c r="AB221" s="575"/>
    </row>
    <row r="222" spans="1:28" s="188" customFormat="1" ht="18.95" customHeight="1">
      <c r="A222" s="199"/>
      <c r="B222" s="573" t="s">
        <v>1666</v>
      </c>
      <c r="C222" s="159"/>
      <c r="D222" s="628"/>
      <c r="E222" s="628"/>
      <c r="F222" s="186"/>
      <c r="G222" s="186"/>
      <c r="H222" s="186"/>
      <c r="I222" s="186"/>
      <c r="J222" s="186"/>
      <c r="K222" s="186"/>
      <c r="L222" s="186"/>
      <c r="M222" s="186"/>
      <c r="N222" s="190"/>
      <c r="O222" s="186"/>
      <c r="P222" s="186"/>
      <c r="Q222" s="187"/>
      <c r="S222" s="721"/>
      <c r="T222" s="575"/>
      <c r="U222" s="575"/>
      <c r="V222" s="575"/>
      <c r="W222" s="575"/>
      <c r="X222" s="575"/>
      <c r="Y222" s="575"/>
      <c r="Z222" s="575"/>
      <c r="AA222" s="575"/>
      <c r="AB222" s="575"/>
    </row>
    <row r="223" spans="1:28" s="188" customFormat="1" ht="18.95" customHeight="1">
      <c r="A223" s="727"/>
      <c r="B223" s="1009"/>
      <c r="C223" s="1010" t="s">
        <v>1667</v>
      </c>
      <c r="D223" s="574"/>
      <c r="E223" s="574"/>
      <c r="F223" s="186"/>
      <c r="G223" s="186"/>
      <c r="H223" s="186"/>
      <c r="I223" s="186"/>
      <c r="J223" s="186"/>
      <c r="K223" s="186"/>
      <c r="L223" s="186"/>
      <c r="M223" s="186"/>
      <c r="N223" s="190"/>
      <c r="O223" s="186"/>
      <c r="P223" s="186"/>
      <c r="Q223" s="187"/>
      <c r="S223" s="721"/>
      <c r="T223" s="575"/>
      <c r="U223" s="575"/>
      <c r="V223" s="575"/>
      <c r="W223" s="575"/>
      <c r="X223" s="575"/>
      <c r="Y223" s="575"/>
      <c r="Z223" s="575"/>
      <c r="AA223" s="575"/>
      <c r="AB223" s="575"/>
    </row>
    <row r="224" spans="1:28" s="188" customFormat="1" ht="18.95" customHeight="1" thickBot="1">
      <c r="A224" s="728"/>
      <c r="B224" s="1011"/>
      <c r="C224" s="1012"/>
      <c r="D224" s="700"/>
      <c r="E224" s="700"/>
      <c r="F224" s="729"/>
      <c r="G224" s="729"/>
      <c r="H224" s="703" t="s">
        <v>338</v>
      </c>
      <c r="I224" s="186"/>
      <c r="J224" s="186"/>
      <c r="K224" s="186"/>
      <c r="L224" s="186"/>
      <c r="M224" s="186"/>
      <c r="N224" s="190"/>
      <c r="O224" s="186"/>
      <c r="P224" s="186"/>
      <c r="Q224" s="187"/>
      <c r="S224" s="721"/>
      <c r="T224" s="575"/>
      <c r="U224" s="575"/>
      <c r="V224" s="575"/>
      <c r="W224" s="575"/>
      <c r="X224" s="575"/>
      <c r="Y224" s="575"/>
      <c r="Z224" s="575"/>
      <c r="AA224" s="575"/>
      <c r="AB224" s="575"/>
    </row>
    <row r="225" spans="1:28" s="188" customFormat="1" ht="18.95" customHeight="1">
      <c r="A225" s="1470"/>
      <c r="B225" s="1473" t="s">
        <v>252</v>
      </c>
      <c r="C225" s="1500" t="s">
        <v>342</v>
      </c>
      <c r="D225" s="1506"/>
      <c r="E225" s="1503" t="s">
        <v>343</v>
      </c>
      <c r="F225" s="1504"/>
      <c r="G225" s="1105"/>
      <c r="H225" s="639"/>
      <c r="I225" s="186"/>
      <c r="J225" s="186"/>
      <c r="K225" s="189"/>
      <c r="L225" s="187"/>
      <c r="N225" s="721"/>
      <c r="O225" s="575"/>
      <c r="P225" s="575"/>
      <c r="Q225" s="575"/>
      <c r="R225" s="575"/>
      <c r="S225" s="575"/>
      <c r="T225" s="575"/>
      <c r="U225" s="575"/>
      <c r="V225" s="575"/>
    </row>
    <row r="226" spans="1:28" s="188" customFormat="1" ht="18.95" customHeight="1" thickBot="1">
      <c r="A226" s="1471"/>
      <c r="B226" s="1473"/>
      <c r="C226" s="1455" t="s">
        <v>347</v>
      </c>
      <c r="D226" s="1456"/>
      <c r="E226" s="1457" t="s">
        <v>348</v>
      </c>
      <c r="F226" s="1501"/>
      <c r="G226" s="712" t="s">
        <v>1627</v>
      </c>
      <c r="H226" s="1108"/>
      <c r="I226" s="186"/>
      <c r="J226" s="186"/>
      <c r="K226" s="189"/>
      <c r="L226" s="187"/>
      <c r="N226" s="721"/>
      <c r="O226" s="575"/>
      <c r="P226" s="575"/>
      <c r="Q226" s="575"/>
      <c r="R226" s="575"/>
      <c r="S226" s="575"/>
      <c r="T226" s="575"/>
      <c r="U226" s="575"/>
      <c r="V226" s="575"/>
    </row>
    <row r="227" spans="1:28" s="188" customFormat="1" ht="34.5" thickBot="1">
      <c r="A227" s="1472"/>
      <c r="B227" s="1474"/>
      <c r="C227" s="670" t="s">
        <v>248</v>
      </c>
      <c r="D227" s="671" t="s">
        <v>249</v>
      </c>
      <c r="E227" s="670" t="s">
        <v>248</v>
      </c>
      <c r="F227" s="718" t="s">
        <v>249</v>
      </c>
      <c r="G227" s="719" t="s">
        <v>1628</v>
      </c>
      <c r="H227" s="756"/>
      <c r="I227" s="186"/>
      <c r="J227" s="186"/>
      <c r="K227" s="189"/>
      <c r="L227" s="187"/>
      <c r="N227" s="721"/>
      <c r="O227" s="575"/>
      <c r="P227" s="575"/>
      <c r="Q227" s="575"/>
      <c r="R227" s="575"/>
      <c r="S227" s="575"/>
      <c r="T227" s="575"/>
      <c r="U227" s="575"/>
      <c r="V227" s="575"/>
    </row>
    <row r="228" spans="1:28" s="188" customFormat="1" ht="18.95" customHeight="1">
      <c r="A228" s="997">
        <v>5</v>
      </c>
      <c r="B228" s="704" t="s">
        <v>364</v>
      </c>
      <c r="C228" s="678">
        <v>216192231</v>
      </c>
      <c r="D228" s="705">
        <v>216202231</v>
      </c>
      <c r="E228" s="705">
        <v>47754982</v>
      </c>
      <c r="F228" s="714">
        <v>47764982</v>
      </c>
      <c r="G228" s="771">
        <v>41640</v>
      </c>
      <c r="H228" s="757"/>
      <c r="I228" s="186"/>
      <c r="J228" s="186"/>
      <c r="K228" s="189"/>
      <c r="L228" s="187"/>
      <c r="N228" s="721"/>
      <c r="O228" s="575"/>
      <c r="P228" s="575"/>
      <c r="Q228" s="575"/>
      <c r="R228" s="575"/>
      <c r="S228" s="575"/>
      <c r="T228" s="575"/>
      <c r="U228" s="575"/>
      <c r="V228" s="575"/>
    </row>
    <row r="229" spans="1:28" s="188" customFormat="1" ht="18.95" customHeight="1">
      <c r="A229" s="1276">
        <v>10</v>
      </c>
      <c r="B229" s="708" t="s">
        <v>368</v>
      </c>
      <c r="C229" s="590">
        <v>48715195</v>
      </c>
      <c r="D229" s="707">
        <v>48725195</v>
      </c>
      <c r="E229" s="707">
        <v>10991917</v>
      </c>
      <c r="F229" s="690">
        <v>11001917</v>
      </c>
      <c r="G229" s="776" t="s">
        <v>1645</v>
      </c>
      <c r="H229" s="754"/>
      <c r="I229" s="186"/>
      <c r="J229" s="186"/>
      <c r="K229" s="189"/>
      <c r="L229" s="187"/>
      <c r="N229" s="721"/>
      <c r="O229" s="575"/>
      <c r="P229" s="575"/>
      <c r="Q229" s="575"/>
      <c r="R229" s="575"/>
      <c r="S229" s="575"/>
      <c r="T229" s="575"/>
      <c r="U229" s="575"/>
      <c r="V229" s="575"/>
    </row>
    <row r="230" spans="1:28" s="188" customFormat="1" ht="18.95" customHeight="1" thickBot="1">
      <c r="A230" s="1006">
        <v>21</v>
      </c>
      <c r="B230" s="709" t="s">
        <v>378</v>
      </c>
      <c r="C230" s="710">
        <v>16051998</v>
      </c>
      <c r="D230" s="1013">
        <v>16061998</v>
      </c>
      <c r="E230" s="711">
        <v>3542518</v>
      </c>
      <c r="F230" s="716">
        <v>3552518</v>
      </c>
      <c r="G230" s="656" t="s">
        <v>1653</v>
      </c>
      <c r="H230" s="775"/>
      <c r="I230" s="189"/>
      <c r="J230" s="189"/>
      <c r="K230" s="189"/>
      <c r="L230" s="187"/>
      <c r="N230" s="721"/>
      <c r="O230" s="575"/>
      <c r="P230" s="575"/>
      <c r="Q230" s="575"/>
      <c r="R230" s="575"/>
      <c r="S230" s="575"/>
      <c r="T230" s="575"/>
      <c r="U230" s="575"/>
      <c r="V230" s="575"/>
    </row>
    <row r="231" spans="1:28" s="188" customFormat="1" ht="18.95" customHeight="1">
      <c r="A231" s="727"/>
      <c r="B231" s="730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6"/>
      <c r="N231" s="186"/>
      <c r="O231" s="189"/>
      <c r="P231" s="189"/>
      <c r="Q231" s="187"/>
      <c r="S231" s="721"/>
      <c r="T231" s="575"/>
      <c r="U231" s="575"/>
      <c r="V231" s="575"/>
      <c r="W231" s="575"/>
      <c r="X231" s="575"/>
      <c r="Y231" s="575"/>
      <c r="Z231" s="575"/>
      <c r="AA231" s="575"/>
      <c r="AB231" s="575"/>
    </row>
    <row r="232" spans="1:28" s="188" customFormat="1" ht="18.95" customHeight="1">
      <c r="A232" s="683" t="s">
        <v>1668</v>
      </c>
      <c r="B232" s="730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9"/>
      <c r="P232" s="189"/>
      <c r="Q232" s="187"/>
      <c r="S232" s="721"/>
      <c r="T232" s="575"/>
      <c r="U232" s="575"/>
      <c r="V232" s="575"/>
      <c r="W232" s="575"/>
      <c r="X232" s="575"/>
      <c r="Y232" s="575"/>
      <c r="Z232" s="575"/>
      <c r="AA232" s="575"/>
      <c r="AB232" s="575"/>
    </row>
    <row r="233" spans="1:28" s="188" customFormat="1" ht="18.95" customHeight="1">
      <c r="A233" s="731" t="s">
        <v>174</v>
      </c>
      <c r="B233" s="732"/>
      <c r="C233" s="732"/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9"/>
      <c r="P233" s="189"/>
      <c r="Q233" s="187"/>
      <c r="S233" s="721"/>
      <c r="T233" s="575"/>
      <c r="U233" s="575"/>
      <c r="V233" s="575"/>
      <c r="W233" s="575"/>
      <c r="X233" s="575"/>
      <c r="Y233" s="575"/>
      <c r="Z233" s="575"/>
      <c r="AA233" s="575"/>
      <c r="AB233" s="575"/>
    </row>
    <row r="234" spans="1:28" s="676" customFormat="1" ht="18.95" customHeight="1" thickBot="1">
      <c r="A234" s="733" t="s">
        <v>92</v>
      </c>
      <c r="B234" s="731" t="s">
        <v>1669</v>
      </c>
      <c r="C234" s="733"/>
      <c r="D234" s="186"/>
      <c r="E234" s="186"/>
      <c r="F234" s="186"/>
      <c r="G234" s="186"/>
      <c r="H234" s="186"/>
      <c r="I234" s="1002"/>
      <c r="J234" s="1002"/>
      <c r="K234" s="734"/>
      <c r="L234" s="663"/>
      <c r="M234" s="187"/>
      <c r="N234" s="187"/>
      <c r="O234" s="663" t="s">
        <v>338</v>
      </c>
      <c r="P234" s="663"/>
      <c r="Q234" s="635"/>
      <c r="R234" s="627"/>
      <c r="S234" s="627"/>
      <c r="T234" s="627"/>
      <c r="U234" s="627"/>
      <c r="V234" s="627"/>
      <c r="W234" s="627"/>
      <c r="X234" s="627"/>
      <c r="Y234" s="627"/>
      <c r="Z234" s="627"/>
    </row>
    <row r="235" spans="1:28" s="676" customFormat="1" ht="18.95" customHeight="1">
      <c r="A235" s="1470"/>
      <c r="B235" s="1495" t="s">
        <v>1030</v>
      </c>
      <c r="C235" s="1475" t="s">
        <v>364</v>
      </c>
      <c r="D235" s="1508"/>
      <c r="E235" s="1444" t="s">
        <v>406</v>
      </c>
      <c r="F235" s="1508"/>
      <c r="G235" s="1444" t="s">
        <v>407</v>
      </c>
      <c r="H235" s="1507"/>
      <c r="I235" s="1475" t="s">
        <v>408</v>
      </c>
      <c r="J235" s="1507"/>
      <c r="K235" s="1475" t="s">
        <v>409</v>
      </c>
      <c r="L235" s="1508"/>
      <c r="M235" s="1105"/>
      <c r="N235" s="1014"/>
      <c r="O235" s="639"/>
      <c r="P235" s="597"/>
      <c r="Q235" s="635"/>
      <c r="R235" s="627"/>
      <c r="S235" s="627"/>
      <c r="T235" s="627"/>
      <c r="U235" s="627"/>
      <c r="V235" s="627"/>
      <c r="W235" s="627"/>
      <c r="X235" s="627"/>
      <c r="Y235" s="627"/>
      <c r="Z235" s="627"/>
    </row>
    <row r="236" spans="1:28" s="676" customFormat="1" ht="18.95" customHeight="1" thickBot="1">
      <c r="A236" s="1471"/>
      <c r="B236" s="1496"/>
      <c r="C236" s="1476" t="s">
        <v>1670</v>
      </c>
      <c r="D236" s="1479"/>
      <c r="E236" s="1500" t="s">
        <v>1671</v>
      </c>
      <c r="F236" s="1479"/>
      <c r="G236" s="1500" t="s">
        <v>410</v>
      </c>
      <c r="H236" s="1509"/>
      <c r="I236" s="1476" t="s">
        <v>411</v>
      </c>
      <c r="J236" s="1509"/>
      <c r="K236" s="1476" t="s">
        <v>412</v>
      </c>
      <c r="L236" s="1479"/>
      <c r="M236" s="712" t="s">
        <v>1672</v>
      </c>
      <c r="N236" s="1107"/>
      <c r="O236" s="1108"/>
      <c r="P236" s="597"/>
      <c r="Q236" s="635"/>
      <c r="R236" s="627"/>
      <c r="S236" s="627"/>
      <c r="T236" s="627"/>
      <c r="U236" s="627"/>
      <c r="V236" s="627"/>
      <c r="W236" s="627"/>
      <c r="X236" s="627"/>
      <c r="Y236" s="627"/>
      <c r="Z236" s="627"/>
    </row>
    <row r="237" spans="1:28" s="676" customFormat="1" ht="38.1" customHeight="1" thickBot="1">
      <c r="A237" s="1472"/>
      <c r="B237" s="1497"/>
      <c r="C237" s="735" t="s">
        <v>248</v>
      </c>
      <c r="D237" s="718" t="s">
        <v>249</v>
      </c>
      <c r="E237" s="670" t="s">
        <v>248</v>
      </c>
      <c r="F237" s="718" t="s">
        <v>249</v>
      </c>
      <c r="G237" s="670" t="s">
        <v>248</v>
      </c>
      <c r="H237" s="671" t="s">
        <v>249</v>
      </c>
      <c r="I237" s="735" t="s">
        <v>248</v>
      </c>
      <c r="J237" s="671" t="s">
        <v>249</v>
      </c>
      <c r="K237" s="735" t="s">
        <v>248</v>
      </c>
      <c r="L237" s="718" t="s">
        <v>249</v>
      </c>
      <c r="M237" s="1015"/>
      <c r="N237" s="1016"/>
      <c r="O237" s="1017"/>
      <c r="P237" s="674"/>
      <c r="Q237" s="635"/>
      <c r="R237" s="627"/>
      <c r="S237" s="627"/>
      <c r="T237" s="627"/>
      <c r="U237" s="627"/>
      <c r="V237" s="627"/>
      <c r="W237" s="627"/>
      <c r="X237" s="627"/>
      <c r="Y237" s="627"/>
      <c r="Z237" s="627"/>
    </row>
    <row r="238" spans="1:28" s="676" customFormat="1" ht="26.25" customHeight="1">
      <c r="A238" s="1277"/>
      <c r="B238" s="755" t="s">
        <v>413</v>
      </c>
      <c r="C238" s="786"/>
      <c r="D238" s="736"/>
      <c r="E238" s="736"/>
      <c r="F238" s="736"/>
      <c r="G238" s="736"/>
      <c r="H238" s="736"/>
      <c r="I238" s="736"/>
      <c r="J238" s="737"/>
      <c r="K238" s="736"/>
      <c r="L238" s="787"/>
      <c r="M238" s="777" t="s">
        <v>1673</v>
      </c>
      <c r="N238" s="738"/>
      <c r="O238" s="778"/>
      <c r="P238" s="187"/>
      <c r="Q238" s="635"/>
      <c r="R238" s="627"/>
      <c r="S238" s="627"/>
      <c r="T238" s="627"/>
      <c r="U238" s="627"/>
      <c r="V238" s="627"/>
      <c r="W238" s="627"/>
      <c r="X238" s="627"/>
      <c r="Y238" s="627"/>
      <c r="Z238" s="627"/>
    </row>
    <row r="239" spans="1:28" s="676" customFormat="1" ht="18.95" customHeight="1">
      <c r="A239" s="1278">
        <v>9</v>
      </c>
      <c r="B239" s="755" t="s">
        <v>414</v>
      </c>
      <c r="C239" s="739">
        <v>47754982</v>
      </c>
      <c r="D239" s="740">
        <v>47764982</v>
      </c>
      <c r="E239" s="741"/>
      <c r="F239" s="740"/>
      <c r="G239" s="741"/>
      <c r="H239" s="740"/>
      <c r="I239" s="741"/>
      <c r="J239" s="742"/>
      <c r="K239" s="740"/>
      <c r="L239" s="788"/>
      <c r="M239" s="779" t="s">
        <v>105</v>
      </c>
      <c r="N239" s="743"/>
      <c r="O239" s="780"/>
      <c r="P239" s="187"/>
      <c r="Q239" s="635"/>
      <c r="R239" s="627"/>
      <c r="S239" s="627"/>
      <c r="T239" s="627"/>
      <c r="U239" s="627"/>
      <c r="V239" s="627"/>
      <c r="W239" s="627"/>
      <c r="X239" s="627"/>
      <c r="Y239" s="627"/>
      <c r="Z239" s="627"/>
    </row>
    <row r="240" spans="1:28" s="676" customFormat="1" ht="18.95" customHeight="1">
      <c r="A240" s="1278">
        <v>10</v>
      </c>
      <c r="B240" s="745" t="s">
        <v>415</v>
      </c>
      <c r="C240" s="739">
        <v>47634712</v>
      </c>
      <c r="D240" s="740">
        <v>47644712</v>
      </c>
      <c r="E240" s="744"/>
      <c r="F240" s="740"/>
      <c r="G240" s="744"/>
      <c r="H240" s="740"/>
      <c r="I240" s="744"/>
      <c r="J240" s="742"/>
      <c r="K240" s="740"/>
      <c r="L240" s="789"/>
      <c r="M240" s="779" t="s">
        <v>416</v>
      </c>
      <c r="N240" s="743"/>
      <c r="O240" s="780"/>
      <c r="P240" s="187"/>
      <c r="Q240" s="635"/>
      <c r="R240" s="627"/>
      <c r="S240" s="627"/>
      <c r="T240" s="627"/>
      <c r="U240" s="627"/>
      <c r="V240" s="627"/>
      <c r="W240" s="627"/>
      <c r="X240" s="627"/>
      <c r="Y240" s="627"/>
      <c r="Z240" s="627"/>
    </row>
    <row r="241" spans="1:28" s="676" customFormat="1" ht="18.95" customHeight="1">
      <c r="A241" s="1279"/>
      <c r="B241" s="745" t="s">
        <v>417</v>
      </c>
      <c r="C241" s="790"/>
      <c r="D241" s="744"/>
      <c r="E241" s="744"/>
      <c r="F241" s="744"/>
      <c r="G241" s="744"/>
      <c r="H241" s="744"/>
      <c r="I241" s="744"/>
      <c r="J241" s="746"/>
      <c r="K241" s="744"/>
      <c r="L241" s="789"/>
      <c r="M241" s="781" t="s">
        <v>418</v>
      </c>
      <c r="N241" s="743"/>
      <c r="O241" s="780"/>
      <c r="P241" s="187"/>
      <c r="Q241" s="635"/>
      <c r="R241" s="627"/>
      <c r="S241" s="627"/>
      <c r="T241" s="627"/>
      <c r="U241" s="627"/>
      <c r="V241" s="627"/>
      <c r="W241" s="627"/>
      <c r="X241" s="627"/>
      <c r="Y241" s="627"/>
      <c r="Z241" s="627"/>
    </row>
    <row r="242" spans="1:28" s="676" customFormat="1" ht="18.95" customHeight="1">
      <c r="A242" s="1280">
        <v>12</v>
      </c>
      <c r="B242" s="784" t="s">
        <v>30</v>
      </c>
      <c r="C242" s="791">
        <v>566648</v>
      </c>
      <c r="D242" s="747">
        <v>555420</v>
      </c>
      <c r="E242" s="747">
        <v>456661</v>
      </c>
      <c r="F242" s="747">
        <v>459533</v>
      </c>
      <c r="G242" s="747">
        <v>268086</v>
      </c>
      <c r="H242" s="747">
        <v>270959</v>
      </c>
      <c r="I242" s="747">
        <v>405702</v>
      </c>
      <c r="J242" s="748">
        <v>408748</v>
      </c>
      <c r="K242" s="747">
        <v>333468</v>
      </c>
      <c r="L242" s="792">
        <v>336503</v>
      </c>
      <c r="M242" s="779" t="s">
        <v>105</v>
      </c>
      <c r="N242" s="743"/>
      <c r="O242" s="780"/>
      <c r="P242" s="187"/>
      <c r="Q242" s="635"/>
      <c r="R242" s="627"/>
      <c r="S242" s="627"/>
      <c r="T242" s="627"/>
      <c r="U242" s="627"/>
      <c r="V242" s="627"/>
      <c r="W242" s="627"/>
      <c r="X242" s="627"/>
      <c r="Y242" s="627"/>
      <c r="Z242" s="627"/>
    </row>
    <row r="243" spans="1:28" s="676" customFormat="1" ht="18.95" customHeight="1" thickBot="1">
      <c r="A243" s="1281">
        <v>13</v>
      </c>
      <c r="B243" s="1283" t="s">
        <v>419</v>
      </c>
      <c r="C243" s="750">
        <v>566276</v>
      </c>
      <c r="D243" s="751">
        <v>555048</v>
      </c>
      <c r="E243" s="751">
        <v>451652</v>
      </c>
      <c r="F243" s="751">
        <v>454524</v>
      </c>
      <c r="G243" s="751">
        <v>268081</v>
      </c>
      <c r="H243" s="751">
        <v>270954</v>
      </c>
      <c r="I243" s="751">
        <v>398219</v>
      </c>
      <c r="J243" s="752">
        <v>401265</v>
      </c>
      <c r="K243" s="751">
        <v>333464</v>
      </c>
      <c r="L243" s="793">
        <v>336499</v>
      </c>
      <c r="M243" s="782" t="s">
        <v>416</v>
      </c>
      <c r="N243" s="749"/>
      <c r="O243" s="783"/>
      <c r="P243" s="187"/>
      <c r="Q243" s="635"/>
      <c r="R243" s="627"/>
      <c r="S243" s="627"/>
      <c r="T243" s="627"/>
      <c r="U243" s="627"/>
      <c r="V243" s="627"/>
      <c r="W243" s="627"/>
      <c r="X243" s="627"/>
      <c r="Y243" s="627"/>
      <c r="Z243" s="627"/>
    </row>
    <row r="244" spans="1:28" s="676" customFormat="1" ht="18.95" customHeight="1" thickBot="1">
      <c r="A244" s="1018"/>
      <c r="B244" s="1019"/>
      <c r="C244" s="1020"/>
      <c r="D244" s="1020"/>
      <c r="E244" s="1020"/>
      <c r="F244" s="1020"/>
      <c r="G244" s="1020"/>
      <c r="H244" s="1020"/>
      <c r="I244" s="1020"/>
      <c r="J244" s="1021"/>
      <c r="K244" s="1020"/>
      <c r="L244" s="1020"/>
      <c r="M244" s="663"/>
      <c r="N244" s="664"/>
      <c r="O244" s="663" t="s">
        <v>338</v>
      </c>
      <c r="P244" s="187"/>
      <c r="Q244" s="635"/>
      <c r="R244" s="627"/>
      <c r="S244" s="627"/>
      <c r="T244" s="627"/>
      <c r="U244" s="627"/>
      <c r="V244" s="627"/>
      <c r="W244" s="627"/>
      <c r="X244" s="627"/>
      <c r="Y244" s="627"/>
      <c r="Z244" s="627"/>
    </row>
    <row r="245" spans="1:28" s="676" customFormat="1" ht="18.95" customHeight="1">
      <c r="A245" s="1470"/>
      <c r="B245" s="1505" t="s">
        <v>1030</v>
      </c>
      <c r="C245" s="1444" t="s">
        <v>420</v>
      </c>
      <c r="D245" s="1508"/>
      <c r="E245" s="1444" t="s">
        <v>175</v>
      </c>
      <c r="F245" s="1508"/>
      <c r="G245" s="1444" t="s">
        <v>176</v>
      </c>
      <c r="H245" s="1507"/>
      <c r="I245" s="1475" t="s">
        <v>421</v>
      </c>
      <c r="J245" s="1507"/>
      <c r="K245" s="1475" t="s">
        <v>177</v>
      </c>
      <c r="L245" s="1507"/>
      <c r="M245" s="1105"/>
      <c r="N245" s="1014"/>
      <c r="O245" s="639"/>
      <c r="P245" s="597"/>
      <c r="Q245" s="635"/>
      <c r="R245" s="627"/>
      <c r="S245" s="627"/>
      <c r="T245" s="627"/>
      <c r="U245" s="627"/>
      <c r="V245" s="627"/>
      <c r="W245" s="627"/>
      <c r="X245" s="627"/>
      <c r="Y245" s="627"/>
      <c r="Z245" s="627"/>
    </row>
    <row r="246" spans="1:28" s="676" customFormat="1" ht="18.95" customHeight="1" thickBot="1">
      <c r="A246" s="1471"/>
      <c r="B246" s="1473"/>
      <c r="C246" s="1500" t="s">
        <v>1674</v>
      </c>
      <c r="D246" s="1479"/>
      <c r="E246" s="1500" t="s">
        <v>1675</v>
      </c>
      <c r="F246" s="1479"/>
      <c r="G246" s="1500" t="s">
        <v>1676</v>
      </c>
      <c r="H246" s="1509"/>
      <c r="I246" s="1476" t="s">
        <v>1677</v>
      </c>
      <c r="J246" s="1509"/>
      <c r="K246" s="1476" t="s">
        <v>1678</v>
      </c>
      <c r="L246" s="1509"/>
      <c r="M246" s="712" t="s">
        <v>1672</v>
      </c>
      <c r="N246" s="1107"/>
      <c r="O246" s="1108"/>
      <c r="P246" s="597"/>
      <c r="Q246" s="635"/>
      <c r="R246" s="627"/>
      <c r="S246" s="627"/>
      <c r="T246" s="627"/>
      <c r="U246" s="627"/>
      <c r="V246" s="627"/>
      <c r="W246" s="627"/>
      <c r="X246" s="627"/>
      <c r="Y246" s="627"/>
      <c r="Z246" s="627"/>
    </row>
    <row r="247" spans="1:28" s="676" customFormat="1" ht="38.1" customHeight="1" thickBot="1">
      <c r="A247" s="1472"/>
      <c r="B247" s="1474"/>
      <c r="C247" s="670" t="s">
        <v>248</v>
      </c>
      <c r="D247" s="718" t="s">
        <v>249</v>
      </c>
      <c r="E247" s="670" t="s">
        <v>248</v>
      </c>
      <c r="F247" s="718" t="s">
        <v>249</v>
      </c>
      <c r="G247" s="670" t="s">
        <v>248</v>
      </c>
      <c r="H247" s="671" t="s">
        <v>249</v>
      </c>
      <c r="I247" s="735" t="s">
        <v>248</v>
      </c>
      <c r="J247" s="671" t="s">
        <v>249</v>
      </c>
      <c r="K247" s="735" t="s">
        <v>248</v>
      </c>
      <c r="L247" s="671" t="s">
        <v>249</v>
      </c>
      <c r="M247" s="1015"/>
      <c r="N247" s="1016"/>
      <c r="O247" s="1017"/>
      <c r="P247" s="674"/>
      <c r="Q247" s="635"/>
      <c r="R247" s="627"/>
      <c r="S247" s="627"/>
      <c r="T247" s="627"/>
      <c r="U247" s="627"/>
      <c r="V247" s="627"/>
      <c r="W247" s="627"/>
      <c r="X247" s="627"/>
      <c r="Y247" s="627"/>
      <c r="Z247" s="627"/>
    </row>
    <row r="248" spans="1:28" s="676" customFormat="1" ht="26.25" customHeight="1">
      <c r="A248" s="1282"/>
      <c r="B248" s="755" t="s">
        <v>413</v>
      </c>
      <c r="C248" s="786"/>
      <c r="D248" s="736"/>
      <c r="E248" s="736"/>
      <c r="F248" s="736"/>
      <c r="G248" s="736"/>
      <c r="H248" s="736"/>
      <c r="I248" s="736"/>
      <c r="J248" s="737"/>
      <c r="K248" s="736"/>
      <c r="L248" s="787"/>
      <c r="M248" s="777" t="s">
        <v>1673</v>
      </c>
      <c r="N248" s="738"/>
      <c r="O248" s="778"/>
      <c r="P248" s="187"/>
      <c r="Q248" s="635"/>
      <c r="R248" s="627"/>
      <c r="S248" s="627"/>
      <c r="T248" s="627"/>
      <c r="U248" s="627"/>
      <c r="V248" s="627"/>
      <c r="W248" s="627"/>
      <c r="X248" s="627"/>
      <c r="Y248" s="627"/>
      <c r="Z248" s="627"/>
    </row>
    <row r="249" spans="1:28" s="676" customFormat="1" ht="18.95" customHeight="1">
      <c r="A249" s="1278">
        <v>9</v>
      </c>
      <c r="B249" s="755" t="s">
        <v>414</v>
      </c>
      <c r="C249" s="739"/>
      <c r="D249" s="740"/>
      <c r="E249" s="741"/>
      <c r="F249" s="740"/>
      <c r="G249" s="741"/>
      <c r="H249" s="740"/>
      <c r="I249" s="741"/>
      <c r="J249" s="742"/>
      <c r="K249" s="740">
        <v>3542518</v>
      </c>
      <c r="L249" s="788">
        <v>3552518</v>
      </c>
      <c r="M249" s="779" t="s">
        <v>105</v>
      </c>
      <c r="N249" s="743"/>
      <c r="O249" s="780"/>
      <c r="P249" s="187"/>
      <c r="Q249" s="635"/>
      <c r="R249" s="627"/>
      <c r="S249" s="627"/>
      <c r="T249" s="627"/>
      <c r="U249" s="627"/>
      <c r="V249" s="627"/>
      <c r="W249" s="627"/>
      <c r="X249" s="627"/>
      <c r="Y249" s="627"/>
      <c r="Z249" s="627"/>
    </row>
    <row r="250" spans="1:28" s="676" customFormat="1" ht="18.95" customHeight="1">
      <c r="A250" s="1278">
        <v>10</v>
      </c>
      <c r="B250" s="745" t="s">
        <v>415</v>
      </c>
      <c r="C250" s="739"/>
      <c r="D250" s="740"/>
      <c r="E250" s="744"/>
      <c r="F250" s="740"/>
      <c r="G250" s="744"/>
      <c r="H250" s="740"/>
      <c r="I250" s="744"/>
      <c r="J250" s="742"/>
      <c r="K250" s="740">
        <v>3532474</v>
      </c>
      <c r="L250" s="789">
        <v>3542474</v>
      </c>
      <c r="M250" s="779" t="s">
        <v>416</v>
      </c>
      <c r="N250" s="743"/>
      <c r="O250" s="780"/>
      <c r="P250" s="187"/>
      <c r="Q250" s="635"/>
      <c r="R250" s="627"/>
      <c r="S250" s="627"/>
      <c r="T250" s="627"/>
      <c r="U250" s="627"/>
      <c r="V250" s="627"/>
      <c r="W250" s="627"/>
      <c r="X250" s="627"/>
      <c r="Y250" s="627"/>
      <c r="Z250" s="627"/>
    </row>
    <row r="251" spans="1:28" s="676" customFormat="1" ht="18.95" customHeight="1">
      <c r="A251" s="1279"/>
      <c r="B251" s="745" t="s">
        <v>417</v>
      </c>
      <c r="C251" s="790"/>
      <c r="D251" s="744"/>
      <c r="E251" s="744"/>
      <c r="F251" s="744"/>
      <c r="G251" s="744"/>
      <c r="H251" s="744"/>
      <c r="I251" s="744"/>
      <c r="J251" s="746"/>
      <c r="K251" s="744"/>
      <c r="L251" s="789"/>
      <c r="M251" s="781" t="s">
        <v>418</v>
      </c>
      <c r="N251" s="743"/>
      <c r="O251" s="780"/>
      <c r="P251" s="187"/>
      <c r="Q251" s="635"/>
      <c r="R251" s="627"/>
      <c r="S251" s="627"/>
      <c r="T251" s="627"/>
      <c r="U251" s="627"/>
      <c r="V251" s="627"/>
      <c r="W251" s="627"/>
      <c r="X251" s="627"/>
      <c r="Y251" s="627"/>
      <c r="Z251" s="627"/>
    </row>
    <row r="252" spans="1:28" s="676" customFormat="1" ht="18.95" customHeight="1">
      <c r="A252" s="1280">
        <v>12</v>
      </c>
      <c r="B252" s="784" t="s">
        <v>30</v>
      </c>
      <c r="C252" s="791">
        <v>471962</v>
      </c>
      <c r="D252" s="747">
        <v>475020</v>
      </c>
      <c r="E252" s="747">
        <v>476980</v>
      </c>
      <c r="F252" s="747">
        <v>480038</v>
      </c>
      <c r="G252" s="747">
        <v>441484</v>
      </c>
      <c r="H252" s="747">
        <v>444605</v>
      </c>
      <c r="I252" s="747">
        <v>516039</v>
      </c>
      <c r="J252" s="748">
        <v>519153</v>
      </c>
      <c r="K252" s="747">
        <v>628040</v>
      </c>
      <c r="L252" s="792">
        <v>616165</v>
      </c>
      <c r="M252" s="779" t="s">
        <v>105</v>
      </c>
      <c r="N252" s="743"/>
      <c r="O252" s="780"/>
      <c r="P252" s="187"/>
      <c r="Q252" s="635"/>
      <c r="R252" s="627"/>
      <c r="S252" s="627"/>
      <c r="T252" s="627"/>
      <c r="U252" s="627"/>
      <c r="V252" s="627"/>
      <c r="W252" s="627"/>
      <c r="X252" s="627"/>
      <c r="Y252" s="627"/>
      <c r="Z252" s="627"/>
    </row>
    <row r="253" spans="1:28" s="676" customFormat="1" ht="18.95" customHeight="1" thickBot="1">
      <c r="A253" s="1281">
        <v>13</v>
      </c>
      <c r="B253" s="785" t="s">
        <v>419</v>
      </c>
      <c r="C253" s="750">
        <v>466952</v>
      </c>
      <c r="D253" s="751">
        <v>470010</v>
      </c>
      <c r="E253" s="751">
        <v>476410</v>
      </c>
      <c r="F253" s="751">
        <v>479468</v>
      </c>
      <c r="G253" s="751">
        <v>440913</v>
      </c>
      <c r="H253" s="751">
        <v>444034</v>
      </c>
      <c r="I253" s="751">
        <v>515551</v>
      </c>
      <c r="J253" s="752">
        <v>518665</v>
      </c>
      <c r="K253" s="751">
        <v>627548</v>
      </c>
      <c r="L253" s="793">
        <v>615673</v>
      </c>
      <c r="M253" s="782" t="s">
        <v>416</v>
      </c>
      <c r="N253" s="749"/>
      <c r="O253" s="783"/>
      <c r="P253" s="187"/>
      <c r="Q253" s="635"/>
      <c r="R253" s="627"/>
      <c r="S253" s="627"/>
      <c r="T253" s="627"/>
      <c r="U253" s="627"/>
      <c r="V253" s="627"/>
      <c r="W253" s="627"/>
      <c r="X253" s="627"/>
      <c r="Y253" s="627"/>
      <c r="Z253" s="627"/>
    </row>
    <row r="254" spans="1:28" s="188" customFormat="1" ht="18.95" customHeight="1" thickBot="1">
      <c r="C254" s="1109"/>
      <c r="D254" s="1110"/>
      <c r="E254" s="1109"/>
      <c r="F254" s="597"/>
      <c r="G254" s="1109"/>
      <c r="H254" s="1110"/>
      <c r="I254" s="1109"/>
      <c r="J254" s="1110"/>
      <c r="K254" s="753" t="s">
        <v>338</v>
      </c>
      <c r="L254" s="1110"/>
      <c r="M254" s="1109"/>
      <c r="N254" s="1107"/>
      <c r="O254" s="663"/>
      <c r="P254" s="1110"/>
      <c r="Q254" s="597"/>
      <c r="S254" s="721"/>
      <c r="T254" s="575"/>
      <c r="U254" s="575"/>
      <c r="V254" s="575"/>
      <c r="W254" s="575"/>
      <c r="X254" s="575"/>
      <c r="Y254" s="575"/>
      <c r="Z254" s="575"/>
      <c r="AA254" s="575"/>
      <c r="AB254" s="575"/>
    </row>
    <row r="255" spans="1:28" s="188" customFormat="1" ht="18.95" customHeight="1">
      <c r="A255" s="1470"/>
      <c r="B255" s="1505" t="s">
        <v>1030</v>
      </c>
      <c r="C255" s="1444" t="s">
        <v>178</v>
      </c>
      <c r="D255" s="1475"/>
      <c r="E255" s="1444" t="s">
        <v>179</v>
      </c>
      <c r="F255" s="1445"/>
      <c r="G255" s="1475" t="s">
        <v>180</v>
      </c>
      <c r="H255" s="1445"/>
      <c r="I255" s="1105"/>
      <c r="J255" s="1014"/>
      <c r="K255" s="639"/>
      <c r="L255" s="1110"/>
      <c r="M255" s="1109"/>
      <c r="N255" s="597"/>
      <c r="P255" s="721"/>
      <c r="Q255" s="575"/>
      <c r="R255" s="575"/>
      <c r="S255" s="575"/>
      <c r="T255" s="575"/>
      <c r="U255" s="575"/>
      <c r="V255" s="575"/>
      <c r="W255" s="575"/>
      <c r="X255" s="575"/>
    </row>
    <row r="256" spans="1:28" s="188" customFormat="1" ht="18.95" customHeight="1" thickBot="1">
      <c r="A256" s="1471"/>
      <c r="B256" s="1473"/>
      <c r="C256" s="1457" t="s">
        <v>422</v>
      </c>
      <c r="D256" s="1501"/>
      <c r="E256" s="1457" t="s">
        <v>423</v>
      </c>
      <c r="F256" s="1458"/>
      <c r="G256" s="1501" t="s">
        <v>424</v>
      </c>
      <c r="H256" s="1458"/>
      <c r="I256" s="712" t="s">
        <v>1672</v>
      </c>
      <c r="J256" s="1107"/>
      <c r="K256" s="1108"/>
      <c r="L256" s="1110"/>
      <c r="M256" s="1109"/>
      <c r="N256" s="597"/>
      <c r="P256" s="721"/>
      <c r="Q256" s="575"/>
      <c r="R256" s="575"/>
      <c r="S256" s="575"/>
      <c r="T256" s="575"/>
      <c r="U256" s="575"/>
      <c r="V256" s="575"/>
      <c r="W256" s="575"/>
      <c r="X256" s="575"/>
    </row>
    <row r="257" spans="1:28" s="188" customFormat="1" ht="34.5" thickBot="1">
      <c r="A257" s="1472"/>
      <c r="B257" s="1474"/>
      <c r="C257" s="670" t="s">
        <v>248</v>
      </c>
      <c r="D257" s="718" t="s">
        <v>249</v>
      </c>
      <c r="E257" s="670" t="s">
        <v>248</v>
      </c>
      <c r="F257" s="671" t="s">
        <v>249</v>
      </c>
      <c r="G257" s="735" t="s">
        <v>248</v>
      </c>
      <c r="H257" s="671" t="s">
        <v>249</v>
      </c>
      <c r="I257" s="1015"/>
      <c r="J257" s="1016"/>
      <c r="K257" s="1017"/>
      <c r="L257" s="1110"/>
      <c r="M257" s="1109"/>
      <c r="N257" s="597"/>
      <c r="P257" s="721"/>
      <c r="Q257" s="575"/>
      <c r="R257" s="575"/>
      <c r="S257" s="575"/>
      <c r="T257" s="575"/>
      <c r="U257" s="575"/>
      <c r="V257" s="575"/>
      <c r="W257" s="575"/>
      <c r="X257" s="575"/>
    </row>
    <row r="258" spans="1:28" s="188" customFormat="1" ht="26.25" customHeight="1">
      <c r="A258" s="1282"/>
      <c r="B258" s="755" t="s">
        <v>413</v>
      </c>
      <c r="C258" s="786"/>
      <c r="D258" s="736"/>
      <c r="E258" s="736"/>
      <c r="F258" s="736"/>
      <c r="G258" s="736"/>
      <c r="H258" s="787"/>
      <c r="I258" s="777" t="s">
        <v>1673</v>
      </c>
      <c r="J258" s="738"/>
      <c r="K258" s="778"/>
      <c r="L258" s="1110"/>
      <c r="M258" s="1109"/>
      <c r="N258" s="597"/>
      <c r="P258" s="721"/>
      <c r="Q258" s="575"/>
      <c r="R258" s="575"/>
      <c r="S258" s="575"/>
      <c r="T258" s="575"/>
      <c r="U258" s="575"/>
      <c r="V258" s="575"/>
      <c r="W258" s="575"/>
      <c r="X258" s="575"/>
    </row>
    <row r="259" spans="1:28" s="188" customFormat="1" ht="18.95" customHeight="1">
      <c r="A259" s="1278">
        <v>9</v>
      </c>
      <c r="B259" s="755" t="s">
        <v>414</v>
      </c>
      <c r="C259" s="739"/>
      <c r="D259" s="740"/>
      <c r="E259" s="741"/>
      <c r="F259" s="740"/>
      <c r="G259" s="741"/>
      <c r="H259" s="794"/>
      <c r="I259" s="779" t="s">
        <v>105</v>
      </c>
      <c r="J259" s="743"/>
      <c r="K259" s="780"/>
      <c r="L259" s="1110"/>
      <c r="M259" s="1109"/>
      <c r="N259" s="597"/>
      <c r="P259" s="721"/>
      <c r="Q259" s="575"/>
      <c r="R259" s="575"/>
      <c r="S259" s="575"/>
      <c r="T259" s="575"/>
      <c r="U259" s="575"/>
      <c r="V259" s="575"/>
      <c r="W259" s="575"/>
      <c r="X259" s="575"/>
    </row>
    <row r="260" spans="1:28" s="188" customFormat="1" ht="18.95" customHeight="1">
      <c r="A260" s="1278">
        <v>10</v>
      </c>
      <c r="B260" s="745" t="s">
        <v>415</v>
      </c>
      <c r="C260" s="739"/>
      <c r="D260" s="740"/>
      <c r="E260" s="744"/>
      <c r="F260" s="740"/>
      <c r="G260" s="744"/>
      <c r="H260" s="794"/>
      <c r="I260" s="779" t="s">
        <v>416</v>
      </c>
      <c r="J260" s="743"/>
      <c r="K260" s="780"/>
      <c r="L260" s="1110"/>
      <c r="M260" s="1109"/>
      <c r="N260" s="597"/>
      <c r="P260" s="721"/>
      <c r="Q260" s="575"/>
      <c r="R260" s="575"/>
      <c r="S260" s="575"/>
      <c r="T260" s="575"/>
      <c r="U260" s="575"/>
      <c r="V260" s="575"/>
      <c r="W260" s="575"/>
      <c r="X260" s="575"/>
    </row>
    <row r="261" spans="1:28" s="188" customFormat="1" ht="18.95" customHeight="1">
      <c r="A261" s="1279"/>
      <c r="B261" s="745" t="s">
        <v>417</v>
      </c>
      <c r="C261" s="790"/>
      <c r="D261" s="744"/>
      <c r="E261" s="744"/>
      <c r="F261" s="744"/>
      <c r="G261" s="744"/>
      <c r="H261" s="789"/>
      <c r="I261" s="781" t="s">
        <v>418</v>
      </c>
      <c r="J261" s="743"/>
      <c r="K261" s="780"/>
      <c r="L261" s="1110"/>
      <c r="M261" s="1109"/>
      <c r="N261" s="597"/>
      <c r="P261" s="721"/>
      <c r="Q261" s="575"/>
      <c r="R261" s="575"/>
      <c r="S261" s="575"/>
      <c r="T261" s="575"/>
      <c r="U261" s="575"/>
      <c r="V261" s="575"/>
      <c r="W261" s="575"/>
      <c r="X261" s="575"/>
    </row>
    <row r="262" spans="1:28" s="188" customFormat="1" ht="18.95" customHeight="1">
      <c r="A262" s="1280">
        <v>12</v>
      </c>
      <c r="B262" s="784" t="s">
        <v>30</v>
      </c>
      <c r="C262" s="791">
        <v>637662</v>
      </c>
      <c r="D262" s="747">
        <v>625911</v>
      </c>
      <c r="E262" s="747">
        <v>692874</v>
      </c>
      <c r="F262" s="747">
        <v>681246</v>
      </c>
      <c r="G262" s="747">
        <v>566648</v>
      </c>
      <c r="H262" s="792">
        <v>555420</v>
      </c>
      <c r="I262" s="779" t="s">
        <v>105</v>
      </c>
      <c r="J262" s="743"/>
      <c r="K262" s="780"/>
      <c r="L262" s="1110"/>
      <c r="M262" s="1109"/>
      <c r="N262" s="597"/>
      <c r="P262" s="721"/>
      <c r="Q262" s="575"/>
      <c r="R262" s="575"/>
      <c r="S262" s="575"/>
      <c r="T262" s="575"/>
      <c r="U262" s="575"/>
      <c r="V262" s="575"/>
      <c r="W262" s="575"/>
      <c r="X262" s="575"/>
    </row>
    <row r="263" spans="1:28" s="188" customFormat="1" ht="18.95" customHeight="1" thickBot="1">
      <c r="A263" s="1281">
        <v>13</v>
      </c>
      <c r="B263" s="785" t="s">
        <v>419</v>
      </c>
      <c r="C263" s="750">
        <v>632206</v>
      </c>
      <c r="D263" s="751">
        <v>620455</v>
      </c>
      <c r="E263" s="751">
        <v>688684</v>
      </c>
      <c r="F263" s="751">
        <v>677056</v>
      </c>
      <c r="G263" s="751">
        <v>566276</v>
      </c>
      <c r="H263" s="793">
        <v>555048</v>
      </c>
      <c r="I263" s="782" t="s">
        <v>416</v>
      </c>
      <c r="J263" s="749"/>
      <c r="K263" s="783"/>
      <c r="L263" s="1110"/>
      <c r="M263" s="1109"/>
      <c r="N263" s="597"/>
      <c r="P263" s="721"/>
      <c r="Q263" s="575"/>
      <c r="R263" s="575"/>
      <c r="S263" s="575"/>
      <c r="T263" s="575"/>
      <c r="U263" s="575"/>
      <c r="V263" s="575"/>
      <c r="W263" s="575"/>
      <c r="X263" s="575"/>
    </row>
    <row r="264" spans="1:28" s="188" customFormat="1" ht="18.95" customHeight="1">
      <c r="C264" s="1109"/>
      <c r="D264" s="1110"/>
      <c r="E264" s="1109"/>
      <c r="F264" s="597"/>
      <c r="G264" s="1109"/>
      <c r="H264" s="1110"/>
      <c r="I264" s="1109"/>
      <c r="J264" s="1110"/>
      <c r="K264" s="1109"/>
      <c r="L264" s="1110"/>
      <c r="M264" s="1109"/>
      <c r="N264" s="1107"/>
      <c r="O264" s="1107"/>
      <c r="P264" s="1110"/>
      <c r="Q264" s="597"/>
      <c r="S264" s="721"/>
      <c r="T264" s="575"/>
      <c r="U264" s="575"/>
      <c r="V264" s="575"/>
      <c r="W264" s="575"/>
      <c r="X264" s="575"/>
      <c r="Y264" s="575"/>
      <c r="Z264" s="575"/>
      <c r="AA264" s="575"/>
      <c r="AB264" s="575"/>
    </row>
    <row r="265" spans="1:28" s="188" customFormat="1" ht="18.95" customHeight="1">
      <c r="C265" s="1109"/>
      <c r="D265" s="1110"/>
      <c r="E265" s="1109"/>
      <c r="F265" s="597"/>
      <c r="G265" s="1109"/>
      <c r="H265" s="1110"/>
      <c r="I265" s="1109"/>
      <c r="J265" s="1110"/>
      <c r="K265" s="1109"/>
      <c r="L265" s="1110"/>
      <c r="M265" s="1109"/>
      <c r="N265" s="1107"/>
      <c r="O265" s="1107"/>
      <c r="P265" s="1110"/>
      <c r="Q265" s="597"/>
      <c r="S265" s="721"/>
      <c r="T265" s="575"/>
      <c r="U265" s="575"/>
      <c r="V265" s="575"/>
      <c r="W265" s="575"/>
      <c r="X265" s="575"/>
      <c r="Y265" s="575"/>
      <c r="Z265" s="575"/>
      <c r="AA265" s="575"/>
      <c r="AB265" s="575"/>
    </row>
    <row r="266" spans="1:28" s="188" customFormat="1" ht="18.95" customHeight="1">
      <c r="C266" s="1109"/>
      <c r="D266" s="1110"/>
      <c r="E266" s="1109"/>
      <c r="F266" s="597"/>
      <c r="G266" s="1109"/>
      <c r="H266" s="1110"/>
      <c r="I266" s="1109"/>
      <c r="J266" s="1110"/>
      <c r="K266" s="1109"/>
      <c r="L266" s="1110"/>
      <c r="M266" s="1109"/>
      <c r="N266" s="1107"/>
      <c r="O266" s="1107"/>
      <c r="P266" s="1110"/>
      <c r="Q266" s="597"/>
      <c r="S266" s="721"/>
      <c r="T266" s="575"/>
      <c r="U266" s="575"/>
      <c r="V266" s="575"/>
      <c r="W266" s="575"/>
      <c r="X266" s="575"/>
      <c r="Y266" s="575"/>
      <c r="Z266" s="575"/>
      <c r="AA266" s="575"/>
      <c r="AB266" s="575"/>
    </row>
    <row r="267" spans="1:28" s="188" customFormat="1" ht="18.95" customHeight="1">
      <c r="C267" s="1109"/>
      <c r="D267" s="1110"/>
      <c r="E267" s="1109"/>
      <c r="F267" s="597"/>
      <c r="G267" s="1109"/>
      <c r="H267" s="1110"/>
      <c r="I267" s="1109"/>
      <c r="J267" s="1110"/>
      <c r="K267" s="1109"/>
      <c r="L267" s="1110"/>
      <c r="M267" s="1109"/>
      <c r="N267" s="1107"/>
      <c r="O267" s="1107"/>
      <c r="P267" s="1110"/>
      <c r="Q267" s="597"/>
      <c r="S267" s="721"/>
      <c r="T267" s="575"/>
      <c r="U267" s="575"/>
      <c r="V267" s="575"/>
      <c r="W267" s="575"/>
      <c r="X267" s="575"/>
      <c r="Y267" s="575"/>
      <c r="Z267" s="575"/>
      <c r="AA267" s="575"/>
      <c r="AB267" s="575"/>
    </row>
    <row r="268" spans="1:28" s="188" customFormat="1" ht="18.95" customHeight="1">
      <c r="C268" s="1109"/>
      <c r="D268" s="1110"/>
      <c r="E268" s="1109"/>
      <c r="F268" s="597"/>
      <c r="G268" s="1109"/>
      <c r="H268" s="1110"/>
      <c r="I268" s="1109"/>
      <c r="J268" s="1110"/>
      <c r="K268" s="1109"/>
      <c r="L268" s="1110"/>
      <c r="M268" s="1109"/>
      <c r="N268" s="1107"/>
      <c r="O268" s="1107"/>
      <c r="P268" s="1110"/>
      <c r="Q268" s="597"/>
      <c r="S268" s="721"/>
      <c r="T268" s="575"/>
      <c r="U268" s="575"/>
      <c r="V268" s="575"/>
      <c r="W268" s="575"/>
      <c r="X268" s="575"/>
      <c r="Y268" s="575"/>
      <c r="Z268" s="575"/>
      <c r="AA268" s="575"/>
      <c r="AB268" s="575"/>
    </row>
    <row r="269" spans="1:28" s="188" customFormat="1" ht="18.95" customHeight="1">
      <c r="C269" s="1109"/>
      <c r="D269" s="1110"/>
      <c r="E269" s="1109"/>
      <c r="F269" s="597"/>
      <c r="G269" s="1109"/>
      <c r="H269" s="1110"/>
      <c r="I269" s="1109"/>
      <c r="J269" s="1110"/>
      <c r="K269" s="1109"/>
      <c r="L269" s="1110"/>
      <c r="M269" s="1109"/>
      <c r="N269" s="1107"/>
      <c r="O269" s="1107"/>
      <c r="P269" s="1110"/>
      <c r="Q269" s="597"/>
      <c r="S269" s="721"/>
      <c r="T269" s="575"/>
      <c r="U269" s="575"/>
      <c r="V269" s="575"/>
      <c r="W269" s="575"/>
      <c r="X269" s="575"/>
      <c r="Y269" s="575"/>
      <c r="Z269" s="575"/>
      <c r="AA269" s="575"/>
      <c r="AB269" s="575"/>
    </row>
  </sheetData>
  <mergeCells count="151">
    <mergeCell ref="A255:A257"/>
    <mergeCell ref="B255:B257"/>
    <mergeCell ref="C255:D255"/>
    <mergeCell ref="E255:F255"/>
    <mergeCell ref="G255:H255"/>
    <mergeCell ref="C256:D256"/>
    <mergeCell ref="E256:F256"/>
    <mergeCell ref="G256:H256"/>
    <mergeCell ref="K245:L245"/>
    <mergeCell ref="C246:D246"/>
    <mergeCell ref="E246:F246"/>
    <mergeCell ref="G246:H246"/>
    <mergeCell ref="I246:J246"/>
    <mergeCell ref="K246:L246"/>
    <mergeCell ref="A245:A247"/>
    <mergeCell ref="B245:B247"/>
    <mergeCell ref="C245:D245"/>
    <mergeCell ref="E245:F245"/>
    <mergeCell ref="G245:H245"/>
    <mergeCell ref="I245:J245"/>
    <mergeCell ref="I235:J235"/>
    <mergeCell ref="K235:L235"/>
    <mergeCell ref="C236:D236"/>
    <mergeCell ref="E236:F236"/>
    <mergeCell ref="G236:H236"/>
    <mergeCell ref="I236:J236"/>
    <mergeCell ref="K236:L236"/>
    <mergeCell ref="E226:F226"/>
    <mergeCell ref="A235:A237"/>
    <mergeCell ref="B235:B237"/>
    <mergeCell ref="C235:D235"/>
    <mergeCell ref="E235:F235"/>
    <mergeCell ref="G235:H235"/>
    <mergeCell ref="C220:D220"/>
    <mergeCell ref="E220:F220"/>
    <mergeCell ref="G220:H220"/>
    <mergeCell ref="M220:N220"/>
    <mergeCell ref="O220:P220"/>
    <mergeCell ref="A225:A227"/>
    <mergeCell ref="B225:B227"/>
    <mergeCell ref="C225:D225"/>
    <mergeCell ref="E225:F225"/>
    <mergeCell ref="C226:D226"/>
    <mergeCell ref="A193:A195"/>
    <mergeCell ref="B193:B195"/>
    <mergeCell ref="D193:E193"/>
    <mergeCell ref="F193:G193"/>
    <mergeCell ref="H193:I193"/>
    <mergeCell ref="J193:K193"/>
    <mergeCell ref="D194:E194"/>
    <mergeCell ref="F194:G194"/>
    <mergeCell ref="H194:I194"/>
    <mergeCell ref="J194:K194"/>
    <mergeCell ref="A116:A121"/>
    <mergeCell ref="B116:B121"/>
    <mergeCell ref="C116:H116"/>
    <mergeCell ref="C117:H117"/>
    <mergeCell ref="E119:F120"/>
    <mergeCell ref="A166:A171"/>
    <mergeCell ref="B166:B171"/>
    <mergeCell ref="C166:D166"/>
    <mergeCell ref="C167:D167"/>
    <mergeCell ref="E169:F170"/>
    <mergeCell ref="G169:H170"/>
    <mergeCell ref="G119:H120"/>
    <mergeCell ref="A141:A146"/>
    <mergeCell ref="B141:B146"/>
    <mergeCell ref="C141:D141"/>
    <mergeCell ref="C142:D142"/>
    <mergeCell ref="E144:F145"/>
    <mergeCell ref="G144:H145"/>
    <mergeCell ref="A92:A94"/>
    <mergeCell ref="B92:B94"/>
    <mergeCell ref="C92:D92"/>
    <mergeCell ref="E92:F92"/>
    <mergeCell ref="G92:H92"/>
    <mergeCell ref="I92:J92"/>
    <mergeCell ref="C93:D93"/>
    <mergeCell ref="E93:F93"/>
    <mergeCell ref="G93:H93"/>
    <mergeCell ref="I93:J93"/>
    <mergeCell ref="A83:A85"/>
    <mergeCell ref="B83:B85"/>
    <mergeCell ref="C83:F83"/>
    <mergeCell ref="G83:J83"/>
    <mergeCell ref="M83:N83"/>
    <mergeCell ref="C84:D84"/>
    <mergeCell ref="E84:F84"/>
    <mergeCell ref="G84:H84"/>
    <mergeCell ref="I84:J84"/>
    <mergeCell ref="M84:N84"/>
    <mergeCell ref="M54:O54"/>
    <mergeCell ref="A58:A60"/>
    <mergeCell ref="B58:B60"/>
    <mergeCell ref="C58:D58"/>
    <mergeCell ref="E58:F58"/>
    <mergeCell ref="G58:H58"/>
    <mergeCell ref="I58:J58"/>
    <mergeCell ref="K58:L58"/>
    <mergeCell ref="O58:P58"/>
    <mergeCell ref="C59:D59"/>
    <mergeCell ref="E59:F59"/>
    <mergeCell ref="G59:H59"/>
    <mergeCell ref="I59:J59"/>
    <mergeCell ref="K59:L59"/>
    <mergeCell ref="O59:P59"/>
    <mergeCell ref="M47:O47"/>
    <mergeCell ref="M48:O48"/>
    <mergeCell ref="M49:O49"/>
    <mergeCell ref="M50:O50"/>
    <mergeCell ref="M51:O51"/>
    <mergeCell ref="M53:O53"/>
    <mergeCell ref="K43:L43"/>
    <mergeCell ref="C44:D44"/>
    <mergeCell ref="E44:F44"/>
    <mergeCell ref="G44:H44"/>
    <mergeCell ref="I44:J44"/>
    <mergeCell ref="K44:L44"/>
    <mergeCell ref="A43:A45"/>
    <mergeCell ref="B43:B45"/>
    <mergeCell ref="C43:D43"/>
    <mergeCell ref="E43:F43"/>
    <mergeCell ref="G43:H43"/>
    <mergeCell ref="I43:J43"/>
    <mergeCell ref="G28:H28"/>
    <mergeCell ref="I28:J28"/>
    <mergeCell ref="K28:L28"/>
    <mergeCell ref="C29:D29"/>
    <mergeCell ref="E29:F29"/>
    <mergeCell ref="G29:H29"/>
    <mergeCell ref="I29:J29"/>
    <mergeCell ref="K29:L29"/>
    <mergeCell ref="C18:D18"/>
    <mergeCell ref="E18:F18"/>
    <mergeCell ref="A28:A30"/>
    <mergeCell ref="B28:B30"/>
    <mergeCell ref="C28:D28"/>
    <mergeCell ref="E28:F28"/>
    <mergeCell ref="A11:B12"/>
    <mergeCell ref="C11:D12"/>
    <mergeCell ref="E11:F12"/>
    <mergeCell ref="G11:P12"/>
    <mergeCell ref="C17:D17"/>
    <mergeCell ref="E17:F17"/>
    <mergeCell ref="A3:Q3"/>
    <mergeCell ref="B6:Q6"/>
    <mergeCell ref="B7:Q7"/>
    <mergeCell ref="A10:B10"/>
    <mergeCell ref="C10:D10"/>
    <mergeCell ref="E10:F10"/>
    <mergeCell ref="G10:P10"/>
  </mergeCells>
  <phoneticPr fontId="61"/>
  <printOptions horizontalCentered="1"/>
  <pageMargins left="0.39370078740157483" right="0.39370078740157483" top="0.35433070866141736" bottom="0.15748031496062992" header="0.31496062992125984" footer="0.31496062992125984"/>
  <pageSetup paperSize="9" scale="65" fitToHeight="0" orientation="portrait" horizontalDpi="300" verticalDpi="300" r:id="rId1"/>
  <headerFooter alignWithMargins="0"/>
  <rowBreaks count="4" manualBreakCount="4">
    <brk id="54" max="16383" man="1"/>
    <brk id="113" max="16383" man="1"/>
    <brk id="164" max="16383" man="1"/>
    <brk id="2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21</vt:i4>
      </vt:variant>
    </vt:vector>
  </HeadingPairs>
  <TitlesOfParts>
    <vt:vector size="44" baseType="lpstr">
      <vt:lpstr>●目次(Contents)●</vt:lpstr>
      <vt:lpstr>１（１）原油地域別、国別輸入</vt:lpstr>
      <vt:lpstr>１（２）原油油種別輸入</vt:lpstr>
      <vt:lpstr>１（３）非精製用出荷内訳</vt:lpstr>
      <vt:lpstr>１（４）原油処理及び原油在庫</vt:lpstr>
      <vt:lpstr>２（１）①石油製品需給総括暦年</vt:lpstr>
      <vt:lpstr>２（１）②石油製品需給総括年度</vt:lpstr>
      <vt:lpstr>２（２）①製造業者・輸入業者受払暦年</vt:lpstr>
      <vt:lpstr>２（２）②製造業者・輸入業者受払年度</vt:lpstr>
      <vt:lpstr>２（３）石油製品国内向月別販売</vt:lpstr>
      <vt:lpstr>２（４）①石油製品月別輸入</vt:lpstr>
      <vt:lpstr>２（４）②石油製品国、地域別月別輸入</vt:lpstr>
      <vt:lpstr>２（４）③石油製品月別輸出</vt:lpstr>
      <vt:lpstr>２（４）④石油製品国、地域別月別輸出</vt:lpstr>
      <vt:lpstr>２（５）石油製品月別業態別在庫</vt:lpstr>
      <vt:lpstr>２（６）製造業者・輸入業者月別消費者、販売業者向販売</vt:lpstr>
      <vt:lpstr>２（７）品種別、月別消費者・販売業者向販売及び在庫内訳</vt:lpstr>
      <vt:lpstr>参考資料１、２備蓄量推移、輸入価格推移</vt:lpstr>
      <vt:lpstr>参考資料３（１）（２）</vt:lpstr>
      <vt:lpstr>参考資料３（３）（４）</vt:lpstr>
      <vt:lpstr>参考資料３（５）（６）</vt:lpstr>
      <vt:lpstr>参考資料３（７）（８）</vt:lpstr>
      <vt:lpstr>平成２６年年報正誤情報</vt:lpstr>
      <vt:lpstr>'●目次(Contents)●'!Print_Area</vt:lpstr>
      <vt:lpstr>'１（１）原油地域別、国別輸入'!Print_Area</vt:lpstr>
      <vt:lpstr>'１（２）原油油種別輸入'!Print_Area</vt:lpstr>
      <vt:lpstr>'１（３）非精製用出荷内訳'!Print_Area</vt:lpstr>
      <vt:lpstr>'１（４）原油処理及び原油在庫'!Print_Area</vt:lpstr>
      <vt:lpstr>'２（１）①石油製品需給総括暦年'!Print_Area</vt:lpstr>
      <vt:lpstr>'２（１）②石油製品需給総括年度'!Print_Area</vt:lpstr>
      <vt:lpstr>'２（２）①製造業者・輸入業者受払暦年'!Print_Area</vt:lpstr>
      <vt:lpstr>'２（２）②製造業者・輸入業者受払年度'!Print_Area</vt:lpstr>
      <vt:lpstr>'２（３）石油製品国内向月別販売'!Print_Area</vt:lpstr>
      <vt:lpstr>'２（４）②石油製品国、地域別月別輸入'!Print_Area</vt:lpstr>
      <vt:lpstr>'２（４）③石油製品月別輸出'!Print_Area</vt:lpstr>
      <vt:lpstr>'２（４）④石油製品国、地域別月別輸出'!Print_Area</vt:lpstr>
      <vt:lpstr>'２（５）石油製品月別業態別在庫'!Print_Area</vt:lpstr>
      <vt:lpstr>'２（６）製造業者・輸入業者月別消費者、販売業者向販売'!Print_Area</vt:lpstr>
      <vt:lpstr>'２（７）品種別、月別消費者・販売業者向販売及び在庫内訳'!Print_Area</vt:lpstr>
      <vt:lpstr>'参考資料１、２備蓄量推移、輸入価格推移'!Print_Area</vt:lpstr>
      <vt:lpstr>'参考資料３（１）（２）'!Print_Area</vt:lpstr>
      <vt:lpstr>'参考資料３（３）（４）'!Print_Area</vt:lpstr>
      <vt:lpstr>'参考資料３（５）（６）'!Print_Area</vt:lpstr>
      <vt:lpstr>'参考資料３（７）（８）'!Print_Area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2016-06-17T01:39:14Z</dcterms:modified>
</cp:coreProperties>
</file>