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3960" windowWidth="24810" windowHeight="4170" tabRatio="745"/>
  </bookViews>
  <sheets>
    <sheet name="●目次(Contents)●" sheetId="65" r:id="rId1"/>
    <sheet name="１（１）原油地域別、国別輸入" sheetId="217" r:id="rId2"/>
    <sheet name="１（２）原油油種別輸入" sheetId="218" r:id="rId3"/>
    <sheet name="１（３）非精製用出荷内訳" sheetId="219" r:id="rId4"/>
    <sheet name="１（４）原油処理及び原油在庫" sheetId="220" r:id="rId5"/>
    <sheet name="２（１）①石油製品需給総括暦年" sheetId="221" r:id="rId6"/>
    <sheet name="２（１）②石油製品需給総括年度" sheetId="222" r:id="rId7"/>
    <sheet name="２（２）①製造業者・輸入業者受払暦年" sheetId="223" r:id="rId8"/>
    <sheet name="２（２）②製造業者・輸入業者受払年度" sheetId="224" r:id="rId9"/>
    <sheet name="２（３）石油製品国内向月別販売" sheetId="225" r:id="rId10"/>
    <sheet name="２（４）①石油製品月別輸入" sheetId="226" r:id="rId11"/>
    <sheet name="２（４）②石油製品国・地域別月別輸入" sheetId="242" r:id="rId12"/>
    <sheet name="２（４）③石油製品月別輸出" sheetId="228" r:id="rId13"/>
    <sheet name="２（４）④石油製品国・地域別月別輸出" sheetId="243" r:id="rId14"/>
    <sheet name="２（５）石油製品月別業態別在庫" sheetId="233" r:id="rId15"/>
    <sheet name="２（６）製造業者・輸入業者月別消費者、販売業者向販売" sheetId="234" r:id="rId16"/>
    <sheet name="２（７）品種別、月別消費者・販売業者向販売及び在庫内訳" sheetId="235" r:id="rId17"/>
    <sheet name="参考資料１、２備蓄量推移、輸入価格推移" sheetId="236" r:id="rId18"/>
    <sheet name="参考資料３（１）（２）" sheetId="237" r:id="rId19"/>
    <sheet name="参考資料３（３）（４）" sheetId="238" r:id="rId20"/>
    <sheet name="参考資料３（５）（６）" sheetId="239" r:id="rId21"/>
    <sheet name="参考資料３（７）（８）" sheetId="240" r:id="rId22"/>
  </sheets>
  <definedNames>
    <definedName name="_10__123Graph_Aｸﾞﾗﾌ_3" localSheetId="1" hidden="1">#REF!</definedName>
    <definedName name="_10__123Graph_Aｸﾞﾗﾌ_3" localSheetId="2" hidden="1">#REF!</definedName>
    <definedName name="_10__123Graph_Aｸﾞﾗﾌ_3" localSheetId="3" hidden="1">#REF!</definedName>
    <definedName name="_10__123Graph_Aｸﾞﾗﾌ_3" localSheetId="4" hidden="1">#REF!</definedName>
    <definedName name="_10__123Graph_Aｸﾞﾗﾌ_3" localSheetId="5" hidden="1">#REF!</definedName>
    <definedName name="_10__123Graph_Aｸﾞﾗﾌ_3" localSheetId="6" hidden="1">#REF!</definedName>
    <definedName name="_10__123Graph_Aｸﾞﾗﾌ_3" localSheetId="7" hidden="1">#REF!</definedName>
    <definedName name="_10__123Graph_Aｸﾞﾗﾌ_3" localSheetId="8" hidden="1">#REF!</definedName>
    <definedName name="_10__123Graph_Aｸﾞﾗﾌ_3" localSheetId="9" hidden="1">#REF!</definedName>
    <definedName name="_10__123Graph_Aｸﾞﾗﾌ_3" localSheetId="10" hidden="1">#REF!</definedName>
    <definedName name="_10__123Graph_Aｸﾞﾗﾌ_3" localSheetId="11" hidden="1">#REF!</definedName>
    <definedName name="_10__123Graph_Aｸﾞﾗﾌ_3" localSheetId="12" hidden="1">#REF!</definedName>
    <definedName name="_10__123Graph_Aｸﾞﾗﾌ_3" localSheetId="13" hidden="1">#REF!</definedName>
    <definedName name="_10__123Graph_Aｸﾞﾗﾌ_3" localSheetId="14" hidden="1">#REF!</definedName>
    <definedName name="_10__123Graph_Aｸﾞﾗﾌ_3" localSheetId="15" hidden="1">#REF!</definedName>
    <definedName name="_10__123Graph_Aｸﾞﾗﾌ_3" localSheetId="16" hidden="1">#REF!</definedName>
    <definedName name="_10__123Graph_Aｸﾞﾗﾌ_3" localSheetId="18" hidden="1">#REF!</definedName>
    <definedName name="_10__123Graph_Aｸﾞﾗﾌ_3" localSheetId="19" hidden="1">#REF!</definedName>
    <definedName name="_10__123Graph_Aｸﾞﾗﾌ_3" localSheetId="20" hidden="1">#REF!</definedName>
    <definedName name="_10__123Graph_Aｸﾞﾗﾌ_3" localSheetId="21" hidden="1">#REF!</definedName>
    <definedName name="_10__123Graph_Aｸﾞﾗﾌ_3" hidden="1">#REF!</definedName>
    <definedName name="_15__123Graph_Bｸﾞﾗﾌ_1" localSheetId="1" hidden="1">#REF!</definedName>
    <definedName name="_15__123Graph_Bｸﾞﾗﾌ_1" localSheetId="2" hidden="1">#REF!</definedName>
    <definedName name="_15__123Graph_Bｸﾞﾗﾌ_1" localSheetId="3" hidden="1">#REF!</definedName>
    <definedName name="_15__123Graph_Bｸﾞﾗﾌ_1" localSheetId="4" hidden="1">#REF!</definedName>
    <definedName name="_15__123Graph_Bｸﾞﾗﾌ_1" localSheetId="5" hidden="1">#REF!</definedName>
    <definedName name="_15__123Graph_Bｸﾞﾗﾌ_1" localSheetId="6" hidden="1">#REF!</definedName>
    <definedName name="_15__123Graph_Bｸﾞﾗﾌ_1" localSheetId="7" hidden="1">#REF!</definedName>
    <definedName name="_15__123Graph_Bｸﾞﾗﾌ_1" localSheetId="8" hidden="1">#REF!</definedName>
    <definedName name="_15__123Graph_Bｸﾞﾗﾌ_1" localSheetId="9" hidden="1">#REF!</definedName>
    <definedName name="_15__123Graph_Bｸﾞﾗﾌ_1" localSheetId="10" hidden="1">#REF!</definedName>
    <definedName name="_15__123Graph_Bｸﾞﾗﾌ_1" localSheetId="11" hidden="1">#REF!</definedName>
    <definedName name="_15__123Graph_Bｸﾞﾗﾌ_1" localSheetId="12" hidden="1">#REF!</definedName>
    <definedName name="_15__123Graph_Bｸﾞﾗﾌ_1" localSheetId="13" hidden="1">#REF!</definedName>
    <definedName name="_15__123Graph_Bｸﾞﾗﾌ_1" localSheetId="14" hidden="1">#REF!</definedName>
    <definedName name="_15__123Graph_Bｸﾞﾗﾌ_1" localSheetId="15" hidden="1">#REF!</definedName>
    <definedName name="_15__123Graph_Bｸﾞﾗﾌ_1" localSheetId="16" hidden="1">#REF!</definedName>
    <definedName name="_15__123Graph_Bｸﾞﾗﾌ_1" localSheetId="18" hidden="1">#REF!</definedName>
    <definedName name="_15__123Graph_Bｸﾞﾗﾌ_1" localSheetId="19" hidden="1">#REF!</definedName>
    <definedName name="_15__123Graph_Bｸﾞﾗﾌ_1" localSheetId="20" hidden="1">#REF!</definedName>
    <definedName name="_15__123Graph_Bｸﾞﾗﾌ_1" localSheetId="21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localSheetId="1" hidden="1">#REF!</definedName>
    <definedName name="_20__123Graph_Bｸﾞﾗﾌ_2" localSheetId="2" hidden="1">#REF!</definedName>
    <definedName name="_20__123Graph_Bｸﾞﾗﾌ_2" localSheetId="3" hidden="1">#REF!</definedName>
    <definedName name="_20__123Graph_Bｸﾞﾗﾌ_2" localSheetId="4" hidden="1">#REF!</definedName>
    <definedName name="_20__123Graph_Bｸﾞﾗﾌ_2" localSheetId="5" hidden="1">#REF!</definedName>
    <definedName name="_20__123Graph_Bｸﾞﾗﾌ_2" localSheetId="6" hidden="1">#REF!</definedName>
    <definedName name="_20__123Graph_Bｸﾞﾗﾌ_2" localSheetId="7" hidden="1">#REF!</definedName>
    <definedName name="_20__123Graph_Bｸﾞﾗﾌ_2" localSheetId="8" hidden="1">#REF!</definedName>
    <definedName name="_20__123Graph_Bｸﾞﾗﾌ_2" localSheetId="9" hidden="1">#REF!</definedName>
    <definedName name="_20__123Graph_Bｸﾞﾗﾌ_2" localSheetId="10" hidden="1">#REF!</definedName>
    <definedName name="_20__123Graph_Bｸﾞﾗﾌ_2" localSheetId="11" hidden="1">#REF!</definedName>
    <definedName name="_20__123Graph_Bｸﾞﾗﾌ_2" localSheetId="12" hidden="1">#REF!</definedName>
    <definedName name="_20__123Graph_Bｸﾞﾗﾌ_2" localSheetId="13" hidden="1">#REF!</definedName>
    <definedName name="_20__123Graph_Bｸﾞﾗﾌ_2" localSheetId="14" hidden="1">#REF!</definedName>
    <definedName name="_20__123Graph_Bｸﾞﾗﾌ_2" localSheetId="15" hidden="1">#REF!</definedName>
    <definedName name="_20__123Graph_Bｸﾞﾗﾌ_2" localSheetId="16" hidden="1">#REF!</definedName>
    <definedName name="_20__123Graph_Bｸﾞﾗﾌ_2" localSheetId="18" hidden="1">#REF!</definedName>
    <definedName name="_20__123Graph_Bｸﾞﾗﾌ_2" localSheetId="19" hidden="1">#REF!</definedName>
    <definedName name="_20__123Graph_Bｸﾞﾗﾌ_2" localSheetId="20" hidden="1">#REF!</definedName>
    <definedName name="_20__123Graph_Bｸﾞﾗﾌ_2" localSheetId="21" hidden="1">#REF!</definedName>
    <definedName name="_20__123Graph_Bｸﾞﾗﾌ_2" hidden="1">#REF!</definedName>
    <definedName name="_25__123Graph_Bｸﾞﾗﾌ_3" localSheetId="13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localSheetId="13" hidden="1">#REF!</definedName>
    <definedName name="_30__123Graph_Cｸﾞﾗﾌ_1" hidden="1">#REF!</definedName>
    <definedName name="_35__123Graph_Cｸﾞﾗﾌ_2" localSheetId="13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localSheetId="13" hidden="1">#REF!</definedName>
    <definedName name="_40__123Graph_Dｸﾞﾗﾌ_1" hidden="1">#REF!</definedName>
    <definedName name="_45__123Graph_Dｸﾞﾗﾌ_2" localSheetId="13" hidden="1">#REF!</definedName>
    <definedName name="_45__123Graph_Dｸﾞﾗﾌ_2" hidden="1">#REF!</definedName>
    <definedName name="_5__123Graph_Aｸﾞﾗﾌ_1" localSheetId="13" hidden="1">#REF!</definedName>
    <definedName name="_5__123Graph_Aｸﾞﾗﾌ_1" hidden="1">#REF!</definedName>
    <definedName name="_50__123Graph_Eｸﾞﾗﾌ_2" localSheetId="13" hidden="1">#REF!</definedName>
    <definedName name="_50__123Graph_Eｸﾞﾗﾌ_2" hidden="1">#REF!</definedName>
    <definedName name="_55__123Graph_Xｸﾞﾗﾌ_3" localSheetId="13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_xlnm.Print_Area" localSheetId="0">'●目次(Contents)●'!$A$1:$Z$38</definedName>
    <definedName name="_xlnm.Print_Area" localSheetId="1">'１（１）原油地域別、国別輸入'!$A$1:$R$106</definedName>
    <definedName name="_xlnm.Print_Area" localSheetId="2">'１（２）原油油種別輸入'!$A$1:$R$457</definedName>
    <definedName name="_xlnm.Print_Area" localSheetId="3">'１（３）非精製用出荷内訳'!$A$2:$R$182</definedName>
    <definedName name="_xlnm.Print_Area" localSheetId="4">'１（４）原油処理及び原油在庫'!$A$1:$U$79</definedName>
    <definedName name="_xlnm.Print_Area" localSheetId="5">'２（１）①石油製品需給総括暦年'!$A$1:$U$47</definedName>
    <definedName name="_xlnm.Print_Area" localSheetId="6">'２（１）②石油製品需給総括年度'!$A$1:$U$47</definedName>
    <definedName name="_xlnm.Print_Area" localSheetId="7">'２（２）①製造業者・輸入業者受払暦年'!$A$1:$U$45</definedName>
    <definedName name="_xlnm.Print_Area" localSheetId="8">'２（２）②製造業者・輸入業者受払年度'!$A$1:$U$44</definedName>
    <definedName name="_xlnm.Print_Area" localSheetId="9">'２（３）石油製品国内向月別販売'!$A$1:$X$41</definedName>
    <definedName name="_xlnm.Print_Area" localSheetId="11">'２（４）②石油製品国・地域別月別輸入'!$A$1:$W$574</definedName>
    <definedName name="_xlnm.Print_Area" localSheetId="12">'２（４）③石油製品月別輸出'!$A$1:$X$40</definedName>
    <definedName name="_xlnm.Print_Area" localSheetId="13">'２（４）④石油製品国・地域別月別輸出'!$A$1:$W$610</definedName>
    <definedName name="_xlnm.Print_Area" localSheetId="14">'２（５）石油製品月別業態別在庫'!$A$4:$W$60</definedName>
    <definedName name="_xlnm.Print_Area" localSheetId="15">'２（６）製造業者・輸入業者月別消費者、販売業者向販売'!$A$1:$X$40</definedName>
    <definedName name="_xlnm.Print_Area" localSheetId="16">'２（７）品種別、月別消費者・販売業者向販売及び在庫内訳'!$A$2:$Z$42</definedName>
    <definedName name="_xlnm.Print_Area" localSheetId="17">'参考資料１、２備蓄量推移、輸入価格推移'!$A$1:$P$48</definedName>
    <definedName name="_xlnm.Print_Area" localSheetId="18">'参考資料３（１）（２）'!$A$1:$K$38,'参考資料３（１）（２）'!$L$42:$S$76</definedName>
    <definedName name="_xlnm.Print_Area" localSheetId="19">'参考資料３（３）（４）'!$A$1:$K$33,'参考資料３（３）（４）'!$A$35:$K$67</definedName>
    <definedName name="_xlnm.Print_Area" localSheetId="20">'参考資料３（５）（６）'!$A$1:$F$65</definedName>
    <definedName name="_xlnm.Print_Area" localSheetId="21">'参考資料３（７）（８）'!$A$1:$G$66</definedName>
    <definedName name="けんめい" localSheetId="1">#REF!</definedName>
    <definedName name="けんめい" localSheetId="2">#REF!</definedName>
    <definedName name="けんめい" localSheetId="3">#REF!</definedName>
    <definedName name="けんめい" localSheetId="4">#REF!</definedName>
    <definedName name="けんめい" localSheetId="5">#REF!</definedName>
    <definedName name="けんめい" localSheetId="6">#REF!</definedName>
    <definedName name="けんめい" localSheetId="7">#REF!</definedName>
    <definedName name="けんめい" localSheetId="8">#REF!</definedName>
    <definedName name="けんめい" localSheetId="9">#REF!</definedName>
    <definedName name="けんめい" localSheetId="11">#REF!</definedName>
    <definedName name="けんめい" localSheetId="12">#REF!</definedName>
    <definedName name="けんめい" localSheetId="13">#REF!</definedName>
    <definedName name="けんめい" localSheetId="14">#REF!</definedName>
    <definedName name="けんめい" localSheetId="15">#REF!</definedName>
    <definedName name="けんめい" localSheetId="16">#REF!</definedName>
    <definedName name="けんめい" localSheetId="18">#REF!</definedName>
    <definedName name="けんめい" localSheetId="19">#REF!</definedName>
    <definedName name="けんめい" localSheetId="20">#REF!</definedName>
    <definedName name="けんめい" localSheetId="21">#REF!</definedName>
    <definedName name="けんめい">#REF!</definedName>
    <definedName name="県名" localSheetId="1">#REF!</definedName>
    <definedName name="県名" localSheetId="2">#REF!</definedName>
    <definedName name="県名" localSheetId="3">#REF!</definedName>
    <definedName name="県名" localSheetId="4">#REF!</definedName>
    <definedName name="県名" localSheetId="5">#REF!</definedName>
    <definedName name="県名" localSheetId="6">#REF!</definedName>
    <definedName name="県名" localSheetId="7">#REF!</definedName>
    <definedName name="県名" localSheetId="8">#REF!</definedName>
    <definedName name="県名" localSheetId="9">#REF!</definedName>
    <definedName name="県名" localSheetId="11">#REF!</definedName>
    <definedName name="県名" localSheetId="12">#REF!</definedName>
    <definedName name="県名" localSheetId="13">#REF!</definedName>
    <definedName name="県名" localSheetId="14">#REF!</definedName>
    <definedName name="県名" localSheetId="15">#REF!</definedName>
    <definedName name="県名" localSheetId="16">#REF!</definedName>
    <definedName name="県名" localSheetId="18">#REF!</definedName>
    <definedName name="県名" localSheetId="19">#REF!</definedName>
    <definedName name="県名" localSheetId="20">#REF!</definedName>
    <definedName name="県名" localSheetId="21">#REF!</definedName>
    <definedName name="県名">#REF!</definedName>
  </definedNames>
  <calcPr calcId="162913"/>
</workbook>
</file>

<file path=xl/calcChain.xml><?xml version="1.0" encoding="utf-8"?>
<calcChain xmlns="http://schemas.openxmlformats.org/spreadsheetml/2006/main">
  <c r="G152" i="219" l="1"/>
  <c r="F152" i="219"/>
  <c r="C152" i="219"/>
  <c r="Q116" i="219"/>
  <c r="P116" i="219"/>
  <c r="N116" i="219"/>
  <c r="M116" i="219"/>
  <c r="L116" i="219"/>
  <c r="K116" i="219"/>
  <c r="H116" i="219"/>
  <c r="E116" i="219"/>
  <c r="D116" i="219"/>
  <c r="Q80" i="219"/>
  <c r="P80" i="219"/>
  <c r="O80" i="219"/>
  <c r="M80" i="219"/>
  <c r="L80" i="219"/>
  <c r="K80" i="219"/>
  <c r="J80" i="219"/>
  <c r="H80" i="219"/>
  <c r="E80" i="219"/>
  <c r="D80" i="219"/>
  <c r="C80" i="219"/>
  <c r="P44" i="219"/>
  <c r="O44" i="219"/>
  <c r="N44" i="219"/>
  <c r="M44" i="219"/>
  <c r="K44" i="219"/>
  <c r="J44" i="219"/>
  <c r="I44" i="219"/>
  <c r="F44" i="219"/>
  <c r="D44" i="219"/>
  <c r="C44" i="219"/>
  <c r="B44" i="219"/>
  <c r="Q8" i="219"/>
  <c r="P8" i="219"/>
  <c r="O8" i="219"/>
  <c r="N8" i="219"/>
  <c r="L8" i="219"/>
  <c r="K8" i="219"/>
  <c r="I8" i="219"/>
  <c r="H8" i="219"/>
  <c r="G8" i="219"/>
  <c r="F8" i="219"/>
  <c r="C427" i="218" l="1"/>
  <c r="B427" i="218"/>
  <c r="Q392" i="218"/>
  <c r="O392" i="218"/>
  <c r="N392" i="218"/>
  <c r="M392" i="218"/>
  <c r="L392" i="218"/>
  <c r="K392" i="218"/>
  <c r="J392" i="218"/>
  <c r="I392" i="218"/>
  <c r="H392" i="218"/>
  <c r="G392" i="218"/>
  <c r="F392" i="218"/>
  <c r="E392" i="218"/>
  <c r="D392" i="218"/>
  <c r="C392" i="218"/>
  <c r="P357" i="218"/>
  <c r="O357" i="218"/>
  <c r="N357" i="218"/>
  <c r="M357" i="218"/>
  <c r="L357" i="218"/>
  <c r="K357" i="218"/>
  <c r="J357" i="218"/>
  <c r="H357" i="218"/>
  <c r="G357" i="218"/>
  <c r="F357" i="218"/>
  <c r="E357" i="218"/>
  <c r="C357" i="218"/>
  <c r="B357" i="218"/>
  <c r="Q322" i="218"/>
  <c r="P322" i="218"/>
  <c r="N322" i="218"/>
  <c r="M322" i="218"/>
  <c r="L322" i="218"/>
  <c r="J322" i="218"/>
  <c r="I322" i="218"/>
  <c r="H322" i="218"/>
  <c r="F322" i="218"/>
  <c r="D322" i="218"/>
  <c r="C322" i="218"/>
  <c r="Q287" i="218"/>
  <c r="P287" i="218"/>
  <c r="O287" i="218"/>
  <c r="M287" i="218"/>
  <c r="L287" i="218"/>
  <c r="I287" i="218"/>
  <c r="H287" i="218"/>
  <c r="G287" i="218"/>
  <c r="F287" i="218"/>
  <c r="E287" i="218"/>
  <c r="D287" i="218"/>
  <c r="C287" i="218"/>
  <c r="B287" i="218"/>
  <c r="Q252" i="218"/>
  <c r="N252" i="218"/>
  <c r="M252" i="218"/>
  <c r="L252" i="218"/>
  <c r="K252" i="218"/>
  <c r="J252" i="218"/>
  <c r="I252" i="218"/>
  <c r="G252" i="218"/>
  <c r="F252" i="218"/>
  <c r="D252" i="218"/>
  <c r="C252" i="218"/>
  <c r="B252" i="218"/>
  <c r="P217" i="218"/>
  <c r="O217" i="218"/>
  <c r="N217" i="218"/>
  <c r="M217" i="218"/>
  <c r="L217" i="218"/>
  <c r="K217" i="218"/>
  <c r="J217" i="218"/>
  <c r="I217" i="218"/>
  <c r="H217" i="218"/>
  <c r="G217" i="218"/>
  <c r="F217" i="218"/>
  <c r="D217" i="218"/>
  <c r="C217" i="218"/>
  <c r="B217" i="218"/>
  <c r="P182" i="218"/>
  <c r="O182" i="218"/>
  <c r="N182" i="218"/>
  <c r="M182" i="218"/>
  <c r="L182" i="218"/>
  <c r="K182" i="218"/>
  <c r="J182" i="218"/>
  <c r="I182" i="218"/>
  <c r="G182" i="218"/>
  <c r="F182" i="218"/>
  <c r="E182" i="218"/>
  <c r="C182" i="218"/>
  <c r="B182" i="218"/>
  <c r="P147" i="218"/>
  <c r="O147" i="218"/>
  <c r="N147" i="218"/>
  <c r="M147" i="218"/>
  <c r="L147" i="218"/>
  <c r="K147" i="218"/>
  <c r="I147" i="218"/>
  <c r="H147" i="218"/>
  <c r="G147" i="218"/>
  <c r="F147" i="218"/>
  <c r="E147" i="218"/>
  <c r="D147" i="218"/>
  <c r="B147" i="218"/>
  <c r="Q112" i="218"/>
  <c r="P112" i="218"/>
  <c r="O112" i="218"/>
  <c r="N112" i="218"/>
  <c r="M112" i="218"/>
  <c r="J112" i="218"/>
  <c r="I112" i="218"/>
  <c r="H112" i="218"/>
  <c r="G112" i="218"/>
  <c r="F112" i="218"/>
  <c r="E112" i="218"/>
  <c r="D112" i="218"/>
  <c r="C112" i="218"/>
  <c r="B112" i="218"/>
  <c r="Q77" i="218"/>
  <c r="P77" i="218"/>
  <c r="O77" i="218"/>
  <c r="N77" i="218"/>
  <c r="M77" i="218"/>
  <c r="L77" i="218"/>
  <c r="K77" i="218"/>
  <c r="J77" i="218"/>
  <c r="I77" i="218"/>
  <c r="H77" i="218"/>
  <c r="G77" i="218"/>
  <c r="F77" i="218"/>
  <c r="E77" i="218"/>
  <c r="C77" i="218"/>
  <c r="B77" i="218"/>
  <c r="P42" i="218"/>
  <c r="O42" i="218"/>
  <c r="N42" i="218"/>
  <c r="M42" i="218"/>
  <c r="L42" i="218"/>
  <c r="K42" i="218"/>
  <c r="J42" i="218"/>
  <c r="I42" i="218"/>
  <c r="H42" i="218"/>
  <c r="G42" i="218"/>
  <c r="F42" i="218"/>
  <c r="E42" i="218"/>
  <c r="D42" i="218"/>
  <c r="C42" i="218"/>
  <c r="Q7" i="218"/>
  <c r="P7" i="218"/>
  <c r="O7" i="218"/>
  <c r="N7" i="218"/>
  <c r="M7" i="218"/>
  <c r="L7" i="218"/>
  <c r="K7" i="218"/>
  <c r="J7" i="218"/>
  <c r="I7" i="218"/>
  <c r="F7" i="218"/>
  <c r="E7" i="218"/>
</calcChain>
</file>

<file path=xl/sharedStrings.xml><?xml version="1.0" encoding="utf-8"?>
<sst xmlns="http://schemas.openxmlformats.org/spreadsheetml/2006/main" count="20124" uniqueCount="1602">
  <si>
    <t>（１）石油製品需給総括 / Supply and Demand Summary of Petroleum Products</t>
    <phoneticPr fontId="5"/>
  </si>
  <si>
    <t xml:space="preserve">（３）石油製品国内向月別販売 / Domestic Sales of Petroleum Products by Month </t>
    <phoneticPr fontId="5"/>
  </si>
  <si>
    <t>①月別輸入 / Import by Month</t>
    <phoneticPr fontId="5"/>
  </si>
  <si>
    <t>③月別輸出 / Export by Month</t>
    <phoneticPr fontId="5"/>
  </si>
  <si>
    <t>（４）石油製品の輸出入 / Import and Export of Ｐetroleum Products</t>
    <phoneticPr fontId="5"/>
  </si>
  <si>
    <t>（５）石油製品月別業態別在庫 / Monthly Inventory of Petroleum Products by Type of Business</t>
    <phoneticPr fontId="5"/>
  </si>
  <si>
    <t xml:space="preserve">（６）石油製品製造業者・輸入業者月別消費者･販売業者向販売 / Monthly Sales to Consumers, Wholesalers and Retailers of Petroleum Products by Manufacturers and Importers    </t>
    <phoneticPr fontId="5"/>
  </si>
  <si>
    <t>参考資料 / Ｆｏｒ　Ｒｅｆｅｒｅｎｃｅ</t>
    <rPh sb="0" eb="2">
      <t>サンコウ</t>
    </rPh>
    <rPh sb="2" eb="4">
      <t>シリョウ</t>
    </rPh>
    <phoneticPr fontId="5"/>
  </si>
  <si>
    <t>（２）石油製品製造業者 ・ 輸入業者受払 / Receipt and Shipment of Petroleum Products by Manufacturers and Importers</t>
    <phoneticPr fontId="5"/>
  </si>
  <si>
    <t xml:space="preserve">（７）製造業者・輸入業者品種別、月別消費者・販売業者向販売及び在庫内訳 /Monthly Inventory and Sales to Consumers, Wholesalers and Retailers by Manufacturers and Importers </t>
    <phoneticPr fontId="5"/>
  </si>
  <si>
    <t>（２）原油油種別輸入 / Import by Kind of Crude Oil</t>
    <phoneticPr fontId="5"/>
  </si>
  <si>
    <t>※下線のある文字をクリックすると、統計表にジャンプします。</t>
    <rPh sb="1" eb="3">
      <t>カセン</t>
    </rPh>
    <rPh sb="6" eb="8">
      <t>モジ</t>
    </rPh>
    <rPh sb="17" eb="20">
      <t>トウケイヒョウ</t>
    </rPh>
    <phoneticPr fontId="5"/>
  </si>
  <si>
    <t>（２）供給者区分別原油月別輸入 / Crude Oil Import by Month and Supplier</t>
    <phoneticPr fontId="5"/>
  </si>
  <si>
    <t>石　　油 / Ｐｅｔｒｏｌｅｕｍ</t>
    <phoneticPr fontId="5"/>
  </si>
  <si>
    <t>１．原油 / Crude Oil</t>
    <phoneticPr fontId="5"/>
  </si>
  <si>
    <t xml:space="preserve">（４）原油処理及び原油在庫 / Crude Oil Processing and Inventory </t>
    <phoneticPr fontId="5"/>
  </si>
  <si>
    <t>（１）原油地域別、国別輸入 / Import of Crude Oil by Area and Country</t>
    <phoneticPr fontId="5"/>
  </si>
  <si>
    <t>２．石油製品 / Petroleum Products</t>
    <rPh sb="4" eb="6">
      <t>セイヒン</t>
    </rPh>
    <phoneticPr fontId="5"/>
  </si>
  <si>
    <t>２．石油輸入価格推移 / Customs Clearance Prices of Crude Oil and Petroleum Products(CIF)</t>
    <phoneticPr fontId="5"/>
  </si>
  <si>
    <t>３．契約期間別、供給者区分別、地域別、国別原油輸入 / Import of Crude Oil by Contract,Supplier, Area and Country</t>
    <phoneticPr fontId="5"/>
  </si>
  <si>
    <t>ベトナム</t>
  </si>
  <si>
    <t>ブルネイ</t>
  </si>
  <si>
    <t>イラン</t>
  </si>
  <si>
    <t>イラク</t>
  </si>
  <si>
    <t>エクアドル</t>
  </si>
  <si>
    <t>スーダン</t>
  </si>
  <si>
    <t>ガボン</t>
  </si>
  <si>
    <t>アンゴラ</t>
  </si>
  <si>
    <t>Malaysia</t>
  </si>
  <si>
    <t>Brunei</t>
  </si>
  <si>
    <t>Indonesia</t>
  </si>
  <si>
    <t>Iran</t>
  </si>
  <si>
    <t>Iraq</t>
  </si>
  <si>
    <t>Ecuador</t>
  </si>
  <si>
    <t>Africa</t>
  </si>
  <si>
    <t>Sudan</t>
  </si>
  <si>
    <t>Nigeria</t>
  </si>
  <si>
    <t>Gabon</t>
  </si>
  <si>
    <t>Angola</t>
  </si>
  <si>
    <t>サウジアラビア</t>
  </si>
  <si>
    <t>クウェート</t>
  </si>
  <si>
    <t>カタール</t>
  </si>
  <si>
    <t>オマーン</t>
  </si>
  <si>
    <t>イエメン</t>
  </si>
  <si>
    <t>ノルウェー</t>
  </si>
  <si>
    <t>ロシア</t>
  </si>
  <si>
    <t>Saudi Arabia</t>
  </si>
  <si>
    <t>Kuwait</t>
  </si>
  <si>
    <t>Qatar</t>
  </si>
  <si>
    <t>Oman</t>
  </si>
  <si>
    <t>Norway</t>
  </si>
  <si>
    <t>（２）原油油種別輸入 / Import by Kind of Crude Oil</t>
    <rPh sb="3" eb="5">
      <t>ゲンユ</t>
    </rPh>
    <phoneticPr fontId="5"/>
  </si>
  <si>
    <t>Viet Nam</t>
  </si>
  <si>
    <t>ｲﾝﾄﾞﾈｼｱ計</t>
  </si>
  <si>
    <t>ｱﾀｶ</t>
  </si>
  <si>
    <t>ｼﾝﾀ</t>
  </si>
  <si>
    <t>ｼﾞｭﾘｰ</t>
  </si>
  <si>
    <t>ｽﾏﾄﾗ･ﾗｲﾄ</t>
  </si>
  <si>
    <t>ﾌﾞｶﾊﾟｲ</t>
  </si>
  <si>
    <t>ﾐﾅｽ･ﾄｯﾌﾟ</t>
  </si>
  <si>
    <t>ﾗﾗﾝ</t>
  </si>
  <si>
    <t>ﾏﾄﾞｳﾗ</t>
  </si>
  <si>
    <t>ｳｲﾄﾞﾘｰ</t>
  </si>
  <si>
    <t>ﾍﾞﾘﾀﾞ</t>
  </si>
  <si>
    <t>ｶｼﾞ･ｾﾓｶﾞ</t>
  </si>
  <si>
    <t>Middle East</t>
  </si>
  <si>
    <t>ｲﾗﾆｱﾝ･ﾍﾋﾞｰ</t>
  </si>
  <si>
    <t>ﾊﾞｽﾗ･ﾗｲﾄ</t>
  </si>
  <si>
    <t>ｻｳｼﾞｱﾗﾋﾞｱ計</t>
  </si>
  <si>
    <t>中立地帯計</t>
  </si>
  <si>
    <t>ｱﾗﾋﾞｱﾝ･ﾗｲﾄ</t>
  </si>
  <si>
    <t>ｱﾗﾋﾞｱﾝ･ﾍﾋﾞｰ</t>
  </si>
  <si>
    <t>ｱﾙ･ｼｬﾋｰﾝ</t>
  </si>
  <si>
    <t>ﾏﾘﾌﾞ･ﾗｲﾄ</t>
  </si>
  <si>
    <t>ｷｻﾝｼﾞｪ</t>
  </si>
  <si>
    <t>ﾊﾟｽﾞﾌﾛｰ</t>
  </si>
  <si>
    <t>ﾅｲﾙ</t>
  </si>
  <si>
    <t>Oceania</t>
  </si>
  <si>
    <t>Australia</t>
  </si>
  <si>
    <t>ﾗｲﾄ･ｾﾘｱ</t>
  </si>
  <si>
    <t>Total</t>
  </si>
  <si>
    <t>合計</t>
  </si>
  <si>
    <t>インドネシア</t>
  </si>
  <si>
    <t>アラブ首長国連邦</t>
  </si>
  <si>
    <t>オーストラリア</t>
  </si>
  <si>
    <t>マレーシア</t>
  </si>
  <si>
    <t>（３）非精製用出荷内訳 / Shipment of Crude Oil for Non-Refining</t>
    <phoneticPr fontId="5"/>
  </si>
  <si>
    <t>１．石油備蓄量推移 / Changes in Oil Stock</t>
    <phoneticPr fontId="5"/>
  </si>
  <si>
    <t>Sri Lanka</t>
  </si>
  <si>
    <t>United States of America</t>
  </si>
  <si>
    <t>ﾃ･ｼﾞｱｯｸ･ﾄﾗﾝ</t>
  </si>
  <si>
    <t>ｿﾝ･ﾄﾞｸ</t>
  </si>
  <si>
    <t>United Arab Emirates</t>
  </si>
  <si>
    <t>Russia</t>
  </si>
  <si>
    <t>メキシコ</t>
  </si>
  <si>
    <t>Mexico</t>
  </si>
  <si>
    <t>コロンビア</t>
  </si>
  <si>
    <t>Colombia</t>
  </si>
  <si>
    <t>べネズエラ</t>
  </si>
  <si>
    <t>Venezuela</t>
  </si>
  <si>
    <t>カザフスタン</t>
  </si>
  <si>
    <t>Kazakhstan</t>
  </si>
  <si>
    <t>アメリカ合衆国</t>
  </si>
  <si>
    <t>(単位：kl/Unit：kl)</t>
  </si>
  <si>
    <t>Feb.</t>
  </si>
  <si>
    <t>Mar.</t>
  </si>
  <si>
    <t>Apr.</t>
  </si>
  <si>
    <t>Oct.</t>
  </si>
  <si>
    <t>Nov.</t>
  </si>
  <si>
    <t>Dec.</t>
  </si>
  <si>
    <t>（１）契約期間別原油月別輸入、ＣＩＦ総額、平均ＡＰＩ度及び平均硫黄分 / Crude Oil Import, Value（CIF）,Average API　gravity and Average Sulfur by Month and Contract</t>
    <rPh sb="26" eb="27">
      <t>ド</t>
    </rPh>
    <phoneticPr fontId="5"/>
  </si>
  <si>
    <t>Year,_x000D_
Quarter_x000D_
&amp; Month</t>
  </si>
  <si>
    <t>東・中央アジア_x000D_
計</t>
  </si>
  <si>
    <t>南方計</t>
  </si>
  <si>
    <t>スリランカ</t>
  </si>
  <si>
    <t>中東計</t>
  </si>
  <si>
    <t>East and Central Asia</t>
  </si>
  <si>
    <t>South East Asia</t>
  </si>
  <si>
    <t>C.Y. 2013</t>
  </si>
  <si>
    <t>C.Y. 2014</t>
  </si>
  <si>
    <t>C.Y. 2015</t>
  </si>
  <si>
    <t xml:space="preserve">Q2  </t>
  </si>
  <si>
    <t xml:space="preserve">Q3  </t>
  </si>
  <si>
    <t xml:space="preserve">Q4  </t>
  </si>
  <si>
    <t xml:space="preserve">May </t>
  </si>
  <si>
    <t>Jun.</t>
  </si>
  <si>
    <t>Jul.</t>
  </si>
  <si>
    <t>Aug.</t>
  </si>
  <si>
    <t>Sep.</t>
  </si>
  <si>
    <t>→</t>
  </si>
  <si>
    <t>中東（つづき）</t>
  </si>
  <si>
    <t>中立地帯</t>
  </si>
  <si>
    <t>欧州計</t>
  </si>
  <si>
    <t>英国</t>
  </si>
  <si>
    <t>北米計</t>
  </si>
  <si>
    <t>中南米計</t>
  </si>
  <si>
    <t>Neutral Zone</t>
  </si>
  <si>
    <t>Yemen</t>
  </si>
  <si>
    <t>Europe</t>
  </si>
  <si>
    <t>United Kingdom</t>
  </si>
  <si>
    <t>North America</t>
  </si>
  <si>
    <t>Central and_x000D_
South_x000D_
America</t>
  </si>
  <si>
    <t>中南米（つづき）</t>
  </si>
  <si>
    <t>アフリカ計</t>
  </si>
  <si>
    <t>アルジェリア</t>
  </si>
  <si>
    <t>リビア</t>
  </si>
  <si>
    <t>ナイジェリア</t>
  </si>
  <si>
    <t>チャド</t>
  </si>
  <si>
    <t>大洋州計</t>
  </si>
  <si>
    <t>Algeria</t>
  </si>
  <si>
    <t>Libya</t>
  </si>
  <si>
    <t>Chad</t>
  </si>
  <si>
    <t>大洋州（つづき）</t>
  </si>
  <si>
    <t>パプア_x000D_
ニューギニア</t>
  </si>
  <si>
    <t>Papua_x000D_
New Guinea</t>
  </si>
  <si>
    <t>東･中央ｱｼﾞｱ計</t>
  </si>
  <si>
    <t>ﾍﾞﾄﾅﾑ計</t>
  </si>
  <si>
    <t>ﾊﾞｯｸ･ﾎ</t>
  </si>
  <si>
    <t>ﾀﾞｲﾌﾝ</t>
  </si>
  <si>
    <t>ﾗﾝﾄﾞﾝ</t>
  </si>
  <si>
    <t>ﾙﾋﾞｰ</t>
  </si>
  <si>
    <t>ｽﾂﾃﾞﾝ</t>
  </si>
  <si>
    <t>ﾁﾑ･ｻｵ</t>
  </si>
  <si>
    <t>南方（つづき）</t>
  </si>
  <si>
    <t>ﾏﾚｰｼｱ計</t>
  </si>
  <si>
    <t>ﾀﾝﾛﾝ</t>
  </si>
  <si>
    <t>ﾀﾋﾟｽ･ﾌﾞﾚﾝﾄﾞ</t>
  </si>
  <si>
    <t>ﾀﾋﾟｽ･ﾄｯﾌﾟ</t>
  </si>
  <si>
    <t>ﾃﾞｭﾗﾝ</t>
  </si>
  <si>
    <t>ｱﾝｼｰ</t>
  </si>
  <si>
    <t>ﾍﾟﾅﾗ･ﾌﾞﾚﾝﾄﾞ</t>
  </si>
  <si>
    <t>ｾﾊﾟﾄ</t>
  </si>
  <si>
    <t>ｾﾝﾄﾞｰ</t>
  </si>
  <si>
    <t>ﾍﾞﾗﾝﾀｲ</t>
  </si>
  <si>
    <t>ﾌﾞﾙﾈｲ計</t>
  </si>
  <si>
    <t>ﾍﾞﾙﾀﾑ</t>
  </si>
  <si>
    <t>ｷﾄﾞｩﾛﾝ</t>
  </si>
  <si>
    <t>ﾗﾌﾞｱﾝ･ﾗｲﾄ</t>
  </si>
  <si>
    <t>ｷｹｰ</t>
  </si>
  <si>
    <t>ﾁｬﾝﾋﾟｵﾝ</t>
  </si>
  <si>
    <t>ｱﾙｼﾞｭﾅ</t>
  </si>
  <si>
    <t>ｲﾝﾄﾞﾈｼｱ（つづき）</t>
  </si>
  <si>
    <t>ﾊﾞﾀﾞｯｸ</t>
  </si>
  <si>
    <t>ﾊﾝﾃﾞｨﾙ･ﾐｯｸｽ</t>
  </si>
  <si>
    <t>ｵﾖﾝｸﾞ</t>
  </si>
  <si>
    <t>ｽﾘﾗﾝｶ_x000D_
Sri Lanka</t>
  </si>
  <si>
    <t>ｲﾗﾝ計</t>
  </si>
  <si>
    <t>ｲﾗｸ計</t>
  </si>
  <si>
    <t>ｲﾗﾆｱﾝ･ﾗｲﾄ</t>
  </si>
  <si>
    <t>ﾊﾞｰﾚｶﾞﾝ</t>
  </si>
  <si>
    <t>ｿﾙｰｼｭ</t>
  </si>
  <si>
    <t>ﾊﾞｽﾗ･ﾍﾋﾞｰ</t>
  </si>
  <si>
    <t>ｸｳｪｰﾄ計</t>
  </si>
  <si>
    <t>ｸｳｪｰﾄ</t>
  </si>
  <si>
    <t>ﾜﾌﾗ</t>
  </si>
  <si>
    <t>ｶﾌｼﾞ</t>
  </si>
  <si>
    <t>ｲｵｼﾝ</t>
  </si>
  <si>
    <t>ｶﾀｰﾙ計</t>
  </si>
  <si>
    <t>ｵﾏｰﾝ計</t>
  </si>
  <si>
    <t>ｱﾗﾌﾞ首長国_x000D_
連邦計</t>
  </si>
  <si>
    <t>ｶﾀｰﾙ</t>
  </si>
  <si>
    <t>ｶﾀｰﾙ･ﾏﾘｰﾝ</t>
  </si>
  <si>
    <t>ｱﾙ･ﾗﾔﾝ</t>
  </si>
  <si>
    <t>ｶﾀｰﾙ･ﾃﾞｭﾊﾝ･ｺﾝﾃﾞﾝｾｰﾄ</t>
  </si>
  <si>
    <t>ｵﾏｰﾝ</t>
  </si>
  <si>
    <t>United_x000D_
Arab Emirates</t>
  </si>
  <si>
    <t>ﾏｰﾊﾞﾝ</t>
  </si>
  <si>
    <t>ｳﾑｼｬｲﾌ</t>
  </si>
  <si>
    <t>ｻﾞｸﾑ</t>
  </si>
  <si>
    <t>ｲｴﾒﾝ計</t>
  </si>
  <si>
    <t>ﾉﾙｳｪｰ_x000D_
Norway</t>
  </si>
  <si>
    <t>英国_x000D_
United Kingdom</t>
  </si>
  <si>
    <t>ﾃﾞｭﾊﾞｲ</t>
  </si>
  <si>
    <t>ｱｯﾊﾟｰ･ｻﾞｸﾑ</t>
  </si>
  <si>
    <t>ﾑﾊﾞﾗｽ･ﾌﾞﾚﾝﾄﾞ</t>
  </si>
  <si>
    <t>ﾌｼﾞｬｲﾗ･ﾚｼｯﾄﾞ</t>
  </si>
  <si>
    <t>ﾀﾞｽ</t>
  </si>
  <si>
    <t>ﾏｼﾗ</t>
  </si>
  <si>
    <t>ｲｴﾒﾝ･ﾚｼｯﾄﾞ</t>
  </si>
  <si>
    <t>ﾌｫｰﾃｨｽﾞ</t>
  </si>
  <si>
    <t>ﾛｼｱ計</t>
  </si>
  <si>
    <t>ｱﾒﾘｶ合衆国計</t>
  </si>
  <si>
    <t>ﾒｷｼｺ計</t>
  </si>
  <si>
    <t>ｳﾞｨﾁｬｰｽﾞ</t>
  </si>
  <si>
    <t>ｿｺｰﾙ</t>
  </si>
  <si>
    <t>ｴﾑ･ﾊﾝﾄﾞﾚｯﾄﾞ･ﾚｼｯﾄﾞ</t>
  </si>
  <si>
    <t>ｴｽﾎﾟ･ﾌﾞﾚﾝﾄﾞ</t>
  </si>
  <si>
    <t>ｻﾊﾘﾝ･ﾌﾞﾚﾝﾄﾞ</t>
  </si>
  <si>
    <t>North_x000D_
America</t>
  </si>
  <si>
    <t>ｲｽﾑｽ</t>
  </si>
  <si>
    <t>べﾈｽﾞｴﾗ_x000D_
Venezuela</t>
  </si>
  <si>
    <t>ｴｸｱﾄﾞﾙ計</t>
  </si>
  <si>
    <t>ｱﾌﾘｶ計</t>
  </si>
  <si>
    <t>ｱﾙｼﾞｪﾘｱ_x000D_
Algeria</t>
  </si>
  <si>
    <t>ﾘﾋﾞｱ計</t>
  </si>
  <si>
    <t>ｽｰﾀﾞﾝ計</t>
  </si>
  <si>
    <t>ﾏﾔ</t>
  </si>
  <si>
    <t>ｶｽﾃｨﾗ･ﾌﾞﾚﾝﾄﾞ</t>
  </si>
  <si>
    <t>ｻﾝﾀ･ﾊﾞｰﾊﾞﾗ</t>
  </si>
  <si>
    <t>ｵﾘｴﾝﾃ</t>
  </si>
  <si>
    <t>ﾅﾎﾟ</t>
  </si>
  <si>
    <t>ｻﾊﾗ･ﾌﾞﾚﾝﾄﾞ</t>
  </si>
  <si>
    <t>ﾌﾞ･ｱﾃｨﾌﾙ</t>
  </si>
  <si>
    <t>ｴﾙ･ｼｬﾗﾗ</t>
  </si>
  <si>
    <t>ｱﾌﾘｶ（つづき）</t>
  </si>
  <si>
    <t>ﾅｲｼﾞｪﾘｱ計</t>
  </si>
  <si>
    <t>ﾁｬﾄﾞ_x000D_
Chad</t>
  </si>
  <si>
    <t>ｶﾞﾎﾞﾝ計</t>
  </si>
  <si>
    <t>ﾀﾞﾙ･ﾌﾞﾚﾝﾄﾞ</t>
  </si>
  <si>
    <t>ﾎﾞﾆｰ･ﾗｲﾄ</t>
  </si>
  <si>
    <t>ｱｸﾎﾟ</t>
  </si>
  <si>
    <t>ﾄﾞﾊﾞ･ﾌﾞﾚﾝﾄﾞ</t>
  </si>
  <si>
    <t>ﾙｼｰﾅ</t>
  </si>
  <si>
    <t>ﾗﾋﾞ･ﾗｲﾄ</t>
  </si>
  <si>
    <t>ﾗﾋﾞ･ｴｷｽﾎﾟｰﾄ･ﾌﾞﾚﾝﾄﾞ</t>
  </si>
  <si>
    <t>ｱﾝｺﾞﾗ計</t>
  </si>
  <si>
    <t>ｵｰｽﾄﾗﾘｱ計</t>
  </si>
  <si>
    <t>ｴﾀﾒ</t>
  </si>
  <si>
    <t>ﾈﾝﾊﾞ</t>
  </si>
  <si>
    <t>ｼﾞﾗｿﾙ</t>
  </si>
  <si>
    <t>ﾎﾝｺﾞ･ﾌﾞﾚﾝﾄﾞ</t>
  </si>
  <si>
    <t>ｻﾂﾙﾉ･ﾌﾞﾚﾝﾄﾞ</t>
  </si>
  <si>
    <t>ｵｰｽﾄﾗﾘｱ粗油</t>
  </si>
  <si>
    <t>ｼﾞｯﾌﾟｽﾗﾝﾄﾞ</t>
  </si>
  <si>
    <t>ﾊﾟﾌﾟｱﾆｭｰｷﾞﾆｱ計</t>
  </si>
  <si>
    <t>ﾜﾝﾄﾞｩｰ</t>
  </si>
  <si>
    <t>ｺｻｯｸ</t>
  </si>
  <si>
    <t>ｽﾀｸﾞ</t>
  </si>
  <si>
    <t>ﾗﾐﾅﾘｱ</t>
  </si>
  <si>
    <t>ｴﾝﾌｨｰﾙﾄﾞ</t>
  </si>
  <si>
    <t>ﾋﾟﾚﾆｰｽﾞ</t>
  </si>
  <si>
    <t>ﾊﾞﾙﾅｳﾞｪｽ</t>
  </si>
  <si>
    <t>Papua New Guinea</t>
  </si>
  <si>
    <t>ｸﾂﾌﾞ･ﾗｲﾄ</t>
  </si>
  <si>
    <t>ｸﾂﾌﾞ･ﾌﾞﾚﾝﾄﾞ</t>
  </si>
  <si>
    <t>中華人民共和国_x000D_
People's Republic of China</t>
  </si>
  <si>
    <t>年・期・月</t>
  </si>
  <si>
    <t>④国・地域別月別輸出 / Monthly Export by Area and Country</t>
    <rPh sb="1" eb="2">
      <t>クニ</t>
    </rPh>
    <rPh sb="3" eb="5">
      <t>チイキ</t>
    </rPh>
    <rPh sb="5" eb="6">
      <t>ベツ</t>
    </rPh>
    <phoneticPr fontId="5"/>
  </si>
  <si>
    <t>②国・地域別月別輸入 / Monthly Import by Area and Country</t>
    <rPh sb="1" eb="2">
      <t>クニ</t>
    </rPh>
    <rPh sb="3" eb="5">
      <t>チイキ</t>
    </rPh>
    <rPh sb="5" eb="6">
      <t>ベツ</t>
    </rPh>
    <phoneticPr fontId="5"/>
  </si>
  <si>
    <t>Jan. 2017</t>
  </si>
  <si>
    <t xml:space="preserve">平成29年 1月　 </t>
  </si>
  <si>
    <t>Q1  2017</t>
  </si>
  <si>
    <t>F.Y. 2016</t>
  </si>
  <si>
    <t>C.Y. 2016</t>
  </si>
  <si>
    <t>ﾊﾞﾗﾅｽ</t>
  </si>
  <si>
    <t>ｻｻﾞﾝ･ｸﾞﾘｰﾝ･ｷｬﾆｵﾝ</t>
  </si>
  <si>
    <t>ｲｰｸﾞﾙ･ﾌｫｰﾄﾞ</t>
  </si>
  <si>
    <t>ｱﾙﾌﾞﾍｲﾑ･ﾌﾞﾚﾝﾄﾞ</t>
  </si>
  <si>
    <t>ｳｪｽﾄ･ﾌﾞｯｶ</t>
  </si>
  <si>
    <t>ｲﾗﾝ（つづき）</t>
  </si>
  <si>
    <t>ﾊﾞﾝﾕ･ｳﾘｯﾌﾟ</t>
  </si>
  <si>
    <t>ｹﾀﾊﾟﾝ</t>
  </si>
  <si>
    <t>（３）非精製用出荷内訳 / Shipment of Crude Oil for Non-Refining</t>
    <rPh sb="9" eb="11">
      <t>ウチワケ</t>
    </rPh>
    <phoneticPr fontId="5"/>
  </si>
  <si>
    <t>電力用計</t>
  </si>
  <si>
    <t>Electric Power</t>
  </si>
  <si>
    <t>電力用（つづき）</t>
  </si>
  <si>
    <t>ﾛｼｱ_x000D_
Russia</t>
  </si>
  <si>
    <t>石油化学用計</t>
  </si>
  <si>
    <t>ｱﾝｺﾞﾗ_x000D_
Angola</t>
  </si>
  <si>
    <t>Petro Chemical</t>
  </si>
  <si>
    <t>ｲﾗﾝ_x000D_
Iran</t>
  </si>
  <si>
    <t>石油化学用（つづき）</t>
  </si>
  <si>
    <t>その他用計</t>
  </si>
  <si>
    <t>ｱﾗﾌﾞ首長国連邦_x000D_
United Arab Emirates</t>
  </si>
  <si>
    <t>ﾘﾋﾞｱ_x000D_
Libya</t>
  </si>
  <si>
    <t>ﾅｲｼﾞｪﾘｱ_x000D_
Nigeria</t>
  </si>
  <si>
    <t>Other Industries</t>
  </si>
  <si>
    <t>ｲﾝﾄﾞﾈｼｱ_x000D_
Indonesia</t>
  </si>
  <si>
    <t>ｼｬﾙｼﾞｬ･ｺﾝﾃﾞﾝｾｰﾄ</t>
  </si>
  <si>
    <t>ﾒﾘｯﾀ･ｺﾝﾃﾞﾝｾｰﾄ</t>
  </si>
  <si>
    <t>ｴｽｸﾗﾎﾞｽ･ｶﾞｽﾌﾟﾗﾝﾄ･ｺﾝﾃﾞﾝｾｰﾄ</t>
  </si>
  <si>
    <t>ﾉｰｽｳｴｽﾄ･ｼｪﾙﾌ･ｺﾝﾃﾞﾝｾｰﾄ</t>
  </si>
  <si>
    <t>その他用（つづき）</t>
  </si>
  <si>
    <t>ｶﾀｰﾙ_x000D_
Qatar</t>
  </si>
  <si>
    <t>ｱﾗﾌﾞ首長国連邦計</t>
  </si>
  <si>
    <t>―</t>
  </si>
  <si>
    <t>Oil stockpiling bases</t>
  </si>
  <si>
    <t>Lubricant Manufacturers</t>
  </si>
  <si>
    <t>計</t>
    <rPh sb="0" eb="1">
      <t>ケイ</t>
    </rPh>
    <phoneticPr fontId="5"/>
  </si>
  <si>
    <t>計</t>
  </si>
  <si>
    <t>採油業者</t>
    <rPh sb="0" eb="2">
      <t>サイユ</t>
    </rPh>
    <rPh sb="2" eb="4">
      <t>ギョウシャ</t>
    </rPh>
    <phoneticPr fontId="5"/>
  </si>
  <si>
    <t>その他業者</t>
  </si>
  <si>
    <t>潤滑油業者</t>
  </si>
  <si>
    <t>精製業者</t>
  </si>
  <si>
    <t>合計</t>
    <rPh sb="0" eb="2">
      <t>ゴウケイ</t>
    </rPh>
    <phoneticPr fontId="5"/>
  </si>
  <si>
    <t>（単位：kl／Unit：kl）</t>
    <rPh sb="1" eb="3">
      <t>タンイ</t>
    </rPh>
    <phoneticPr fontId="3"/>
  </si>
  <si>
    <t>②原油在庫 / Inventory of Crude Oil</t>
    <rPh sb="1" eb="3">
      <t>ゲンユ</t>
    </rPh>
    <rPh sb="3" eb="5">
      <t>ザイコ</t>
    </rPh>
    <phoneticPr fontId="5"/>
  </si>
  <si>
    <t>Refiners</t>
  </si>
  <si>
    <t xml:space="preserve">①原油処理 / Crude Oil Processing </t>
    <rPh sb="1" eb="3">
      <t>ゲンユ</t>
    </rPh>
    <rPh sb="3" eb="5">
      <t>ショリ</t>
    </rPh>
    <phoneticPr fontId="5"/>
  </si>
  <si>
    <t xml:space="preserve">（４）原油処理及び原油在庫 / Crude Oil Processing and Inventory </t>
    <rPh sb="3" eb="5">
      <t>ゲンユ</t>
    </rPh>
    <rPh sb="5" eb="7">
      <t>ショリ</t>
    </rPh>
    <rPh sb="7" eb="8">
      <t>オヨ</t>
    </rPh>
    <rPh sb="9" eb="11">
      <t>ゲンユ</t>
    </rPh>
    <rPh sb="11" eb="13">
      <t>ザイコ</t>
    </rPh>
    <phoneticPr fontId="5"/>
  </si>
  <si>
    <t>注 1： 国内向販売＝(年初在庫＋受入) - (年末在庫＋国内向販売以外の各払出項目)</t>
    <rPh sb="7" eb="8">
      <t>ム</t>
    </rPh>
    <rPh sb="31" eb="32">
      <t>ム</t>
    </rPh>
    <phoneticPr fontId="3"/>
  </si>
  <si>
    <t>Manufacturers and Importers</t>
  </si>
  <si>
    <t>年末在庫計</t>
  </si>
  <si>
    <t>Other Shipments</t>
  </si>
  <si>
    <t>Own Consumption</t>
  </si>
  <si>
    <t>品種振替による減量</t>
    <rPh sb="7" eb="8">
      <t>ゲン</t>
    </rPh>
    <phoneticPr fontId="43"/>
  </si>
  <si>
    <t>Exports</t>
  </si>
  <si>
    <t>Domestic Sales</t>
  </si>
  <si>
    <t>国内向販売</t>
    <rPh sb="2" eb="3">
      <t>ム</t>
    </rPh>
    <rPh sb="3" eb="5">
      <t>ハンバイ</t>
    </rPh>
    <phoneticPr fontId="43"/>
  </si>
  <si>
    <t>払出合計</t>
  </si>
  <si>
    <t>Other Receipts</t>
  </si>
  <si>
    <t>石油化学よりの返還</t>
    <rPh sb="7" eb="9">
      <t>ヘンカン</t>
    </rPh>
    <phoneticPr fontId="3"/>
  </si>
  <si>
    <t>Imports</t>
  </si>
  <si>
    <t>Production Division</t>
  </si>
  <si>
    <t>受入合計</t>
  </si>
  <si>
    <t xml:space="preserve"> </t>
  </si>
  <si>
    <t>Inventory at Start of Year</t>
  </si>
  <si>
    <t>年初在庫計</t>
  </si>
  <si>
    <t>Paraffin Wax</t>
  </si>
  <si>
    <t>Grease</t>
  </si>
  <si>
    <t>Asphalt</t>
  </si>
  <si>
    <t>Kerosene</t>
  </si>
  <si>
    <t>Gasoline</t>
  </si>
  <si>
    <t>Ｂ・Ｃ重油</t>
    <rPh sb="3" eb="5">
      <t>ジュウユ</t>
    </rPh>
    <phoneticPr fontId="3"/>
  </si>
  <si>
    <t>Ａ重油</t>
    <rPh sb="1" eb="3">
      <t>ジュウユ</t>
    </rPh>
    <phoneticPr fontId="3"/>
  </si>
  <si>
    <t>　</t>
  </si>
  <si>
    <t>燃料油</t>
  </si>
  <si>
    <t>Category</t>
  </si>
  <si>
    <t>燃料油計</t>
    <rPh sb="3" eb="4">
      <t>ケイ</t>
    </rPh>
    <phoneticPr fontId="3"/>
  </si>
  <si>
    <t>２．石油製品 / Petroleum Products</t>
    <rPh sb="4" eb="6">
      <t>セイヒン</t>
    </rPh>
    <phoneticPr fontId="3"/>
  </si>
  <si>
    <t>石油化学よりの受入</t>
  </si>
  <si>
    <t>Lubricating Oil</t>
  </si>
  <si>
    <t>Inventory at End of Year</t>
  </si>
  <si>
    <t>製造業者・輸入業者への販売・融通　</t>
    <rPh sb="7" eb="9">
      <t>ギョウシャ</t>
    </rPh>
    <phoneticPr fontId="13"/>
  </si>
  <si>
    <t>消費者･販売業者向販売</t>
    <rPh sb="0" eb="3">
      <t>ショウヒシャ</t>
    </rPh>
    <rPh sb="4" eb="6">
      <t>ハンバイ</t>
    </rPh>
    <rPh sb="6" eb="8">
      <t>ギョウシャ</t>
    </rPh>
    <rPh sb="8" eb="9">
      <t>ム</t>
    </rPh>
    <rPh sb="9" eb="11">
      <t>ハンバイ</t>
    </rPh>
    <phoneticPr fontId="13"/>
  </si>
  <si>
    <t>Return from Petrochemical Industry</t>
  </si>
  <si>
    <t>製造業者・輸入業者よりの購入・融通　</t>
    <rPh sb="7" eb="9">
      <t>ギョウシャ</t>
    </rPh>
    <rPh sb="12" eb="14">
      <t>コウニュウ</t>
    </rPh>
    <phoneticPr fontId="13"/>
  </si>
  <si>
    <t/>
  </si>
  <si>
    <t>29年</t>
  </si>
  <si>
    <t>平成</t>
  </si>
  <si>
    <r>
      <t xml:space="preserve"> </t>
    </r>
    <r>
      <rPr>
        <sz val="8"/>
        <rFont val="ＭＳ Ｐ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</si>
  <si>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r>
      <t xml:space="preserve"> </t>
    </r>
    <r>
      <rPr>
        <sz val="8"/>
        <rFont val="ＭＳ Ｐ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</si>
  <si>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 xml:space="preserve">  9</t>
  </si>
  <si>
    <t xml:space="preserve">  8</t>
  </si>
  <si>
    <t xml:space="preserve">  7</t>
  </si>
  <si>
    <t xml:space="preserve">  6</t>
  </si>
  <si>
    <t xml:space="preserve">  5</t>
  </si>
  <si>
    <t xml:space="preserve">  4</t>
  </si>
  <si>
    <t xml:space="preserve">  3</t>
  </si>
  <si>
    <t>28</t>
  </si>
  <si>
    <t>27</t>
  </si>
  <si>
    <t>26</t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</si>
  <si>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3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</si>
  <si>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2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</si>
  <si>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12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</si>
  <si>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11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</si>
  <si>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10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</si>
  <si>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9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</si>
  <si>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8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</si>
  <si>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7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</si>
  <si>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6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</si>
  <si>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5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</si>
  <si>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4</t>
    </r>
  </si>
  <si>
    <t>平成29年 1～ 3月</t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</si>
  <si>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10～12　 </t>
    </r>
  </si>
  <si>
    <t xml:space="preserve">              7～ 9</t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</si>
  <si>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4～ 6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</si>
  <si>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28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</si>
  <si>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27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</si>
  <si>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26</t>
    </r>
  </si>
  <si>
    <t>パプア_x000D_
ニュー_x000D_
ギニア_x000D_
Papua New Guinea</t>
  </si>
  <si>
    <t>オースト_x000D_
ラリア_x000D_
Australia</t>
  </si>
  <si>
    <t>Oceania Area</t>
  </si>
  <si>
    <t>アンゴラ_x000D_
Angola</t>
  </si>
  <si>
    <t>赤道ギニア_x000D_
Equatorial Guinea</t>
  </si>
  <si>
    <t>ナイジェ_x000D_
リア_x000D_
Nigeria</t>
  </si>
  <si>
    <t>エジプト_x000D_
Egypt</t>
  </si>
  <si>
    <t>アルジェ_x000D_
リア_x000D_
Algeria</t>
  </si>
  <si>
    <t>Africa Area</t>
  </si>
  <si>
    <t>ブラジル_x000D_
Brazil</t>
  </si>
  <si>
    <t>大洋州</t>
  </si>
  <si>
    <t>アフリカ</t>
  </si>
  <si>
    <t>南アメリカ（つづき）</t>
  </si>
  <si>
    <t>液化天然ガス（つづき）</t>
  </si>
  <si>
    <t>（単位：ｋｌ，アスファルト以下：ｔ／Ｕｎｉｔ：ｋｌ，from Asphalt onward is ton）</t>
  </si>
  <si>
    <t>ペルー_x000D_
Peru</t>
  </si>
  <si>
    <t>South America Area</t>
  </si>
  <si>
    <t>アメリカ_x000D_
合衆国_x000D_
United States of America</t>
  </si>
  <si>
    <t>North America Area</t>
  </si>
  <si>
    <t>ロシア_x000D_
Russia</t>
  </si>
  <si>
    <t>スペイン_x000D_
Spain</t>
  </si>
  <si>
    <t>フランス_x000D_
France</t>
  </si>
  <si>
    <t>ベルギー_x000D_
Belgium</t>
  </si>
  <si>
    <t>オランダ_x000D_
Netherlands</t>
  </si>
  <si>
    <t>ノルウェー_x000D_
Norway</t>
  </si>
  <si>
    <t>イエメン_x000D_
Yemen</t>
  </si>
  <si>
    <t>アラブ首長国連邦_x000D_
United Arab_x000D_
Emirates</t>
  </si>
  <si>
    <t>オマーン_x000D_
Oman</t>
  </si>
  <si>
    <t>カタール_x000D_
Qatar</t>
  </si>
  <si>
    <t>インド_x000D_
ネシア_x000D_
Indonesia</t>
  </si>
  <si>
    <t>ブルネイ_x000D_
Brunei</t>
  </si>
  <si>
    <t>マレーシア_x000D_
Malaysia</t>
  </si>
  <si>
    <t>シンガ_x000D_
ポール_x000D_
Singapore</t>
  </si>
  <si>
    <t>大韓民国_x000D_
Republic of Korea</t>
  </si>
  <si>
    <t>南アメリカ</t>
  </si>
  <si>
    <t>北アメリカ</t>
  </si>
  <si>
    <t>ヨーロッパ</t>
  </si>
  <si>
    <t>アジア（つづき）</t>
  </si>
  <si>
    <t>Asia Area</t>
  </si>
  <si>
    <t>アルゼン_x000D_
チン_x000D_
Argentina</t>
  </si>
  <si>
    <t>クウェート_x000D_
Kuwait</t>
  </si>
  <si>
    <t>サウジ_x000D_
アラビア_x000D_
Saudi Arabia</t>
  </si>
  <si>
    <t>バーレーン_x000D_
Bahrain</t>
  </si>
  <si>
    <t>イラン_x000D_
Iran</t>
  </si>
  <si>
    <t>東ティ_x000D_
モール_x000D_
Timor-Leste</t>
  </si>
  <si>
    <t>アジア</t>
  </si>
  <si>
    <t>Liquefied Natural Gas Total</t>
  </si>
  <si>
    <t>液化天然ガス合計</t>
  </si>
  <si>
    <t>ブタン（つづき）</t>
  </si>
  <si>
    <t>パナマ_x000D_
Panama</t>
  </si>
  <si>
    <t>B.B Total</t>
  </si>
  <si>
    <t>ブタン合計</t>
  </si>
  <si>
    <t>プロパン（つづき）</t>
  </si>
  <si>
    <t>P.P and P.B Total</t>
  </si>
  <si>
    <t>プロパン_x000D_
合計</t>
  </si>
  <si>
    <t>液化石油ガス（つづき）</t>
  </si>
  <si>
    <t>台湾_x000D_
Taiwan</t>
  </si>
  <si>
    <t>Liquefied Petroleum Gas Total</t>
  </si>
  <si>
    <t>Paraffin Wax Total</t>
  </si>
  <si>
    <t>液化石油ガス合計</t>
  </si>
  <si>
    <t>パラフィン合計</t>
  </si>
  <si>
    <t>カナダ_x000D_
Canada</t>
  </si>
  <si>
    <t>トルコ_x000D_
Turkey</t>
  </si>
  <si>
    <t>ドイツ_x000D_
Germany</t>
  </si>
  <si>
    <t>タイ_x000D_
Thailand</t>
  </si>
  <si>
    <t>香港_x000D_
Hong Kong</t>
  </si>
  <si>
    <t>Grease Total</t>
  </si>
  <si>
    <t>グリース_x000D_
合計</t>
  </si>
  <si>
    <t>イタリア_x000D_
Italy</t>
  </si>
  <si>
    <t>インド_x000D_
India</t>
  </si>
  <si>
    <t>Asphalt Total</t>
  </si>
  <si>
    <t>アスファルト_x000D_
合計</t>
  </si>
  <si>
    <t>潤滑油（つづき）</t>
  </si>
  <si>
    <t>リビア_x000D_
Libya</t>
  </si>
  <si>
    <t>エストニア_x000D_
Estonia</t>
  </si>
  <si>
    <t>マルタ_x000D_
Malta</t>
  </si>
  <si>
    <t>スウェー_x000D_
デン_x000D_
Sweden</t>
  </si>
  <si>
    <t>Lubricating Oil Total</t>
  </si>
  <si>
    <t>潤滑油_x000D_
合計</t>
  </si>
  <si>
    <t>Ｂ・Ｃ重油（つづき）</t>
  </si>
  <si>
    <t>Fuel Oil B･C Total</t>
  </si>
  <si>
    <t>Fuel Oil A Total</t>
  </si>
  <si>
    <t>Gas Oil Total</t>
  </si>
  <si>
    <t>Ｂ・Ｃ重油合計</t>
  </si>
  <si>
    <t>Ａ重油合計</t>
  </si>
  <si>
    <t>軽油合計</t>
  </si>
  <si>
    <t>灯油（つづき）</t>
  </si>
  <si>
    <t>Unknown</t>
  </si>
  <si>
    <t>ニュージーランド_x000D_
New Zealand</t>
  </si>
  <si>
    <t>Kerosene Total</t>
  </si>
  <si>
    <t>Jet Fuel Total</t>
  </si>
  <si>
    <t>不明</t>
  </si>
  <si>
    <t>アフリカ（つづき）</t>
  </si>
  <si>
    <t>灯油合計</t>
  </si>
  <si>
    <t>ジェット燃料油合計</t>
  </si>
  <si>
    <t>ナフサ（つづき）</t>
  </si>
  <si>
    <t>チュニジア_x000D_
Tunisia</t>
  </si>
  <si>
    <t>モロッコ_x000D_
Morocco</t>
  </si>
  <si>
    <t>蘭領アンティール_x000D_
Netherlands_x000D_
Antilles</t>
  </si>
  <si>
    <t>メキシコ_x000D_
Mexico</t>
  </si>
  <si>
    <t>ウクライナ_x000D_
Ukraine</t>
  </si>
  <si>
    <t>キプロス_x000D_
Cyprus</t>
  </si>
  <si>
    <t>ギリシャ_x000D_
Greece</t>
  </si>
  <si>
    <t>ヨーロッパ（つづき）</t>
  </si>
  <si>
    <t>ジブラルタル（英）_x000D_
Gibraltar (UK)</t>
  </si>
  <si>
    <t>ポルトガル_x000D_
Portugal</t>
  </si>
  <si>
    <t>デンマーク_x000D_
Denmark</t>
  </si>
  <si>
    <t>バングラ_x000D_
デシュ_x000D_
Bangladesh</t>
  </si>
  <si>
    <t>スリランカ_x000D_
Sri Lanka</t>
  </si>
  <si>
    <t>パキスタン_x000D_
Pakistan</t>
  </si>
  <si>
    <t>フィリピン_x000D_
Philippines</t>
  </si>
  <si>
    <t>ポーランド_x000D_
Poland</t>
  </si>
  <si>
    <t>Naphtha Total</t>
  </si>
  <si>
    <t>Gasoline Total</t>
  </si>
  <si>
    <t>ナフサ合計</t>
  </si>
  <si>
    <t>ガソリン_x000D_
合計</t>
  </si>
  <si>
    <t>燃料油（つづき）</t>
  </si>
  <si>
    <t>Total of Fuel Products</t>
  </si>
  <si>
    <t>燃料油_x000D_
合計</t>
  </si>
  <si>
    <t xml:space="preserve">   ②国・地域別月別輸入 / Monthly Import by Area and Country</t>
    <rPh sb="9" eb="11">
      <t>ツキベツ</t>
    </rPh>
    <rPh sb="11" eb="13">
      <t>ユニュウ</t>
    </rPh>
    <phoneticPr fontId="5"/>
  </si>
  <si>
    <t>年・期・月</t>
    <rPh sb="0" eb="1">
      <t>ネン</t>
    </rPh>
    <rPh sb="2" eb="3">
      <t>キ</t>
    </rPh>
    <rPh sb="4" eb="5">
      <t>ツキ</t>
    </rPh>
    <phoneticPr fontId="3"/>
  </si>
  <si>
    <t>ボンド_x000D_
Bonded Oil</t>
  </si>
  <si>
    <t>The U.S.Armed Forces &amp; Bonded Oil</t>
  </si>
  <si>
    <t>米軍及びボンド</t>
  </si>
  <si>
    <t>フィジー_x000D_
Fiji</t>
  </si>
  <si>
    <t>南アフリカ共和国_x000D_
South Africa</t>
  </si>
  <si>
    <t>ケニア_x000D_
Kenya</t>
  </si>
  <si>
    <t>チリ_x000D_
Chile</t>
  </si>
  <si>
    <t>エクアドル_x000D_
Ecuador</t>
  </si>
  <si>
    <t>コロンビア_x000D_
Colombia</t>
  </si>
  <si>
    <t>ドミニカ_x000D_
Dominica</t>
  </si>
  <si>
    <t>北アメリカ（つづき）</t>
  </si>
  <si>
    <t>パラフィン（つづき）</t>
  </si>
  <si>
    <t>グアテマラ_x000D_
Guatemala</t>
  </si>
  <si>
    <t>ハンガリー_x000D_
Hungary</t>
  </si>
  <si>
    <t>ベトナム_x000D_
Viet Nam</t>
  </si>
  <si>
    <t>グリース（つづき）</t>
  </si>
  <si>
    <t>トルクメニスタン_x000D_
Turkmenistan</t>
  </si>
  <si>
    <t>モルドバ_x000D_
Moldova</t>
  </si>
  <si>
    <t>フィンランド_x000D_
Finland</t>
  </si>
  <si>
    <t>ジョージア_x000D_
Georgia</t>
  </si>
  <si>
    <t>キルギス_x000D_
Kyrgyz</t>
  </si>
  <si>
    <t>カザフスタン_x000D_
Kazakhstan</t>
  </si>
  <si>
    <t>レバノン_x000D_
Lebanon</t>
  </si>
  <si>
    <t>イスラエル_x000D_
Israel</t>
  </si>
  <si>
    <t>ミャンマー_x000D_
Myanmar</t>
  </si>
  <si>
    <t>モンゴル_x000D_
Mongolia</t>
  </si>
  <si>
    <t>米軍_x000D_
The U.S.Armed Forces</t>
  </si>
  <si>
    <t>パラオ_x000D_
Palau</t>
  </si>
  <si>
    <t>グアム（米）_x000D_
Guam (USA)</t>
  </si>
  <si>
    <t>ニューカレドニア（仏）_x000D_
New Caledonia (France)</t>
  </si>
  <si>
    <t>軽油（つづき）</t>
  </si>
  <si>
    <t>モザン_x000D_
ビーク_x000D_
Mozambique</t>
  </si>
  <si>
    <t>プエルトリコ（米）_x000D_
Puerto Rico (USA)</t>
  </si>
  <si>
    <t>ジェット燃料油（つづき）</t>
  </si>
  <si>
    <t>ガソリン（つづき）</t>
  </si>
  <si>
    <t xml:space="preserve">注 1： M &amp; I =製造・輸入業者 </t>
    <rPh sb="12" eb="14">
      <t>セイゾウ</t>
    </rPh>
    <rPh sb="15" eb="17">
      <t>ユニュウ</t>
    </rPh>
    <rPh sb="17" eb="19">
      <t>ギョウシャ</t>
    </rPh>
    <phoneticPr fontId="40"/>
  </si>
  <si>
    <t>M &amp; I</t>
  </si>
  <si>
    <t>製造・輸入業者</t>
  </si>
  <si>
    <t>製油所</t>
  </si>
  <si>
    <t>1月</t>
  </si>
  <si>
    <t>平成29年</t>
  </si>
  <si>
    <t>平成28年</t>
  </si>
  <si>
    <t>（５）石油製品月別業態別在庫 / Monthly Inventory of Petroleum Products by Type of Business</t>
    <rPh sb="11" eb="12">
      <t>ベツ</t>
    </rPh>
    <phoneticPr fontId="3"/>
  </si>
  <si>
    <t xml:space="preserve">    表番→年報P114-115（業態別在庫）　(様式改善案 ： 石油製品　+　液化石油ガス)</t>
    <rPh sb="18" eb="20">
      <t>ギョウタイ</t>
    </rPh>
    <rPh sb="20" eb="21">
      <t>ベツ</t>
    </rPh>
    <rPh sb="21" eb="23">
      <t>ザイコ</t>
    </rPh>
    <rPh sb="26" eb="28">
      <t>ヨウシキ</t>
    </rPh>
    <rPh sb="28" eb="30">
      <t>カイゼン</t>
    </rPh>
    <rPh sb="30" eb="31">
      <t>アン</t>
    </rPh>
    <rPh sb="34" eb="36">
      <t>セキユ</t>
    </rPh>
    <rPh sb="36" eb="38">
      <t>セイヒン</t>
    </rPh>
    <phoneticPr fontId="3"/>
  </si>
  <si>
    <r>
      <t xml:space="preserve"> </t>
    </r>
    <r>
      <rPr>
        <sz val="8"/>
        <color theme="1"/>
        <rFont val="ＭＳ Ｐ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</si>
  <si>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r>
      <t xml:space="preserve"> </t>
    </r>
    <r>
      <rPr>
        <sz val="8"/>
        <color theme="1"/>
        <rFont val="ＭＳ Ｐ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</si>
  <si>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>その他特定用途向け</t>
  </si>
  <si>
    <t>油</t>
    <rPh sb="0" eb="1">
      <t>ユ</t>
    </rPh>
    <phoneticPr fontId="74"/>
  </si>
  <si>
    <t>ディーゼルエンジン油</t>
  </si>
  <si>
    <t>滑</t>
    <rPh sb="0" eb="1">
      <t>ヌメ</t>
    </rPh>
    <phoneticPr fontId="74"/>
  </si>
  <si>
    <t>潤</t>
    <rPh sb="0" eb="1">
      <t>ジュン</t>
    </rPh>
    <phoneticPr fontId="74"/>
  </si>
  <si>
    <t>消費者　　　・販売　　業者向　　販売</t>
    <rPh sb="0" eb="3">
      <t>ショウヒシャ</t>
    </rPh>
    <rPh sb="7" eb="9">
      <t>ハンバイ</t>
    </rPh>
    <rPh sb="11" eb="13">
      <t>ギョウシャ</t>
    </rPh>
    <rPh sb="13" eb="14">
      <t>ム</t>
    </rPh>
    <rPh sb="16" eb="18">
      <t>ハンバイ</t>
    </rPh>
    <phoneticPr fontId="74"/>
  </si>
  <si>
    <t>そ　の　他　</t>
    <rPh sb="4" eb="5">
      <t>タ</t>
    </rPh>
    <phoneticPr fontId="74"/>
  </si>
  <si>
    <t>石油化学用</t>
  </si>
  <si>
    <t>自動車用並級</t>
  </si>
  <si>
    <t>自動車用高級</t>
  </si>
  <si>
    <r>
      <t>（７）製造業者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輸入業者品種別、月別消費者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販売業者向販売及び在庫内訳 /</t>
    </r>
    <rPh sb="22" eb="23">
      <t>ハン</t>
    </rPh>
    <rPh sb="23" eb="24">
      <t>バイ</t>
    </rPh>
    <rPh sb="24" eb="25">
      <t>ギョウ</t>
    </rPh>
    <rPh sb="25" eb="26">
      <t>モノ</t>
    </rPh>
    <rPh sb="26" eb="27">
      <t>ムカイ</t>
    </rPh>
    <phoneticPr fontId="74"/>
  </si>
  <si>
    <t>注：出典は資源エネルギー庁「石油輸入調査」。</t>
    <rPh sb="0" eb="1">
      <t>チュウ</t>
    </rPh>
    <rPh sb="2" eb="4">
      <t>シュッテン</t>
    </rPh>
    <rPh sb="5" eb="7">
      <t>シゲン</t>
    </rPh>
    <rPh sb="12" eb="13">
      <t>チョウ</t>
    </rPh>
    <rPh sb="14" eb="16">
      <t>セキユ</t>
    </rPh>
    <rPh sb="16" eb="18">
      <t>ユニュウ</t>
    </rPh>
    <rPh sb="18" eb="20">
      <t>チョウサ</t>
    </rPh>
    <phoneticPr fontId="5"/>
  </si>
  <si>
    <t>-</t>
  </si>
  <si>
    <t xml:space="preserve">         3</t>
  </si>
  <si>
    <t xml:space="preserve">         2</t>
  </si>
  <si>
    <t>平成29年 1月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</si>
  <si>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</si>
  <si>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</si>
  <si>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</si>
  <si>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</si>
  <si>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</si>
  <si>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</si>
  <si>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</si>
  <si>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</si>
  <si>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</si>
  <si>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10～12</t>
  </si>
  <si>
    <t xml:space="preserve">         7～ 9</t>
  </si>
  <si>
    <t xml:space="preserve">         4～ 6</t>
  </si>
  <si>
    <t>平成28年度</t>
  </si>
  <si>
    <t>平成27年</t>
  </si>
  <si>
    <t>平成26年</t>
  </si>
  <si>
    <t>平成25年</t>
  </si>
  <si>
    <t>Oil Producer Country's Government</t>
  </si>
  <si>
    <t>American Independence</t>
  </si>
  <si>
    <t>Majors</t>
  </si>
  <si>
    <t>米系独立会社</t>
  </si>
  <si>
    <t>メジャーズ</t>
  </si>
  <si>
    <t>（単位：kl／Unit：kl）</t>
    <rPh sb="1" eb="3">
      <t>タンイ</t>
    </rPh>
    <phoneticPr fontId="5"/>
  </si>
  <si>
    <t>（２）供給者区分別原油月別輸入 / Crude Oil Import by Month and Supplier</t>
    <rPh sb="11" eb="13">
      <t>ツキベツ</t>
    </rPh>
    <phoneticPr fontId="5"/>
  </si>
  <si>
    <t>スポット契約</t>
    <rPh sb="4" eb="6">
      <t>ケイヤク</t>
    </rPh>
    <phoneticPr fontId="5"/>
  </si>
  <si>
    <t>長期契約</t>
    <rPh sb="0" eb="2">
      <t>チョウキ</t>
    </rPh>
    <rPh sb="2" eb="4">
      <t>ケイヤク</t>
    </rPh>
    <phoneticPr fontId="5"/>
  </si>
  <si>
    <t xml:space="preserve">スポット比率   </t>
  </si>
  <si>
    <t xml:space="preserve">合計             </t>
  </si>
  <si>
    <t>平均　　API度</t>
    <rPh sb="7" eb="8">
      <t>ド</t>
    </rPh>
    <phoneticPr fontId="5"/>
  </si>
  <si>
    <r>
      <t>CIF総額（千ドル）                                        Value（CIF）(10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＄）</t>
    </r>
    <rPh sb="3" eb="5">
      <t>ソウガク</t>
    </rPh>
    <rPh sb="6" eb="7">
      <t>セン</t>
    </rPh>
    <phoneticPr fontId="5"/>
  </si>
  <si>
    <t>年・期・月</t>
    <rPh sb="0" eb="1">
      <t>ネン</t>
    </rPh>
    <rPh sb="2" eb="3">
      <t>キ</t>
    </rPh>
    <rPh sb="4" eb="5">
      <t>ツキ</t>
    </rPh>
    <phoneticPr fontId="5"/>
  </si>
  <si>
    <t>（１）契約期間別原油月別輸入、ＣＩＦ総額、平均API度及び平均硫黄分 /</t>
    <rPh sb="10" eb="12">
      <t>ツキベツ</t>
    </rPh>
    <rPh sb="18" eb="20">
      <t>ソウガク</t>
    </rPh>
    <phoneticPr fontId="5"/>
  </si>
  <si>
    <t>注2：2社以下の集計金額に係る箇所は、秘匿措置（X）を講じている。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キンガク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5"/>
  </si>
  <si>
    <t>注1：出典は資源エネルギー庁「石油輸入調査」。</t>
    <rPh sb="0" eb="1">
      <t>チュウ</t>
    </rPh>
    <rPh sb="3" eb="5">
      <t>シュッテン</t>
    </rPh>
    <rPh sb="6" eb="8">
      <t>シゲン</t>
    </rPh>
    <rPh sb="13" eb="14">
      <t>チョウ</t>
    </rPh>
    <rPh sb="15" eb="17">
      <t>セキユ</t>
    </rPh>
    <rPh sb="17" eb="19">
      <t>ユニュウ</t>
    </rPh>
    <rPh sb="19" eb="21">
      <t>チョウサ</t>
    </rPh>
    <phoneticPr fontId="5"/>
  </si>
  <si>
    <t>Others</t>
  </si>
  <si>
    <t>その他</t>
  </si>
  <si>
    <t>X</t>
  </si>
  <si>
    <t>合　　　　計</t>
    <rPh sb="0" eb="1">
      <t>ゴウ</t>
    </rPh>
    <rPh sb="5" eb="6">
      <t>ケイ</t>
    </rPh>
    <phoneticPr fontId="5"/>
  </si>
  <si>
    <t>国名</t>
    <rPh sb="0" eb="1">
      <t>クニ</t>
    </rPh>
    <rPh sb="1" eb="2">
      <t>ナ</t>
    </rPh>
    <phoneticPr fontId="5"/>
  </si>
  <si>
    <t>区分</t>
    <rPh sb="0" eb="2">
      <t>クブン</t>
    </rPh>
    <phoneticPr fontId="5"/>
  </si>
  <si>
    <t>国名</t>
    <rPh sb="0" eb="1">
      <t>クニ</t>
    </rPh>
    <rPh sb="1" eb="2">
      <t>メイ</t>
    </rPh>
    <phoneticPr fontId="5"/>
  </si>
  <si>
    <t>保険料総額</t>
    <rPh sb="0" eb="3">
      <t>ホケンリョウ</t>
    </rPh>
    <rPh sb="3" eb="5">
      <t>ソウガク</t>
    </rPh>
    <phoneticPr fontId="5"/>
  </si>
  <si>
    <t>運賃総額</t>
    <rPh sb="0" eb="2">
      <t>ウンチン</t>
    </rPh>
    <rPh sb="2" eb="4">
      <t>ソウガク</t>
    </rPh>
    <phoneticPr fontId="5"/>
  </si>
  <si>
    <t>船積数量</t>
    <rPh sb="0" eb="1">
      <t>フネ</t>
    </rPh>
    <rPh sb="1" eb="2">
      <t>ツミ</t>
    </rPh>
    <rPh sb="2" eb="4">
      <t>スウリョウ</t>
    </rPh>
    <phoneticPr fontId="5"/>
  </si>
  <si>
    <t>注2：2社以下の集計数量に係る箇所は、秘匿措置（X）を講じている。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スウリョウ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5"/>
  </si>
  <si>
    <t>合　　　　計</t>
  </si>
  <si>
    <t>（60°Ｆ）</t>
  </si>
  <si>
    <t>注5：C重油は低硫黄C重油の輸入価格。</t>
    <rPh sb="0" eb="1">
      <t>チュウ</t>
    </rPh>
    <rPh sb="4" eb="6">
      <t>ジュウユ</t>
    </rPh>
    <rPh sb="7" eb="10">
      <t>テイイオウ</t>
    </rPh>
    <rPh sb="11" eb="13">
      <t>ジュウユ</t>
    </rPh>
    <rPh sb="14" eb="16">
      <t>ユニュウ</t>
    </rPh>
    <rPh sb="16" eb="18">
      <t>カカク</t>
    </rPh>
    <phoneticPr fontId="5"/>
  </si>
  <si>
    <t>注4：A重油は農林漁業用の輸入価格。</t>
    <rPh sb="0" eb="1">
      <t>チュウ</t>
    </rPh>
    <rPh sb="4" eb="6">
      <t>ジュウユ</t>
    </rPh>
    <rPh sb="7" eb="9">
      <t>ノウリン</t>
    </rPh>
    <rPh sb="9" eb="12">
      <t>ギョギョウヨウ</t>
    </rPh>
    <rPh sb="13" eb="15">
      <t>ユニュウ</t>
    </rPh>
    <rPh sb="15" eb="17">
      <t>カカク</t>
    </rPh>
    <phoneticPr fontId="5"/>
  </si>
  <si>
    <t>注3：ナフサは石化用ナフサの輸入価格。</t>
    <rPh sb="0" eb="1">
      <t>チュウ</t>
    </rPh>
    <rPh sb="7" eb="9">
      <t>セッカ</t>
    </rPh>
    <rPh sb="9" eb="10">
      <t>ヨウ</t>
    </rPh>
    <rPh sb="14" eb="16">
      <t>ユニュウ</t>
    </rPh>
    <rPh sb="16" eb="18">
      <t>カカク</t>
    </rPh>
    <phoneticPr fontId="5"/>
  </si>
  <si>
    <t>注1：出典は財務省貿易統計。</t>
    <rPh sb="0" eb="1">
      <t>チュウ</t>
    </rPh>
    <rPh sb="3" eb="5">
      <t>シュッテン</t>
    </rPh>
    <rPh sb="6" eb="9">
      <t>ザイムショウ</t>
    </rPh>
    <rPh sb="9" eb="11">
      <t>ボウエキ</t>
    </rPh>
    <rPh sb="11" eb="13">
      <t>トウケイ</t>
    </rPh>
    <phoneticPr fontId="5"/>
  </si>
  <si>
    <t xml:space="preserve">  ( 円/t)  (yen/ton)</t>
    <rPh sb="4" eb="5">
      <t>エン</t>
    </rPh>
    <phoneticPr fontId="5"/>
  </si>
  <si>
    <t xml:space="preserve">  ( 円/kl)  (yen/kl)</t>
    <rPh sb="4" eb="5">
      <t>エン</t>
    </rPh>
    <phoneticPr fontId="5"/>
  </si>
  <si>
    <t>液化天然ガス   　　　　　　　　　　　　　　LNG</t>
    <rPh sb="0" eb="2">
      <t>エキカ</t>
    </rPh>
    <rPh sb="2" eb="4">
      <t>テンネン</t>
    </rPh>
    <phoneticPr fontId="5"/>
  </si>
  <si>
    <t>液化石油ガス   　　　　　　　　　　　　　　LPG</t>
    <rPh sb="0" eb="2">
      <t>エキカ</t>
    </rPh>
    <rPh sb="2" eb="4">
      <t>セキユ</t>
    </rPh>
    <phoneticPr fontId="5"/>
  </si>
  <si>
    <t>Ｃ重油   　　　　　　　　　　 Fuel Oil C</t>
    <rPh sb="1" eb="3">
      <t>ジュウユ</t>
    </rPh>
    <phoneticPr fontId="5"/>
  </si>
  <si>
    <t>Ａ重油　　　　　　　　　　　 Fuel Oil A</t>
    <rPh sb="1" eb="3">
      <t>ジュウユ</t>
    </rPh>
    <phoneticPr fontId="5"/>
  </si>
  <si>
    <t>原油     　　　　　　　　　　　　　　　　　　　　　　　　　　　　　　　　　　Crude Oil</t>
    <rPh sb="0" eb="2">
      <t>ゲンユ</t>
    </rPh>
    <phoneticPr fontId="5"/>
  </si>
  <si>
    <t>年  月</t>
    <rPh sb="0" eb="1">
      <t>ネン</t>
    </rPh>
    <rPh sb="3" eb="4">
      <t>ツキ</t>
    </rPh>
    <phoneticPr fontId="5"/>
  </si>
  <si>
    <t>２．石油輸入価格推移 / Customs Clearance Prices of Crude Oil and Petroleum Products(CIF)</t>
    <rPh sb="2" eb="3">
      <t>イシ</t>
    </rPh>
    <rPh sb="3" eb="4">
      <t>ユ</t>
    </rPh>
    <rPh sb="4" eb="5">
      <t>ユ</t>
    </rPh>
    <rPh sb="5" eb="6">
      <t>イリ</t>
    </rPh>
    <rPh sb="6" eb="7">
      <t>アタイ</t>
    </rPh>
    <rPh sb="7" eb="8">
      <t>カク</t>
    </rPh>
    <rPh sb="8" eb="10">
      <t>スイイ</t>
    </rPh>
    <phoneticPr fontId="5"/>
  </si>
  <si>
    <t>注2：資源エネルギー庁調べ。</t>
    <rPh sb="0" eb="1">
      <t>チュウ</t>
    </rPh>
    <rPh sb="3" eb="5">
      <t>シゲン</t>
    </rPh>
    <rPh sb="5" eb="11">
      <t>エネルギーチョウ</t>
    </rPh>
    <rPh sb="11" eb="12">
      <t>シラ</t>
    </rPh>
    <phoneticPr fontId="5"/>
  </si>
  <si>
    <t>注1：原油の製品換算は原油量に0.95を乗じたものである。</t>
    <rPh sb="0" eb="1">
      <t>チュウ</t>
    </rPh>
    <rPh sb="3" eb="5">
      <t>ゲンユ</t>
    </rPh>
    <rPh sb="6" eb="8">
      <t>セイヒン</t>
    </rPh>
    <rPh sb="8" eb="10">
      <t>カンサン</t>
    </rPh>
    <rPh sb="11" eb="13">
      <t>ゲンユ</t>
    </rPh>
    <rPh sb="13" eb="14">
      <t>リョウ</t>
    </rPh>
    <rPh sb="20" eb="21">
      <t>ジョウ</t>
    </rPh>
    <phoneticPr fontId="5"/>
  </si>
  <si>
    <t>製品
 Products</t>
    <rPh sb="0" eb="2">
      <t>セイヒン</t>
    </rPh>
    <phoneticPr fontId="5"/>
  </si>
  <si>
    <t>原油
Crude  Oil</t>
    <rPh sb="0" eb="2">
      <t>ゲンユ</t>
    </rPh>
    <phoneticPr fontId="5"/>
  </si>
  <si>
    <t>計   Total</t>
    <rPh sb="0" eb="1">
      <t>ケイ</t>
    </rPh>
    <phoneticPr fontId="5"/>
  </si>
  <si>
    <t>合計   Total</t>
    <rPh sb="0" eb="2">
      <t>ゴウケイ</t>
    </rPh>
    <phoneticPr fontId="5"/>
  </si>
  <si>
    <t>産油国共同備蓄     Joint oil storage projects</t>
    <rPh sb="0" eb="3">
      <t>サンユコク</t>
    </rPh>
    <rPh sb="3" eb="5">
      <t>キョウドウ</t>
    </rPh>
    <rPh sb="5" eb="7">
      <t>ビチク</t>
    </rPh>
    <phoneticPr fontId="5"/>
  </si>
  <si>
    <t>国家備蓄          Government</t>
    <rPh sb="0" eb="2">
      <t>コッカ</t>
    </rPh>
    <rPh sb="2" eb="4">
      <t>ビチク</t>
    </rPh>
    <phoneticPr fontId="5"/>
  </si>
  <si>
    <t>民間備蓄   Private</t>
    <rPh sb="0" eb="2">
      <t>ミンカン</t>
    </rPh>
    <rPh sb="2" eb="4">
      <t>ビチク</t>
    </rPh>
    <phoneticPr fontId="5"/>
  </si>
  <si>
    <t>(単位：万kl/Unit:10 thousand kl)</t>
    <rPh sb="1" eb="3">
      <t>タンイ</t>
    </rPh>
    <rPh sb="4" eb="5">
      <t>マン</t>
    </rPh>
    <phoneticPr fontId="5"/>
  </si>
  <si>
    <t>１．石油備蓄量推移 / Changes in Oil Stock</t>
    <rPh sb="2" eb="3">
      <t>イシ</t>
    </rPh>
    <rPh sb="3" eb="4">
      <t>ユ</t>
    </rPh>
    <rPh sb="4" eb="6">
      <t>ビチク</t>
    </rPh>
    <rPh sb="6" eb="7">
      <t>リョウ</t>
    </rPh>
    <rPh sb="7" eb="8">
      <t>スイ</t>
    </rPh>
    <rPh sb="8" eb="9">
      <t>ウツリ</t>
    </rPh>
    <phoneticPr fontId="5"/>
  </si>
  <si>
    <t>料</t>
    <rPh sb="0" eb="1">
      <t>リョウ</t>
    </rPh>
    <phoneticPr fontId="5"/>
  </si>
  <si>
    <t>資</t>
    <rPh sb="0" eb="1">
      <t>シ</t>
    </rPh>
    <phoneticPr fontId="5"/>
  </si>
  <si>
    <t>考</t>
    <rPh sb="0" eb="1">
      <t>コウ</t>
    </rPh>
    <phoneticPr fontId="5"/>
  </si>
  <si>
    <t>参</t>
    <rPh sb="0" eb="1">
      <t>サン</t>
    </rPh>
    <phoneticPr fontId="5"/>
  </si>
  <si>
    <t>平成29年資源・エネルギー統計年報</t>
    <rPh sb="5" eb="7">
      <t>シゲン</t>
    </rPh>
    <rPh sb="13" eb="15">
      <t>トウケイ</t>
    </rPh>
    <rPh sb="15" eb="17">
      <t>ネンポウ</t>
    </rPh>
    <phoneticPr fontId="5"/>
  </si>
  <si>
    <t>　①平成29年 / (C.Y.2017)</t>
    <phoneticPr fontId="5"/>
  </si>
  <si>
    <t>　②平成29年度 / (F.Y.2017)</t>
    <phoneticPr fontId="5"/>
  </si>
  <si>
    <t>　②平成29年度 / (F.Y.2017)</t>
    <phoneticPr fontId="5"/>
  </si>
  <si>
    <t>（３）国別、契約期間別原油輸入、平均ＡＰＩ度及び平均硫黄分（平成29年） / Crude Oil Import, Average API　gravity and Average Sulfur by Country and Contract(C.Y.2017)</t>
    <rPh sb="21" eb="22">
      <t>ド</t>
    </rPh>
    <phoneticPr fontId="5"/>
  </si>
  <si>
    <t>（４）国別、契約期間別原油輸入、平均ＡＰＩ度及び平均硫黄分（平成29年度） / Crude Oil Import, Average API　gravity and Average Sulfur by Country and Contract(F.Y.2017)</t>
    <rPh sb="21" eb="22">
      <t>ド</t>
    </rPh>
    <phoneticPr fontId="5"/>
  </si>
  <si>
    <t>（５）国別、契約期間別ＣＩＦ総額（平成29年） / Imported Crude Oil Value(CIF) by Country and Contract(C.Y.2017)</t>
    <phoneticPr fontId="5"/>
  </si>
  <si>
    <t>（６）国別、契約期間別ＣＩＦ総額（平成29年度） / Imported Crude Oil Value(CIF) by Country and Contract(Ｆ.Y.2017)</t>
    <phoneticPr fontId="5"/>
  </si>
  <si>
    <t>（７）国別船積数量、FOB、運賃総額及び保険料総額（平成29年） / Shipped Quantity,FOB,Freight and Insurance by Country (C.Y.2017)</t>
    <phoneticPr fontId="5"/>
  </si>
  <si>
    <t>（８）国別船積数量、FOB、運賃総額及び保険料総額（平成29年度） /Shipped Quantity,FOB,Freight and Insurance by Country (F.Y.2017)</t>
    <phoneticPr fontId="5"/>
  </si>
  <si>
    <t>バーレーン</t>
  </si>
  <si>
    <t>Bahrain</t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</si>
  <si>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26　　 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</si>
  <si>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27　　 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</si>
  <si>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28　　 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</si>
  <si>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29　　 </t>
    </r>
  </si>
  <si>
    <t>C.Y. 2017</t>
  </si>
  <si>
    <r>
      <t xml:space="preserve">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29　　 </t>
    </r>
  </si>
  <si>
    <t>F.Y. 2017</t>
  </si>
  <si>
    <t>平成30年 1～ 3月</t>
  </si>
  <si>
    <t>Q1  2018</t>
  </si>
  <si>
    <t xml:space="preserve">平成30年 1月　 </t>
  </si>
  <si>
    <t>Jan. 2018</t>
  </si>
  <si>
    <t>ガーナ</t>
  </si>
  <si>
    <t>モザンビーク</t>
  </si>
  <si>
    <t>Ghana</t>
  </si>
  <si>
    <t>Mozambique</t>
  </si>
  <si>
    <t>ｶｻﾞﾌｽﾀﾝ計</t>
  </si>
  <si>
    <t>ｼｰﾋﾟｰｼｰ･ﾌﾞﾚﾝﾄﾞ</t>
  </si>
  <si>
    <t>ｻﾞｲｸﾑﾅｲ･ｺﾝﾃﾞﾝｾｰﾄ</t>
  </si>
  <si>
    <t>ﾑﾀﾞ･ｺﾝﾃﾞﾝｾｰﾄ</t>
  </si>
  <si>
    <t>ﾏﾚｰｼｱ･ｽﾄﾚｰﾄ･ﾗﾝ･ﾌｭｰｴﾙ･ｵｲﾙ</t>
  </si>
  <si>
    <t>ﾌﾞﾙﾈｲ（つづき）</t>
  </si>
  <si>
    <t>ｾﾆﾊﾟ･ｺﾝﾃﾞﾝｾｰﾄ</t>
  </si>
  <si>
    <t>ﾀﾝｸﾞｰ･ｺﾝﾃﾞﾝｾｰﾄ</t>
  </si>
  <si>
    <t>ﾁﾗﾁｬｯﾌﾟ･ﾚｼｯﾄﾞ</t>
  </si>
  <si>
    <t>ｾﾉﾛ･ｺﾝﾃﾞﾝｾｰﾄ</t>
  </si>
  <si>
    <t>ｽﾘﾗﾝｶ･ｽﾄﾚｰﾄ･ﾗﾝ･ﾌｭｰｴﾙ･ｵｲﾙ</t>
  </si>
  <si>
    <t>ﾌｫﾛｰｻﾞﾝ･ﾌﾞﾚﾝﾄﾞ</t>
  </si>
  <si>
    <t>ｻｳｽ･ﾊﾟｰｽ･ｺﾝﾃﾞﾝｾｰﾄ</t>
  </si>
  <si>
    <t>ﾊﾞｰﾚｰﾝ_x000D_
Bahrain</t>
  </si>
  <si>
    <t>ｲﾗｸ･ｽﾄﾚｰﾄ･ﾗﾝ･ﾌｭｰｴﾙ･ｵｲﾙ</t>
  </si>
  <si>
    <t>ｲﾗｷﾗｲﾄ･ｽﾄﾚｰﾄ･ﾗﾝ･ﾌｭｰｴﾙ･ｵｲﾙ</t>
  </si>
  <si>
    <t>ｴｸｽﾎﾟｰﾄ･ﾌﾞﾚﾝﾄﾞ･ｵﾌﾞ･ｲﾗｷｵﾘｼﾞﾝ</t>
  </si>
  <si>
    <t>ﾊﾞﾉｺ･ｱﾗﾌﾞ･ﾐﾃﾞｨｱﾑ</t>
  </si>
  <si>
    <t>ｱﾗﾋﾞｱﾝ･ﾐﾃﾞｨｱﾑ</t>
  </si>
  <si>
    <t>ｱﾗﾋﾞｱﾝ･ｴｷｽﾄﾗ･ﾗｲﾄ</t>
  </si>
  <si>
    <t>ｱﾗﾋﾞｱﾝ･ｽｰﾊﾟｰ･ﾗｲﾄ</t>
  </si>
  <si>
    <t>ｱﾗﾋﾞｱﾝﾗｲﾄ･ｽﾄﾚｰﾄﾗﾝ･ﾌｭｰｴﾙｵｲﾙ</t>
  </si>
  <si>
    <t>ｸｳｪｰﾄ（つづき）</t>
  </si>
  <si>
    <t>ｸｳｪｰﾄ･ｽﾄﾚｰﾄ･ﾗﾝ･ﾌｭｰｴﾙ･ｵｲﾙ</t>
  </si>
  <si>
    <t>ﾛｰｻﾙﾌｧｰ･ｺﾝﾃﾞﾝｾｰﾄ</t>
  </si>
  <si>
    <t>ﾃﾞｵﾄﾞﾗｲｽﾞﾄﾞ･ﾌｨｰﾙﾄﾞ･ｺﾝﾃﾞﾝｾｰﾄ</t>
  </si>
  <si>
    <t>ｱﾝﾄﾘｰﾃｯﾄﾞ･ﾌｨｰﾙﾄﾞ･ｺﾝﾃﾞﾝｾｰﾄ</t>
  </si>
  <si>
    <t>ｵﾏｰﾝ（つづき）</t>
  </si>
  <si>
    <t>ｿﾊｰﾙ･ｺﾝﾃﾞﾝｾｰﾄ</t>
  </si>
  <si>
    <t>ﾏｰﾊﾞﾝ･ｽﾄﾚｰﾄ･ﾗﾝ･ﾌｭｰｴﾙ･ｵｲﾙ</t>
  </si>
  <si>
    <t>ﾑﾊﾞﾗｽ･ｸﾙｰﾄﾞ</t>
  </si>
  <si>
    <t>ｲｴﾒﾝ（つづき）</t>
  </si>
  <si>
    <t>ﾛｼｱﾝ･ｽﾄﾚｰﾄ･ﾗﾝ･ﾌｭｰｴﾙ･ｵｲﾙ</t>
  </si>
  <si>
    <t>WTIﾐｯﾄﾞﾗﾝﾄﾞ</t>
  </si>
  <si>
    <t>北米（つづき）</t>
  </si>
  <si>
    <t>ｱﾒﾘｶ合衆国（つづき）</t>
  </si>
  <si>
    <t>ｺﾛﾝﾋﾞｱ計</t>
  </si>
  <si>
    <t>ｱﾗｽｶ･ﾉｰｽ･ｽﾛｰﾌﾟ</t>
  </si>
  <si>
    <t>ﾌﾟﾛｾｽﾄﾞ･ｺﾝﾃﾞﾝｾｰﾄ</t>
  </si>
  <si>
    <t>ﾌﾞﾗｯｸﾎｰｸ･ﾌﾟﾛｾｽﾄﾞ･ｺﾝﾃﾞﾝｾｰﾄ</t>
  </si>
  <si>
    <t>ﾏｰｽﾞ</t>
  </si>
  <si>
    <t>WTI-ﾄﾞﾒｽﾃｨｯｸ･ｽｲｰﾄ･ﾌﾞﾚﾝﾄﾞ</t>
  </si>
  <si>
    <t>ﾊﾞｯｹﾝ</t>
  </si>
  <si>
    <t>ｻｳｽ･ﾌﾞﾚﾝﾄﾞ</t>
  </si>
  <si>
    <t>ｶﾞｰﾅ_x000D_
Ghana</t>
  </si>
  <si>
    <t>ﾃﾝ･ﾌﾞﾚﾝﾄﾞ</t>
  </si>
  <si>
    <t>ﾓｻﾞﾝﾋﾞｰｸ_x000D_
Mozambique</t>
  </si>
  <si>
    <t>ﾃﾏﾈ･ｺﾝﾃﾞﾝｾｰﾄ</t>
  </si>
  <si>
    <t>ﾑﾃｨﾆｱ･ｴｸｾﾀｰ</t>
  </si>
  <si>
    <t>ﾌﾟﾙｰﾄ･ｺﾝﾃﾞﾝｾｰﾄ</t>
  </si>
  <si>
    <t>ﾊﾟﾌﾟｱﾆｭｰｷﾞﾆｱ（つづき）</t>
  </si>
  <si>
    <t>ﾊﾟﾌﾟｱ･ｽﾄﾚｰﾄ･ﾗﾝ･ﾌｭｰｴﾙ･ｵｲﾙ</t>
  </si>
  <si>
    <t>ﾏﾚｰｼｱ_x000D_計</t>
    <rPh sb="6" eb="7">
      <t>ケイ</t>
    </rPh>
    <phoneticPr fontId="26"/>
  </si>
  <si>
    <t>25年</t>
  </si>
  <si>
    <t>28年度</t>
  </si>
  <si>
    <t>30年</t>
  </si>
  <si>
    <t xml:space="preserve">  1～ 3月</t>
  </si>
  <si>
    <t xml:space="preserve">  4～ 6</t>
  </si>
  <si>
    <t xml:space="preserve">  7～ 9</t>
  </si>
  <si>
    <t>10～12</t>
  </si>
  <si>
    <t xml:space="preserve">  1月</t>
  </si>
  <si>
    <t xml:space="preserve">  2</t>
  </si>
  <si>
    <t xml:space="preserve"> 10</t>
  </si>
  <si>
    <t xml:space="preserve"> 11</t>
  </si>
  <si>
    <t xml:space="preserve"> 12</t>
  </si>
  <si>
    <t>29</t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</si>
  <si>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29</t>
    </r>
  </si>
  <si>
    <r>
      <t xml:space="preserve">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29</t>
    </r>
  </si>
  <si>
    <t>ガボン_x000D_
Gabon</t>
  </si>
  <si>
    <t>トリニダード・トバゴ_x000D_
Trinidad and Tobago</t>
  </si>
  <si>
    <t>マーシャル_x000D_
Marshall</t>
  </si>
  <si>
    <t>アイルランド_x000D_
Ireland</t>
  </si>
  <si>
    <t>ドミニカ共和国_x000D_
Dominican Republic</t>
  </si>
  <si>
    <t>平成30年</t>
  </si>
  <si>
    <t>平成29年度</t>
  </si>
  <si>
    <t>平成30年 1月</t>
  </si>
  <si>
    <t>注2：原油（ドル／バレル）は石油連盟「石油資料月報」による。</t>
    <rPh sb="0" eb="1">
      <t>チュウ</t>
    </rPh>
    <rPh sb="3" eb="5">
      <t>ゲンユ</t>
    </rPh>
    <rPh sb="14" eb="16">
      <t>セキユ</t>
    </rPh>
    <rPh sb="16" eb="18">
      <t>レンメイ</t>
    </rPh>
    <rPh sb="19" eb="21">
      <t>セキユ</t>
    </rPh>
    <rPh sb="21" eb="23">
      <t>シリョウ</t>
    </rPh>
    <rPh sb="23" eb="25">
      <t>ゲッポウ</t>
    </rPh>
    <phoneticPr fontId="5"/>
  </si>
  <si>
    <t>１．原  油 /  Crude Oil</t>
    <phoneticPr fontId="5"/>
  </si>
  <si>
    <t>　（１）原油地域別、国別輸入 / Import of Crude Oil by Area and Country</t>
    <phoneticPr fontId="5"/>
  </si>
  <si>
    <t>→</t>
    <phoneticPr fontId="5"/>
  </si>
  <si>
    <t>(単位：kl/Unit：kl)</t>
    <phoneticPr fontId="5"/>
  </si>
  <si>
    <t xml:space="preserve">- </t>
  </si>
  <si>
    <t>→</t>
    <phoneticPr fontId="5"/>
  </si>
  <si>
    <t>(単位：kl/Unit：kl)</t>
    <phoneticPr fontId="5"/>
  </si>
  <si>
    <t>ﾅｲｼﾞｪﾘｱ
（つづき）</t>
    <phoneticPr fontId="26"/>
  </si>
  <si>
    <t>ｴｽｸﾗﾎﾞｽ･ｶﾞｽﾌﾟﾗﾝﾄ･ｺﾝﾃﾞﾝｾｰﾄ</t>
    <phoneticPr fontId="26"/>
  </si>
  <si>
    <t>ﾄﾞﾊﾞ･ﾌﾞﾚﾝﾄﾞ</t>
    <phoneticPr fontId="26"/>
  </si>
  <si>
    <t>ﾗﾋﾞ･ﾗｲﾄ</t>
    <phoneticPr fontId="26"/>
  </si>
  <si>
    <t>→</t>
    <phoneticPr fontId="5"/>
  </si>
  <si>
    <t>(単位：kl/Unit：kl)</t>
    <phoneticPr fontId="5"/>
  </si>
  <si>
    <t>年・期・月</t>
    <phoneticPr fontId="5"/>
  </si>
  <si>
    <t xml:space="preserve">Year,
Quarter
&amp; Month     </t>
    <phoneticPr fontId="5"/>
  </si>
  <si>
    <t>Total</t>
    <phoneticPr fontId="5"/>
  </si>
  <si>
    <t>輸入</t>
    <phoneticPr fontId="5"/>
  </si>
  <si>
    <t>国産</t>
    <phoneticPr fontId="5"/>
  </si>
  <si>
    <r>
      <t>Other</t>
    </r>
    <r>
      <rPr>
        <sz val="7.5"/>
        <color indexed="8"/>
        <rFont val="ＭＳ Ｐ明朝"/>
        <family val="1"/>
        <charset val="128"/>
      </rPr>
      <t xml:space="preserve"> </t>
    </r>
    <r>
      <rPr>
        <sz val="7.1"/>
        <color indexed="8"/>
        <rFont val="ＭＳ Ｐ明朝"/>
        <family val="1"/>
        <charset val="128"/>
      </rPr>
      <t>Establishments</t>
    </r>
    <phoneticPr fontId="5"/>
  </si>
  <si>
    <t>Imported
Crude Oil</t>
    <phoneticPr fontId="5"/>
  </si>
  <si>
    <t>Domestic
Crude Oil</t>
    <phoneticPr fontId="3"/>
  </si>
  <si>
    <t>Imported
Crude Oil</t>
    <phoneticPr fontId="5"/>
  </si>
  <si>
    <t>Total</t>
    <phoneticPr fontId="5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</si>
  <si>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</si>
  <si>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</si>
  <si>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</si>
  <si>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</si>
  <si>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</si>
  <si>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</si>
  <si>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</si>
  <si>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 xml:space="preserve">  1～ 3月</t>
    <phoneticPr fontId="5"/>
  </si>
  <si>
    <t>Q1  2017</t>
    <phoneticPr fontId="26"/>
  </si>
  <si>
    <t xml:space="preserve">  4～ 6</t>
    <phoneticPr fontId="3"/>
  </si>
  <si>
    <t xml:space="preserve">Q2  </t>
    <phoneticPr fontId="26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</si>
  <si>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3"/>
  </si>
  <si>
    <t xml:space="preserve">Q3  </t>
    <phoneticPr fontId="26"/>
  </si>
  <si>
    <t>10～12</t>
    <phoneticPr fontId="3"/>
  </si>
  <si>
    <t xml:space="preserve">Q4  </t>
    <phoneticPr fontId="26"/>
  </si>
  <si>
    <t>Q1  2018</t>
    <phoneticPr fontId="26"/>
  </si>
  <si>
    <t xml:space="preserve">  1月</t>
    <phoneticPr fontId="3"/>
  </si>
  <si>
    <t>Jan. 2017</t>
    <phoneticPr fontId="26"/>
  </si>
  <si>
    <t xml:space="preserve">  2</t>
    <phoneticPr fontId="5"/>
  </si>
  <si>
    <t>Feb.</t>
    <phoneticPr fontId="26"/>
  </si>
  <si>
    <t>Mar.</t>
    <phoneticPr fontId="26"/>
  </si>
  <si>
    <t>Apr.</t>
    <phoneticPr fontId="26"/>
  </si>
  <si>
    <t>May</t>
    <phoneticPr fontId="26"/>
  </si>
  <si>
    <t>Jun.</t>
    <phoneticPr fontId="26"/>
  </si>
  <si>
    <t>Jul.</t>
    <phoneticPr fontId="26"/>
  </si>
  <si>
    <t>Aug.</t>
    <phoneticPr fontId="26"/>
  </si>
  <si>
    <t>Sep.</t>
    <phoneticPr fontId="26"/>
  </si>
  <si>
    <r>
      <t xml:space="preserve"> </t>
    </r>
    <r>
      <rPr>
        <sz val="8"/>
        <rFont val="ＭＳ Ｐ明朝"/>
        <family val="1"/>
        <charset val="128"/>
      </rPr>
      <t>10</t>
    </r>
    <phoneticPr fontId="5"/>
  </si>
  <si>
    <t>Oct.</t>
    <phoneticPr fontId="26"/>
  </si>
  <si>
    <t>Nov.</t>
    <phoneticPr fontId="26"/>
  </si>
  <si>
    <t>Dec.</t>
    <phoneticPr fontId="26"/>
  </si>
  <si>
    <t xml:space="preserve">  1月</t>
    <phoneticPr fontId="5"/>
  </si>
  <si>
    <t>Jan. 2018</t>
    <phoneticPr fontId="26"/>
  </si>
  <si>
    <t xml:space="preserve">  3</t>
    <phoneticPr fontId="5"/>
  </si>
  <si>
    <t>年・期・月</t>
    <phoneticPr fontId="5"/>
  </si>
  <si>
    <t xml:space="preserve">Year,
Quarter
&amp; Month     </t>
    <phoneticPr fontId="5"/>
  </si>
  <si>
    <t>基地・油槽所</t>
    <phoneticPr fontId="5"/>
  </si>
  <si>
    <t>Oil drilling
 enterprises</t>
    <phoneticPr fontId="5"/>
  </si>
  <si>
    <t>Refiners</t>
    <phoneticPr fontId="5"/>
  </si>
  <si>
    <t>Imported
Crude Oil</t>
    <phoneticPr fontId="5"/>
  </si>
  <si>
    <t>Domestic
Crude Oil</t>
    <phoneticPr fontId="3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</si>
  <si>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</si>
  <si>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</si>
  <si>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</si>
  <si>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</si>
  <si>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</si>
  <si>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</si>
  <si>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</si>
  <si>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>Q1  2017</t>
    <phoneticPr fontId="26"/>
  </si>
  <si>
    <t xml:space="preserve">Q2  </t>
    <phoneticPr fontId="26"/>
  </si>
  <si>
    <t xml:space="preserve">Q3  </t>
    <phoneticPr fontId="26"/>
  </si>
  <si>
    <t xml:space="preserve">Q4  </t>
    <phoneticPr fontId="26"/>
  </si>
  <si>
    <t>Q1  2018</t>
    <phoneticPr fontId="26"/>
  </si>
  <si>
    <t>Jan. 2017</t>
    <phoneticPr fontId="26"/>
  </si>
  <si>
    <t>Feb.</t>
    <phoneticPr fontId="26"/>
  </si>
  <si>
    <t>Mar.</t>
    <phoneticPr fontId="26"/>
  </si>
  <si>
    <t>Apr.</t>
    <phoneticPr fontId="26"/>
  </si>
  <si>
    <t>May</t>
    <phoneticPr fontId="26"/>
  </si>
  <si>
    <t>Jun.</t>
    <phoneticPr fontId="26"/>
  </si>
  <si>
    <t>Jul.</t>
    <phoneticPr fontId="26"/>
  </si>
  <si>
    <t>Aug.</t>
    <phoneticPr fontId="26"/>
  </si>
  <si>
    <t>Sep.</t>
    <phoneticPr fontId="26"/>
  </si>
  <si>
    <t>Oct.</t>
    <phoneticPr fontId="26"/>
  </si>
  <si>
    <t>Nov.</t>
    <phoneticPr fontId="26"/>
  </si>
  <si>
    <t>Dec.</t>
    <phoneticPr fontId="26"/>
  </si>
  <si>
    <t>Jan. 2018</t>
    <phoneticPr fontId="26"/>
  </si>
  <si>
    <t>（１）石油製品需給総括 / Supply and Demand Summary of Petroleum Products</t>
    <phoneticPr fontId="3"/>
  </si>
  <si>
    <t>　①平成29年 / (C.Y.2017)</t>
    <phoneticPr fontId="3"/>
  </si>
  <si>
    <t>（単位：kl、アスファルト以下：ｔ/Unit: kl, from Asphalt onward is ton)</t>
    <phoneticPr fontId="5"/>
  </si>
  <si>
    <t>区　分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</si>
  <si>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</si>
  <si>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</si>
  <si>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</si>
  <si>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</si>
  <si>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</si>
  <si>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</si>
  <si>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</si>
  <si>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</si>
  <si>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</si>
  <si>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</si>
  <si>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3"/>
  </si>
  <si>
    <t>液化天然ガス</t>
    <phoneticPr fontId="3"/>
  </si>
  <si>
    <t>P・P, P・B</t>
    <phoneticPr fontId="13"/>
  </si>
  <si>
    <t>P・P, P・B</t>
    <phoneticPr fontId="13"/>
  </si>
  <si>
    <t>B・B</t>
    <phoneticPr fontId="3"/>
  </si>
  <si>
    <t>Total of Fuel
 Products</t>
    <phoneticPr fontId="3"/>
  </si>
  <si>
    <t>Naphtha</t>
    <phoneticPr fontId="3"/>
  </si>
  <si>
    <t>Jet Fuel</t>
    <phoneticPr fontId="3"/>
  </si>
  <si>
    <t>Gas Oil</t>
    <phoneticPr fontId="3"/>
  </si>
  <si>
    <t>Fuel Oil
 Total</t>
    <phoneticPr fontId="3"/>
  </si>
  <si>
    <t>Fuel Oil A</t>
    <phoneticPr fontId="3"/>
  </si>
  <si>
    <t>Fuel Oil
 B･C</t>
    <phoneticPr fontId="3"/>
  </si>
  <si>
    <t>Lubricating
 Oil</t>
    <phoneticPr fontId="3"/>
  </si>
  <si>
    <t>LPG</t>
    <phoneticPr fontId="3"/>
  </si>
  <si>
    <t>ＬＮＧ</t>
    <phoneticPr fontId="3"/>
  </si>
  <si>
    <t>製油所在庫</t>
    <phoneticPr fontId="3"/>
  </si>
  <si>
    <t>製造・輸入業者在庫</t>
    <phoneticPr fontId="3"/>
  </si>
  <si>
    <t>Total Receipts</t>
    <phoneticPr fontId="3"/>
  </si>
  <si>
    <t>生産（製油所）</t>
    <phoneticPr fontId="3"/>
  </si>
  <si>
    <t>輸入</t>
    <phoneticPr fontId="3"/>
  </si>
  <si>
    <t>品種振替による増量</t>
    <phoneticPr fontId="3"/>
  </si>
  <si>
    <t>Increase in Quantity by Conversion to Another Product</t>
    <phoneticPr fontId="3"/>
  </si>
  <si>
    <t>Return from Petrochemical Industry</t>
    <phoneticPr fontId="3"/>
  </si>
  <si>
    <t>その他の受入量</t>
    <phoneticPr fontId="3"/>
  </si>
  <si>
    <t>Total Shipments</t>
    <phoneticPr fontId="3"/>
  </si>
  <si>
    <t>輸出</t>
    <phoneticPr fontId="3"/>
  </si>
  <si>
    <t>Decrease in Quantity by Conversion to Another Product</t>
    <phoneticPr fontId="3"/>
  </si>
  <si>
    <t>自家消費</t>
    <phoneticPr fontId="3"/>
  </si>
  <si>
    <t>その他の払出量</t>
    <phoneticPr fontId="3"/>
  </si>
  <si>
    <t xml:space="preserve">Inventory at End of Year </t>
    <phoneticPr fontId="3"/>
  </si>
  <si>
    <t>製造・輸入業者在庫</t>
    <phoneticPr fontId="3"/>
  </si>
  <si>
    <t xml:space="preserve">Note 1 : Domestic Sales = (Inventory at Start of Year + Total Receipts ) - ( Inventory at  End of Year + Total Shipments except Domestic Sales )  </t>
    <phoneticPr fontId="3"/>
  </si>
  <si>
    <t>注 2： Ｐ・Ｐ＝プロパン・プロピレン、Ｐ・Ｂ＝プロパン・ブタン、プロピレン・ブチレン等プロパン、プロピレンを主成分とするもの。</t>
    <phoneticPr fontId="40"/>
  </si>
  <si>
    <t xml:space="preserve">Note 2 : P・P is Propane・Propylene; P・B is Propane・Butane ; B・B is Butane・Butylene. </t>
    <phoneticPr fontId="3"/>
  </si>
  <si>
    <t>　　　  Ｂ・Ｂ＝ブタン・ブチレンを主成分とするもの。</t>
    <phoneticPr fontId="40"/>
  </si>
  <si>
    <t>　②平成29年度 / (F.Y.2017)</t>
    <phoneticPr fontId="3"/>
  </si>
  <si>
    <t>（単位：kl、アスファルト以下：ｔ/Unit: kl, from Asphalt onward is ton)</t>
    <phoneticPr fontId="5"/>
  </si>
  <si>
    <t>区　分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</si>
  <si>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</si>
  <si>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</si>
  <si>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</si>
  <si>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</si>
  <si>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</si>
  <si>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</si>
  <si>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</si>
  <si>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</si>
  <si>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</si>
  <si>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</si>
  <si>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3"/>
  </si>
  <si>
    <t>液化天然ガス</t>
    <phoneticPr fontId="3"/>
  </si>
  <si>
    <t>P・P, P・B</t>
    <phoneticPr fontId="13"/>
  </si>
  <si>
    <t>B・B</t>
    <phoneticPr fontId="3"/>
  </si>
  <si>
    <t>Total of Fuel Products</t>
    <phoneticPr fontId="3"/>
  </si>
  <si>
    <t>Naphtha</t>
    <phoneticPr fontId="3"/>
  </si>
  <si>
    <t>Jet Fuel</t>
    <phoneticPr fontId="3"/>
  </si>
  <si>
    <t>Gas Oil</t>
    <phoneticPr fontId="3"/>
  </si>
  <si>
    <t>Fuel Oil Total</t>
    <phoneticPr fontId="3"/>
  </si>
  <si>
    <t>Fuel Oil A</t>
    <phoneticPr fontId="3"/>
  </si>
  <si>
    <t>Fuel Oil              B･C</t>
    <phoneticPr fontId="3"/>
  </si>
  <si>
    <t>LPG</t>
    <phoneticPr fontId="3"/>
  </si>
  <si>
    <t>ＬＮＧ</t>
    <phoneticPr fontId="3"/>
  </si>
  <si>
    <t>製油所在庫</t>
    <phoneticPr fontId="3"/>
  </si>
  <si>
    <t>製造・輸入業者在庫</t>
    <phoneticPr fontId="3"/>
  </si>
  <si>
    <t>Total Receipts</t>
    <phoneticPr fontId="3"/>
  </si>
  <si>
    <t>生産（製油所）</t>
    <phoneticPr fontId="3"/>
  </si>
  <si>
    <t>輸入</t>
    <phoneticPr fontId="3"/>
  </si>
  <si>
    <t>品種振替による増量</t>
    <phoneticPr fontId="3"/>
  </si>
  <si>
    <t>Increase in Quantity by Conversion to Another Product</t>
    <phoneticPr fontId="3"/>
  </si>
  <si>
    <t>Return from Petrochemical Industry</t>
    <phoneticPr fontId="3"/>
  </si>
  <si>
    <t>その他の受入量</t>
    <phoneticPr fontId="3"/>
  </si>
  <si>
    <t>Total Shipments</t>
    <phoneticPr fontId="3"/>
  </si>
  <si>
    <t>輸出</t>
    <phoneticPr fontId="3"/>
  </si>
  <si>
    <t>Decrease in Quantity by Conversion to Another Product</t>
    <phoneticPr fontId="3"/>
  </si>
  <si>
    <t>自家消費</t>
    <phoneticPr fontId="3"/>
  </si>
  <si>
    <t>その他の払出量</t>
    <phoneticPr fontId="3"/>
  </si>
  <si>
    <t xml:space="preserve">Inventory at End of Year </t>
    <phoneticPr fontId="3"/>
  </si>
  <si>
    <t xml:space="preserve">Note 1 : Domestic Sales = (Inventory at Start of Year + Total Receipts ) - ( Inventory at  End of Year + Total Shipments except Domestic Sales )  </t>
    <phoneticPr fontId="3"/>
  </si>
  <si>
    <t>注 2： Ｐ・Ｐ＝プロパン・プロピレン、Ｐ・Ｂ＝プロパン・ブタン、プロピレン・ブチレン等プロパン、プロピレンを主成分とするもの。</t>
    <phoneticPr fontId="40"/>
  </si>
  <si>
    <t xml:space="preserve">Note 2 : P・P is Propane・Propylene; P・B is Propane・Butane ; B・B is Butane・Butylene. </t>
    <phoneticPr fontId="3"/>
  </si>
  <si>
    <t>　　　  Ｂ・Ｂ＝ブタン・ブチレンを主成分とするもの。</t>
    <phoneticPr fontId="40"/>
  </si>
  <si>
    <t xml:space="preserve">（２）石油製品製造業者 ・ 輸入業者受払 / </t>
    <phoneticPr fontId="13"/>
  </si>
  <si>
    <t xml:space="preserve">      Receipt and Shipment of Petroleum Products by Manufacturers and Importers</t>
    <phoneticPr fontId="13"/>
  </si>
  <si>
    <t>　①平成29年 / (C.Y.2017)</t>
    <phoneticPr fontId="3"/>
  </si>
  <si>
    <t>（単位：kl、アスファルト以下：ｔ/Unit: kl, from Asphalt onward is ton)</t>
    <phoneticPr fontId="5"/>
  </si>
  <si>
    <t>区　分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</si>
  <si>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</si>
  <si>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</si>
  <si>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</si>
  <si>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</si>
  <si>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</si>
  <si>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</si>
  <si>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</si>
  <si>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</si>
  <si>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</si>
  <si>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</si>
  <si>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13"/>
  </si>
  <si>
    <t>液化天然ガス</t>
    <phoneticPr fontId="3"/>
  </si>
  <si>
    <t>P・P, P・B</t>
    <phoneticPr fontId="13"/>
  </si>
  <si>
    <t>B・B</t>
    <phoneticPr fontId="3"/>
  </si>
  <si>
    <t>Total of Fuel
 Products</t>
    <phoneticPr fontId="3"/>
  </si>
  <si>
    <t>Naphtha</t>
    <phoneticPr fontId="3"/>
  </si>
  <si>
    <t>Jet Fuel</t>
    <phoneticPr fontId="3"/>
  </si>
  <si>
    <t>Gas Oil</t>
    <phoneticPr fontId="3"/>
  </si>
  <si>
    <t>Fuel Oil
 Total</t>
    <phoneticPr fontId="3"/>
  </si>
  <si>
    <t>Fuel Oil A</t>
    <phoneticPr fontId="3"/>
  </si>
  <si>
    <t>Fuel Oil
 B･C</t>
    <phoneticPr fontId="3"/>
  </si>
  <si>
    <t>Lubricating
 Oil</t>
    <phoneticPr fontId="13"/>
  </si>
  <si>
    <t>LPG</t>
    <phoneticPr fontId="3"/>
  </si>
  <si>
    <t>ＬＮＧ</t>
    <phoneticPr fontId="3"/>
  </si>
  <si>
    <t>年初在庫　　　</t>
    <phoneticPr fontId="13"/>
  </si>
  <si>
    <t>Total Receipts</t>
    <phoneticPr fontId="3"/>
  </si>
  <si>
    <t>生産部門よりの受入</t>
    <phoneticPr fontId="13"/>
  </si>
  <si>
    <t>輸入</t>
    <phoneticPr fontId="13"/>
  </si>
  <si>
    <t xml:space="preserve">Purchase or Loans from Manufacturers and Importers </t>
    <phoneticPr fontId="13"/>
  </si>
  <si>
    <t>販売業者よりの購入</t>
    <phoneticPr fontId="13"/>
  </si>
  <si>
    <t>Purchase from Wholesalers and Retailers</t>
    <phoneticPr fontId="13"/>
  </si>
  <si>
    <t>品種振替による増量</t>
    <phoneticPr fontId="13"/>
  </si>
  <si>
    <t>Increase in Quantity by Conversion to Another Product</t>
    <phoneticPr fontId="13"/>
  </si>
  <si>
    <t>その他の受入量</t>
    <phoneticPr fontId="13"/>
  </si>
  <si>
    <t>Other Received</t>
    <phoneticPr fontId="13"/>
  </si>
  <si>
    <t>Sales to Consumers, Wholesalers and Retailers</t>
    <phoneticPr fontId="13"/>
  </si>
  <si>
    <t xml:space="preserve">Sales or Loans to Manufacturers and Importers </t>
    <phoneticPr fontId="13"/>
  </si>
  <si>
    <t>輸出</t>
    <phoneticPr fontId="13"/>
  </si>
  <si>
    <t xml:space="preserve">品種振替による減量  </t>
    <phoneticPr fontId="13"/>
  </si>
  <si>
    <t>Decrease in Quantity by Conversion to Another Product</t>
    <phoneticPr fontId="13"/>
  </si>
  <si>
    <t xml:space="preserve">自家消費  </t>
    <phoneticPr fontId="13"/>
  </si>
  <si>
    <t>その他の払出量</t>
    <phoneticPr fontId="13"/>
  </si>
  <si>
    <t>年末在庫</t>
    <phoneticPr fontId="13"/>
  </si>
  <si>
    <t>注： Ｐ・Ｐ＝プロパン・プロピレン、Ｐ・Ｂ＝プロパン・ブタン、プロピレン・ブチレン等プロパン、プロピレンを主成分とするもの。</t>
    <phoneticPr fontId="40"/>
  </si>
  <si>
    <t xml:space="preserve">Note : P・P is Propane・Propylene; P・B is Propane・Butane ; B・B is Butane・Butylene. </t>
    <phoneticPr fontId="3"/>
  </si>
  <si>
    <t>　　  Ｂ・Ｂ＝ブタン・ブチレンを主成分とするもの。</t>
    <phoneticPr fontId="40"/>
  </si>
  <si>
    <t>　②平成29年度 / (F.Y.2017)</t>
    <phoneticPr fontId="3"/>
  </si>
  <si>
    <t>（単位：kl、アスファルト以下：ｔ/Unit: kl, from Asphalt onward is ton)</t>
    <phoneticPr fontId="5"/>
  </si>
  <si>
    <t>区　分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</si>
  <si>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</si>
  <si>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</si>
  <si>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</si>
  <si>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</si>
  <si>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</si>
  <si>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</si>
  <si>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</si>
  <si>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</si>
  <si>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</si>
  <si>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</si>
  <si>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13"/>
  </si>
  <si>
    <t>液化天然ガス</t>
    <phoneticPr fontId="3"/>
  </si>
  <si>
    <t>B・B</t>
    <phoneticPr fontId="3"/>
  </si>
  <si>
    <t>Total of Fuel
 Products</t>
    <phoneticPr fontId="3"/>
  </si>
  <si>
    <t>Naphtha</t>
    <phoneticPr fontId="3"/>
  </si>
  <si>
    <t>Jet Fuel</t>
    <phoneticPr fontId="3"/>
  </si>
  <si>
    <t>Gas Oil</t>
    <phoneticPr fontId="3"/>
  </si>
  <si>
    <t>Fuel Oil
 Total</t>
    <phoneticPr fontId="3"/>
  </si>
  <si>
    <t>Fuel Oil A</t>
    <phoneticPr fontId="3"/>
  </si>
  <si>
    <t>Fuel Oil
 B･C</t>
    <phoneticPr fontId="3"/>
  </si>
  <si>
    <t>Lubricating
 Oil</t>
    <phoneticPr fontId="13"/>
  </si>
  <si>
    <t>LPG</t>
    <phoneticPr fontId="3"/>
  </si>
  <si>
    <t>ＬＮＧ</t>
    <phoneticPr fontId="3"/>
  </si>
  <si>
    <t>年初在庫　　　</t>
    <phoneticPr fontId="13"/>
  </si>
  <si>
    <t>Total Receipts</t>
    <phoneticPr fontId="3"/>
  </si>
  <si>
    <t>生産部門よりの受入</t>
    <phoneticPr fontId="13"/>
  </si>
  <si>
    <t>輸入</t>
    <phoneticPr fontId="13"/>
  </si>
  <si>
    <t>製造業者・輸入業者よりの購入・融通</t>
    <phoneticPr fontId="13"/>
  </si>
  <si>
    <t xml:space="preserve">Purchase or Loans from Manufacturers and Importers </t>
    <phoneticPr fontId="13"/>
  </si>
  <si>
    <t>販売業者よりの購入</t>
    <phoneticPr fontId="13"/>
  </si>
  <si>
    <t>Purchase from Wholesalers and Retailers</t>
    <phoneticPr fontId="13"/>
  </si>
  <si>
    <t>品種振替による増量</t>
    <phoneticPr fontId="13"/>
  </si>
  <si>
    <t>Increase in Quantity by Conversion to Another Product</t>
    <phoneticPr fontId="13"/>
  </si>
  <si>
    <t>その他の受入量</t>
    <phoneticPr fontId="13"/>
  </si>
  <si>
    <t>Other Received</t>
    <phoneticPr fontId="13"/>
  </si>
  <si>
    <t>Total Shipments</t>
    <phoneticPr fontId="3"/>
  </si>
  <si>
    <t>Sales to Consumers, Wholesalers and Retailers</t>
    <phoneticPr fontId="13"/>
  </si>
  <si>
    <t xml:space="preserve">Sales or Loans to Manufacturers and Importers </t>
    <phoneticPr fontId="13"/>
  </si>
  <si>
    <t>輸出</t>
    <phoneticPr fontId="13"/>
  </si>
  <si>
    <t xml:space="preserve">品種振替による減量  </t>
    <phoneticPr fontId="13"/>
  </si>
  <si>
    <t>Decrease in Quantity by Conversion to Another Product</t>
    <phoneticPr fontId="13"/>
  </si>
  <si>
    <t xml:space="preserve">自家消費  </t>
    <phoneticPr fontId="13"/>
  </si>
  <si>
    <t>その他の払出量</t>
    <phoneticPr fontId="13"/>
  </si>
  <si>
    <t>年末在庫</t>
    <phoneticPr fontId="13"/>
  </si>
  <si>
    <t>注： Ｐ・Ｐ＝プロパン・プロピレン、Ｐ・Ｂ＝プロパン・ブタン、プロピレン・ブチレン等プロパン、プロピレンを主成分とするもの。</t>
    <phoneticPr fontId="40"/>
  </si>
  <si>
    <t xml:space="preserve">Note : P・P is Propane・Propylene; P・B is Propane・Butane ; B・B is Butane・Butylene. </t>
    <phoneticPr fontId="3"/>
  </si>
  <si>
    <t>　　  Ｂ・Ｂ＝ブタン・ブチレンを主成分とするもの。</t>
    <phoneticPr fontId="40"/>
  </si>
  <si>
    <t xml:space="preserve">（３）石油製品国内向月別販売 / Domestic Sales of Petroleum Products by Month </t>
    <phoneticPr fontId="3"/>
  </si>
  <si>
    <t>（単位：kl、アスファルト以下：ｔ/Unit:kl,  from Asphalt onward is ton)</t>
    <phoneticPr fontId="3"/>
  </si>
  <si>
    <t xml:space="preserve">Year,           Quarter                             &amp; Month 
</t>
    <phoneticPr fontId="3"/>
  </si>
  <si>
    <t>年・期・月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</si>
  <si>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</si>
  <si>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</si>
  <si>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</si>
  <si>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</si>
  <si>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</si>
  <si>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</si>
  <si>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</si>
  <si>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</si>
  <si>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</si>
  <si>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</si>
  <si>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3"/>
  </si>
  <si>
    <t>液化天然ガス</t>
    <phoneticPr fontId="3"/>
  </si>
  <si>
    <t>P・P, P・B</t>
    <phoneticPr fontId="13"/>
  </si>
  <si>
    <t>B・B</t>
    <phoneticPr fontId="3"/>
  </si>
  <si>
    <t>Total of Fuel Products</t>
    <phoneticPr fontId="3"/>
  </si>
  <si>
    <t>Naphtha</t>
    <phoneticPr fontId="3"/>
  </si>
  <si>
    <t>Jet Fuel</t>
    <phoneticPr fontId="3"/>
  </si>
  <si>
    <t>Gas Oil</t>
    <phoneticPr fontId="3"/>
  </si>
  <si>
    <t>Fuel Oil Total</t>
    <phoneticPr fontId="3"/>
  </si>
  <si>
    <t>Fuel Oil A</t>
    <phoneticPr fontId="3"/>
  </si>
  <si>
    <t>Fuel Oil              B･C</t>
    <phoneticPr fontId="3"/>
  </si>
  <si>
    <t>LPG</t>
    <phoneticPr fontId="3"/>
  </si>
  <si>
    <t>ＬＮＧ</t>
    <phoneticPr fontId="3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</si>
  <si>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</si>
  <si>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</si>
  <si>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</si>
  <si>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</si>
  <si>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</si>
  <si>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</si>
  <si>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</si>
  <si>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 xml:space="preserve">  1～ 3月</t>
    <phoneticPr fontId="5"/>
  </si>
  <si>
    <t>Q1  2017</t>
    <phoneticPr fontId="26"/>
  </si>
  <si>
    <t xml:space="preserve">  4～ 6</t>
    <phoneticPr fontId="3"/>
  </si>
  <si>
    <t xml:space="preserve">Q2  </t>
    <phoneticPr fontId="26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</si>
  <si>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3"/>
  </si>
  <si>
    <t xml:space="preserve">Q3  </t>
    <phoneticPr fontId="26"/>
  </si>
  <si>
    <t>10～12</t>
    <phoneticPr fontId="3"/>
  </si>
  <si>
    <t xml:space="preserve">Q4  </t>
    <phoneticPr fontId="26"/>
  </si>
  <si>
    <t>Q1  2018</t>
    <phoneticPr fontId="26"/>
  </si>
  <si>
    <t xml:space="preserve">  1月</t>
    <phoneticPr fontId="3"/>
  </si>
  <si>
    <t>Jan. 2017</t>
    <phoneticPr fontId="26"/>
  </si>
  <si>
    <t xml:space="preserve">  2</t>
    <phoneticPr fontId="5"/>
  </si>
  <si>
    <t>Feb.</t>
    <phoneticPr fontId="26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</si>
  <si>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</si>
  <si>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</si>
  <si>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</si>
  <si>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</si>
  <si>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</si>
  <si>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</si>
  <si>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</si>
  <si>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r>
      <t xml:space="preserve"> </t>
    </r>
    <r>
      <rPr>
        <sz val="8"/>
        <rFont val="ＭＳ Ｐ明朝"/>
        <family val="1"/>
        <charset val="128"/>
      </rPr>
      <t>10</t>
    </r>
    <phoneticPr fontId="5"/>
  </si>
  <si>
    <t>Oct.</t>
    <phoneticPr fontId="26"/>
  </si>
  <si>
    <t>Nov.</t>
    <phoneticPr fontId="26"/>
  </si>
  <si>
    <t>Dec.</t>
    <phoneticPr fontId="26"/>
  </si>
  <si>
    <t xml:space="preserve">  1月</t>
    <phoneticPr fontId="5"/>
  </si>
  <si>
    <t>Jan. 2018</t>
    <phoneticPr fontId="26"/>
  </si>
  <si>
    <t xml:space="preserve">  3</t>
    <phoneticPr fontId="5"/>
  </si>
  <si>
    <t>注： Ｐ・Ｐ＝プロパン・プロピレン、Ｐ・Ｂ＝プロパン・ブタン、プロピレン・ブチレン等プロパン、プロピレンを主成分とするもの。</t>
    <phoneticPr fontId="40"/>
  </si>
  <si>
    <t xml:space="preserve">Note : P・P is Propane・Propylene; P・B is Propane・Butane ; B・B is Butane・Butylene. </t>
    <phoneticPr fontId="3"/>
  </si>
  <si>
    <t>　　  Ｂ・Ｂ＝ブタン・ブチレンを主成分とするもの。</t>
    <phoneticPr fontId="40"/>
  </si>
  <si>
    <t>（４）石油製品の輸出入 / Import and Export of Ｐetroleum Products</t>
    <phoneticPr fontId="61"/>
  </si>
  <si>
    <t xml:space="preserve">   ①月別輸入 / Import by Month</t>
    <phoneticPr fontId="61"/>
  </si>
  <si>
    <t>（単位：kl、アスファルト以下：ｔ/Unit:kl,  from Asphalt onward is ton)</t>
    <phoneticPr fontId="61"/>
  </si>
  <si>
    <t xml:space="preserve">Year,           Quarter                             &amp; Month 
</t>
    <phoneticPr fontId="3"/>
  </si>
  <si>
    <t>年・期・月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</si>
  <si>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</si>
  <si>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</si>
  <si>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</si>
  <si>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</si>
  <si>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</si>
  <si>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</si>
  <si>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</si>
  <si>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</si>
  <si>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</si>
  <si>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</si>
  <si>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61"/>
  </si>
  <si>
    <t>液化天然ガス</t>
    <phoneticPr fontId="3"/>
  </si>
  <si>
    <t>P・P, P・B</t>
    <phoneticPr fontId="13"/>
  </si>
  <si>
    <t>B・B</t>
    <phoneticPr fontId="3"/>
  </si>
  <si>
    <t>Total of Fuel Products</t>
    <phoneticPr fontId="3"/>
  </si>
  <si>
    <t>Naphtha</t>
    <phoneticPr fontId="3"/>
  </si>
  <si>
    <t>Jet Fuel</t>
    <phoneticPr fontId="3"/>
  </si>
  <si>
    <t>Gas Oil</t>
    <phoneticPr fontId="3"/>
  </si>
  <si>
    <t>Fuel Oil Total</t>
    <phoneticPr fontId="3"/>
  </si>
  <si>
    <t>Fuel Oil A</t>
    <phoneticPr fontId="3"/>
  </si>
  <si>
    <t>Fuel Oil              B･C</t>
    <phoneticPr fontId="3"/>
  </si>
  <si>
    <t>LPG</t>
    <phoneticPr fontId="3"/>
  </si>
  <si>
    <t>ＬＮＧ</t>
    <phoneticPr fontId="3"/>
  </si>
  <si>
    <t>　</t>
    <phoneticPr fontId="5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</si>
  <si>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</si>
  <si>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</si>
  <si>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</si>
  <si>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</si>
  <si>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</si>
  <si>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</si>
  <si>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</si>
  <si>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 xml:space="preserve">  1～ 3月</t>
    <phoneticPr fontId="5"/>
  </si>
  <si>
    <t>Q1  2017</t>
    <phoneticPr fontId="26"/>
  </si>
  <si>
    <t xml:space="preserve">  4～ 6</t>
    <phoneticPr fontId="3"/>
  </si>
  <si>
    <t xml:space="preserve">Q2  </t>
    <phoneticPr fontId="26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</si>
  <si>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3"/>
  </si>
  <si>
    <t xml:space="preserve">Q3  </t>
    <phoneticPr fontId="26"/>
  </si>
  <si>
    <t>10～12</t>
    <phoneticPr fontId="3"/>
  </si>
  <si>
    <t xml:space="preserve">Q4  </t>
    <phoneticPr fontId="26"/>
  </si>
  <si>
    <t>Q1  2018</t>
    <phoneticPr fontId="26"/>
  </si>
  <si>
    <t xml:space="preserve">  1月</t>
    <phoneticPr fontId="3"/>
  </si>
  <si>
    <t>Jan. 2017</t>
    <phoneticPr fontId="26"/>
  </si>
  <si>
    <t xml:space="preserve">  2</t>
    <phoneticPr fontId="5"/>
  </si>
  <si>
    <t>Feb.</t>
    <phoneticPr fontId="26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</si>
  <si>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</si>
  <si>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</si>
  <si>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</si>
  <si>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</si>
  <si>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</si>
  <si>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</si>
  <si>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</si>
  <si>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r>
      <t xml:space="preserve"> </t>
    </r>
    <r>
      <rPr>
        <sz val="8"/>
        <rFont val="ＭＳ Ｐ明朝"/>
        <family val="1"/>
        <charset val="128"/>
      </rPr>
      <t>10</t>
    </r>
    <phoneticPr fontId="5"/>
  </si>
  <si>
    <t>Oct.</t>
    <phoneticPr fontId="26"/>
  </si>
  <si>
    <t>Nov.</t>
    <phoneticPr fontId="26"/>
  </si>
  <si>
    <t>Dec.</t>
    <phoneticPr fontId="26"/>
  </si>
  <si>
    <t xml:space="preserve">  1月</t>
    <phoneticPr fontId="5"/>
  </si>
  <si>
    <t>Jan. 2018</t>
    <phoneticPr fontId="26"/>
  </si>
  <si>
    <t xml:space="preserve">  3</t>
    <phoneticPr fontId="5"/>
  </si>
  <si>
    <t>注1 ： （　　）はボンド扱い輸入製品で外数である。</t>
    <phoneticPr fontId="61"/>
  </si>
  <si>
    <t xml:space="preserve">    Note1 : The amount of parenthesis is that for bonded imports and not included in amountnts just below.</t>
    <phoneticPr fontId="61"/>
  </si>
  <si>
    <t>注2 ： Ｐ・Ｐ＝プロパン・プロピレン、Ｐ・Ｂ＝プロパン・ブタン、プロピレン・ブチレン等プロパン、プロピレンを主成分とするもの。</t>
    <phoneticPr fontId="40"/>
  </si>
  <si>
    <t xml:space="preserve">    Note2 : P・P is Propane・Propylene; P・B is Propane・Butane ; B・B is Butane・Butylene. </t>
    <phoneticPr fontId="3"/>
  </si>
  <si>
    <t>　　　  Ｂ・Ｂ＝ブタン・ブチレンを主成分とするもの。</t>
    <phoneticPr fontId="40"/>
  </si>
  <si>
    <t>（単位：ｋｌ，アスファルト以下：ｔ／Ｕｎｉｔ：ｋｌ，from Asphalt onward is ton）</t>
    <phoneticPr fontId="5"/>
  </si>
  <si>
    <t xml:space="preserve">   ③月別輸出 / Export by Month</t>
    <phoneticPr fontId="3"/>
  </si>
  <si>
    <t>（単位：kl、アスファルト以下：ｔ/Unit:kl,  from Asphalt onward is ton)</t>
    <phoneticPr fontId="3"/>
  </si>
  <si>
    <t xml:space="preserve">Year,           Quarter                             &amp; Month 
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</si>
  <si>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</si>
  <si>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</si>
  <si>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</si>
  <si>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</si>
  <si>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</si>
  <si>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</si>
  <si>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</si>
  <si>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</si>
  <si>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</si>
  <si>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</si>
  <si>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3"/>
  </si>
  <si>
    <t>液化天然ガス</t>
    <phoneticPr fontId="3"/>
  </si>
  <si>
    <t>P・P, P・B</t>
    <phoneticPr fontId="13"/>
  </si>
  <si>
    <t>B・B</t>
    <phoneticPr fontId="3"/>
  </si>
  <si>
    <t>Total of Fuel Products</t>
    <phoneticPr fontId="3"/>
  </si>
  <si>
    <t>Naphtha</t>
    <phoneticPr fontId="3"/>
  </si>
  <si>
    <t>Jet Fuel</t>
    <phoneticPr fontId="3"/>
  </si>
  <si>
    <t>Gas Oil</t>
    <phoneticPr fontId="3"/>
  </si>
  <si>
    <t>Fuel Oil Total</t>
    <phoneticPr fontId="3"/>
  </si>
  <si>
    <t>Fuel Oil A</t>
    <phoneticPr fontId="3"/>
  </si>
  <si>
    <t>Fuel Oil              B･C</t>
    <phoneticPr fontId="3"/>
  </si>
  <si>
    <t>LPG</t>
    <phoneticPr fontId="3"/>
  </si>
  <si>
    <t>ＬＮＧ</t>
    <phoneticPr fontId="3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</si>
  <si>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</si>
  <si>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</si>
  <si>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</si>
  <si>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</si>
  <si>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</si>
  <si>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</si>
  <si>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</si>
  <si>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 xml:space="preserve">  1～ 3月</t>
    <phoneticPr fontId="5"/>
  </si>
  <si>
    <t>Q1  2017</t>
    <phoneticPr fontId="26"/>
  </si>
  <si>
    <t xml:space="preserve">  4～ 6</t>
    <phoneticPr fontId="3"/>
  </si>
  <si>
    <t xml:space="preserve">Q2  </t>
    <phoneticPr fontId="26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</si>
  <si>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3"/>
  </si>
  <si>
    <t xml:space="preserve">Q3  </t>
    <phoneticPr fontId="26"/>
  </si>
  <si>
    <t>10～12</t>
    <phoneticPr fontId="3"/>
  </si>
  <si>
    <t xml:space="preserve">Q4  </t>
    <phoneticPr fontId="26"/>
  </si>
  <si>
    <t>Q1  2018</t>
    <phoneticPr fontId="26"/>
  </si>
  <si>
    <t xml:space="preserve">  1月</t>
    <phoneticPr fontId="3"/>
  </si>
  <si>
    <t>Jan. 2017</t>
    <phoneticPr fontId="26"/>
  </si>
  <si>
    <t xml:space="preserve">  2</t>
    <phoneticPr fontId="5"/>
  </si>
  <si>
    <t>Feb.</t>
    <phoneticPr fontId="26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</si>
  <si>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</si>
  <si>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</si>
  <si>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</si>
  <si>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</si>
  <si>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</si>
  <si>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</si>
  <si>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</si>
  <si>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r>
      <t xml:space="preserve"> </t>
    </r>
    <r>
      <rPr>
        <sz val="8"/>
        <rFont val="ＭＳ Ｐ明朝"/>
        <family val="1"/>
        <charset val="128"/>
      </rPr>
      <t>10</t>
    </r>
    <phoneticPr fontId="5"/>
  </si>
  <si>
    <t>Oct.</t>
    <phoneticPr fontId="26"/>
  </si>
  <si>
    <t>Nov.</t>
    <phoneticPr fontId="26"/>
  </si>
  <si>
    <t>Dec.</t>
    <phoneticPr fontId="26"/>
  </si>
  <si>
    <t xml:space="preserve">  1月</t>
    <phoneticPr fontId="5"/>
  </si>
  <si>
    <t>Jan. 2018</t>
    <phoneticPr fontId="26"/>
  </si>
  <si>
    <t xml:space="preserve">  3</t>
    <phoneticPr fontId="5"/>
  </si>
  <si>
    <t>注： Ｐ・Ｐ＝プロパン・プロピレン、Ｐ・Ｂ＝プロパン・ブタン、プロピレン・ブチレン等プロパン、プロピレンを主成分とするもの。</t>
    <phoneticPr fontId="40"/>
  </si>
  <si>
    <t xml:space="preserve">    Note : P・P is Propane・Propylene; P・B is Propane・Butane ; B・B is Butane・Butylene. </t>
    <phoneticPr fontId="3"/>
  </si>
  <si>
    <t>　　  Ｂ・Ｂ＝ブタン・ブチレンを主成分とするもの。</t>
    <phoneticPr fontId="40"/>
  </si>
  <si>
    <t>（単位：kl、アスファルト以下：ｔ/Unit: kl, from Asphalt onward is ton)</t>
    <phoneticPr fontId="5"/>
  </si>
  <si>
    <t xml:space="preserve">Year                             &amp; Month 
</t>
    <phoneticPr fontId="3"/>
  </si>
  <si>
    <t>区　分</t>
    <phoneticPr fontId="3"/>
  </si>
  <si>
    <t xml:space="preserve"> 液化石油ガス</t>
    <phoneticPr fontId="3"/>
  </si>
  <si>
    <r>
      <t>Total</t>
    </r>
    <r>
      <rPr>
        <sz val="8"/>
        <rFont val="ＭＳ Ｐ明朝"/>
        <family val="1"/>
        <charset val="128"/>
      </rPr>
      <t xml:space="preserve">   Jan. 2017</t>
    </r>
    <phoneticPr fontId="3"/>
  </si>
  <si>
    <r>
      <t>Total</t>
    </r>
    <r>
      <rPr>
        <sz val="8"/>
        <rFont val="ＭＳ Ｐ明朝"/>
        <family val="1"/>
        <charset val="128"/>
      </rPr>
      <t xml:space="preserve">   Feb. 2017</t>
    </r>
    <phoneticPr fontId="3"/>
  </si>
  <si>
    <t>2月</t>
    <phoneticPr fontId="3"/>
  </si>
  <si>
    <r>
      <t>Total</t>
    </r>
    <r>
      <rPr>
        <sz val="8"/>
        <rFont val="ＭＳ Ｐ明朝"/>
        <family val="1"/>
        <charset val="128"/>
      </rPr>
      <t xml:space="preserve">   Mar. 2017</t>
    </r>
    <phoneticPr fontId="3"/>
  </si>
  <si>
    <t>3月</t>
    <phoneticPr fontId="3"/>
  </si>
  <si>
    <r>
      <t>Total</t>
    </r>
    <r>
      <rPr>
        <sz val="8"/>
        <rFont val="ＭＳ Ｐ明朝"/>
        <family val="1"/>
        <charset val="128"/>
      </rPr>
      <t xml:space="preserve">   Apr. 2017</t>
    </r>
    <phoneticPr fontId="3"/>
  </si>
  <si>
    <t>4月</t>
    <phoneticPr fontId="3"/>
  </si>
  <si>
    <r>
      <t>Total</t>
    </r>
    <r>
      <rPr>
        <sz val="8"/>
        <rFont val="ＭＳ Ｐ明朝"/>
        <family val="1"/>
        <charset val="128"/>
      </rPr>
      <t xml:space="preserve">   May  2017</t>
    </r>
    <phoneticPr fontId="3"/>
  </si>
  <si>
    <t>5月</t>
    <phoneticPr fontId="3"/>
  </si>
  <si>
    <t>Refiners</t>
    <phoneticPr fontId="3"/>
  </si>
  <si>
    <r>
      <t>Total</t>
    </r>
    <r>
      <rPr>
        <sz val="8"/>
        <rFont val="ＭＳ Ｐ明朝"/>
        <family val="1"/>
        <charset val="128"/>
      </rPr>
      <t xml:space="preserve">   Jun. 2017</t>
    </r>
    <phoneticPr fontId="3"/>
  </si>
  <si>
    <t>6月</t>
    <phoneticPr fontId="3"/>
  </si>
  <si>
    <r>
      <t>Total</t>
    </r>
    <r>
      <rPr>
        <sz val="8"/>
        <rFont val="ＭＳ Ｐ明朝"/>
        <family val="1"/>
        <charset val="128"/>
      </rPr>
      <t xml:space="preserve">   Jul. 2017</t>
    </r>
    <phoneticPr fontId="3"/>
  </si>
  <si>
    <t>7月</t>
    <phoneticPr fontId="3"/>
  </si>
  <si>
    <r>
      <t>Total</t>
    </r>
    <r>
      <rPr>
        <sz val="8"/>
        <rFont val="ＭＳ Ｐ明朝"/>
        <family val="1"/>
        <charset val="128"/>
      </rPr>
      <t xml:space="preserve">   Aug. 2017</t>
    </r>
    <phoneticPr fontId="3"/>
  </si>
  <si>
    <t>8月</t>
    <phoneticPr fontId="3"/>
  </si>
  <si>
    <r>
      <t>Total</t>
    </r>
    <r>
      <rPr>
        <sz val="8"/>
        <rFont val="ＭＳ Ｐ明朝"/>
        <family val="1"/>
        <charset val="128"/>
      </rPr>
      <t xml:space="preserve">   Sep. 2017</t>
    </r>
    <phoneticPr fontId="3"/>
  </si>
  <si>
    <t>9月</t>
    <phoneticPr fontId="3"/>
  </si>
  <si>
    <r>
      <t>Total</t>
    </r>
    <r>
      <rPr>
        <sz val="8"/>
        <rFont val="ＭＳ Ｐ明朝"/>
        <family val="1"/>
        <charset val="128"/>
      </rPr>
      <t xml:space="preserve">   Oct. 2017</t>
    </r>
    <phoneticPr fontId="3"/>
  </si>
  <si>
    <t>10月</t>
    <phoneticPr fontId="3"/>
  </si>
  <si>
    <r>
      <t>Total</t>
    </r>
    <r>
      <rPr>
        <sz val="8"/>
        <rFont val="ＭＳ Ｐ明朝"/>
        <family val="1"/>
        <charset val="128"/>
      </rPr>
      <t xml:space="preserve">   Nov. 2017</t>
    </r>
    <phoneticPr fontId="3"/>
  </si>
  <si>
    <t>11月</t>
    <phoneticPr fontId="3"/>
  </si>
  <si>
    <r>
      <t>Total</t>
    </r>
    <r>
      <rPr>
        <sz val="8"/>
        <rFont val="ＭＳ Ｐ明朝"/>
        <family val="1"/>
        <charset val="128"/>
      </rPr>
      <t xml:space="preserve">   Dec. 2017</t>
    </r>
    <phoneticPr fontId="3"/>
  </si>
  <si>
    <t>12月</t>
    <phoneticPr fontId="3"/>
  </si>
  <si>
    <r>
      <t>Total</t>
    </r>
    <r>
      <rPr>
        <sz val="8"/>
        <rFont val="ＭＳ Ｐ明朝"/>
        <family val="1"/>
        <charset val="128"/>
      </rPr>
      <t xml:space="preserve">   Jan. 2018</t>
    </r>
    <phoneticPr fontId="3"/>
  </si>
  <si>
    <r>
      <t>Total</t>
    </r>
    <r>
      <rPr>
        <sz val="8"/>
        <rFont val="ＭＳ Ｐ明朝"/>
        <family val="1"/>
        <charset val="128"/>
      </rPr>
      <t xml:space="preserve">   Feb. 2018</t>
    </r>
    <phoneticPr fontId="3"/>
  </si>
  <si>
    <r>
      <t>Total</t>
    </r>
    <r>
      <rPr>
        <sz val="8"/>
        <rFont val="ＭＳ Ｐ明朝"/>
        <family val="1"/>
        <charset val="128"/>
      </rPr>
      <t xml:space="preserve">   Mar. 2018</t>
    </r>
    <phoneticPr fontId="3"/>
  </si>
  <si>
    <t xml:space="preserve">    Note 1 : M &amp; I = Manufacturers and Importers </t>
    <phoneticPr fontId="3"/>
  </si>
  <si>
    <t>注 2： Ｐ・Ｐ＝プロパン・プロピレン、Ｐ・Ｂ＝プロパン・ブタン、プロピレン・ブチレン等プロパン、プロピレンを主成分とするもの。</t>
    <phoneticPr fontId="40"/>
  </si>
  <si>
    <t xml:space="preserve">    Note 2 : P・P is Propane・Propylene; P・B is Propane・Butane ; B・B is Butane・Butylene. </t>
    <phoneticPr fontId="3"/>
  </si>
  <si>
    <t>　　　  Ｂ・Ｂ＝ブタン・ブチレンを主成分とするもの。</t>
    <phoneticPr fontId="40"/>
  </si>
  <si>
    <t xml:space="preserve">（６）石油製品製造業者・輸入業者月別消費者･販売業者向販売 / </t>
    <phoneticPr fontId="3"/>
  </si>
  <si>
    <t xml:space="preserve">Monthly Sales to Consumers, Wholesalers and Retailers of Petroleum Products by Manufacturers and Importers    </t>
    <phoneticPr fontId="3"/>
  </si>
  <si>
    <t>（単位：kl、アスファルト以下：ｔ/Unit:kl,  from Asphalt onward is ton)</t>
    <phoneticPr fontId="3"/>
  </si>
  <si>
    <t xml:space="preserve">Year,           Quarter                             &amp; Month 
</t>
    <phoneticPr fontId="3"/>
  </si>
  <si>
    <t>年・期・月</t>
    <phoneticPr fontId="3"/>
  </si>
  <si>
    <t>ガソリン</t>
    <phoneticPr fontId="3"/>
  </si>
  <si>
    <t>ナフサ</t>
    <phoneticPr fontId="3"/>
  </si>
  <si>
    <t>ジェット</t>
    <phoneticPr fontId="3"/>
  </si>
  <si>
    <t>灯油</t>
    <phoneticPr fontId="3"/>
  </si>
  <si>
    <t>軽油</t>
    <phoneticPr fontId="3"/>
  </si>
  <si>
    <t>重油</t>
    <phoneticPr fontId="3"/>
  </si>
  <si>
    <t>潤滑油</t>
    <phoneticPr fontId="13"/>
  </si>
  <si>
    <t>アスファルト</t>
    <phoneticPr fontId="13"/>
  </si>
  <si>
    <t>グリース</t>
    <phoneticPr fontId="13"/>
  </si>
  <si>
    <t>パラフィン</t>
    <phoneticPr fontId="13"/>
  </si>
  <si>
    <t>　液化石油ガス</t>
    <phoneticPr fontId="3"/>
  </si>
  <si>
    <t>液化天然ガス</t>
    <phoneticPr fontId="3"/>
  </si>
  <si>
    <t>P・P, P・B</t>
    <phoneticPr fontId="13"/>
  </si>
  <si>
    <t>B・B</t>
    <phoneticPr fontId="3"/>
  </si>
  <si>
    <t>Total of Fuel Products</t>
    <phoneticPr fontId="3"/>
  </si>
  <si>
    <t>Naphtha</t>
    <phoneticPr fontId="3"/>
  </si>
  <si>
    <t>Jet Fuel</t>
    <phoneticPr fontId="3"/>
  </si>
  <si>
    <t>Gas Oil</t>
    <phoneticPr fontId="3"/>
  </si>
  <si>
    <t>Fuel Oil Total</t>
    <phoneticPr fontId="3"/>
  </si>
  <si>
    <t>Fuel Oil A</t>
    <phoneticPr fontId="3"/>
  </si>
  <si>
    <t>Fuel Oil              B･C</t>
    <phoneticPr fontId="3"/>
  </si>
  <si>
    <t>LPG</t>
    <phoneticPr fontId="3"/>
  </si>
  <si>
    <t>ＬＮＧ</t>
    <phoneticPr fontId="3"/>
  </si>
  <si>
    <t>C.Y. 2013</t>
    <phoneticPr fontId="26"/>
  </si>
  <si>
    <t>C.Y. 2014</t>
    <phoneticPr fontId="26"/>
  </si>
  <si>
    <t>C.Y. 2015</t>
    <phoneticPr fontId="26"/>
  </si>
  <si>
    <t>C.Y. 2016</t>
    <phoneticPr fontId="26"/>
  </si>
  <si>
    <t>C.Y. 2017</t>
    <phoneticPr fontId="26"/>
  </si>
  <si>
    <t>F.Y. 2016</t>
    <phoneticPr fontId="26"/>
  </si>
  <si>
    <t>F.Y. 2017</t>
    <phoneticPr fontId="26"/>
  </si>
  <si>
    <t xml:space="preserve">  1～ 3月</t>
    <phoneticPr fontId="5"/>
  </si>
  <si>
    <t>Q1  2017</t>
    <phoneticPr fontId="26"/>
  </si>
  <si>
    <t xml:space="preserve">  4～ 6</t>
    <phoneticPr fontId="3"/>
  </si>
  <si>
    <t xml:space="preserve">Q2  </t>
    <phoneticPr fontId="26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</si>
  <si>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3"/>
  </si>
  <si>
    <t xml:space="preserve">Q3  </t>
    <phoneticPr fontId="26"/>
  </si>
  <si>
    <t>10～12</t>
    <phoneticPr fontId="3"/>
  </si>
  <si>
    <t xml:space="preserve">Q4  </t>
    <phoneticPr fontId="26"/>
  </si>
  <si>
    <t>Q1  2018</t>
    <phoneticPr fontId="26"/>
  </si>
  <si>
    <t xml:space="preserve">  1月</t>
    <phoneticPr fontId="3"/>
  </si>
  <si>
    <t>Jan. 2017</t>
    <phoneticPr fontId="26"/>
  </si>
  <si>
    <t xml:space="preserve">  2</t>
    <phoneticPr fontId="5"/>
  </si>
  <si>
    <t>Feb.</t>
    <phoneticPr fontId="26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</si>
  <si>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</si>
  <si>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</si>
  <si>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</si>
  <si>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</si>
  <si>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</si>
  <si>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</si>
  <si>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</si>
  <si>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r>
      <t xml:space="preserve"> </t>
    </r>
    <r>
      <rPr>
        <sz val="8"/>
        <color theme="1"/>
        <rFont val="ＭＳ Ｐ明朝"/>
        <family val="1"/>
        <charset val="128"/>
      </rPr>
      <t>10</t>
    </r>
    <phoneticPr fontId="5"/>
  </si>
  <si>
    <t>Oct.</t>
    <phoneticPr fontId="26"/>
  </si>
  <si>
    <t>Nov.</t>
    <phoneticPr fontId="26"/>
  </si>
  <si>
    <t>Dec.</t>
    <phoneticPr fontId="26"/>
  </si>
  <si>
    <t xml:space="preserve">  1月</t>
    <phoneticPr fontId="5"/>
  </si>
  <si>
    <t>Jan. 2018</t>
    <phoneticPr fontId="26"/>
  </si>
  <si>
    <t xml:space="preserve">  3</t>
    <phoneticPr fontId="5"/>
  </si>
  <si>
    <t>注： Ｐ・Ｐ＝プロパン・プロピレン、Ｐ・Ｂ＝プロパン・ブタン、プロピレン・ブチレン等プロパン、プロピレンを主成分とするもの。</t>
    <phoneticPr fontId="40"/>
  </si>
  <si>
    <t xml:space="preserve">    Note : P・P is Propane・Propylene; P・B is Propane・Butane ; B・B is Butane・Butylene. </t>
    <phoneticPr fontId="3"/>
  </si>
  <si>
    <t>　　  Ｂ・Ｂ＝ブタン・ブチレンを主成分とするもの。</t>
    <phoneticPr fontId="40"/>
  </si>
  <si>
    <t xml:space="preserve">      Monthly Inventory and Sales to Consumers, Wholesalers and Retailers by Manufacturers and Importers </t>
    <phoneticPr fontId="74"/>
  </si>
  <si>
    <t xml:space="preserve">  (単位：kl/Unit:kl)</t>
    <phoneticPr fontId="74"/>
  </si>
  <si>
    <t>区　分</t>
    <phoneticPr fontId="74"/>
  </si>
  <si>
    <t>計</t>
    <phoneticPr fontId="74"/>
  </si>
  <si>
    <t>Total</t>
    <phoneticPr fontId="74"/>
  </si>
  <si>
    <t>ガ</t>
    <phoneticPr fontId="74"/>
  </si>
  <si>
    <t>自動車用高級</t>
    <phoneticPr fontId="74"/>
  </si>
  <si>
    <t xml:space="preserve">    Premium Gasoline </t>
    <phoneticPr fontId="74"/>
  </si>
  <si>
    <t>Sale</t>
    <phoneticPr fontId="74"/>
  </si>
  <si>
    <t>自動車用並級</t>
    <phoneticPr fontId="74"/>
  </si>
  <si>
    <t xml:space="preserve">    Regular Gasoline </t>
    <phoneticPr fontId="74"/>
  </si>
  <si>
    <t>ソ</t>
    <phoneticPr fontId="74"/>
  </si>
  <si>
    <t xml:space="preserve">    Others </t>
    <phoneticPr fontId="74"/>
  </si>
  <si>
    <t>Gasoline</t>
    <phoneticPr fontId="74"/>
  </si>
  <si>
    <t>リ</t>
    <phoneticPr fontId="74"/>
  </si>
  <si>
    <t>計</t>
    <phoneticPr fontId="74"/>
  </si>
  <si>
    <t>Total</t>
    <phoneticPr fontId="74"/>
  </si>
  <si>
    <t>末在庫</t>
    <phoneticPr fontId="74"/>
  </si>
  <si>
    <t>Inventory</t>
    <phoneticPr fontId="74"/>
  </si>
  <si>
    <t>ン</t>
    <phoneticPr fontId="74"/>
  </si>
  <si>
    <t>ナ</t>
    <phoneticPr fontId="74"/>
  </si>
  <si>
    <t>石油化学用</t>
    <phoneticPr fontId="74"/>
  </si>
  <si>
    <t xml:space="preserve">    Petrochemical Use</t>
    <phoneticPr fontId="74"/>
  </si>
  <si>
    <t>Naphtha</t>
    <phoneticPr fontId="74"/>
  </si>
  <si>
    <t>フ</t>
    <phoneticPr fontId="74"/>
  </si>
  <si>
    <t>サ</t>
    <phoneticPr fontId="74"/>
  </si>
  <si>
    <t xml:space="preserve">    Petrochemical Use</t>
    <phoneticPr fontId="74"/>
  </si>
  <si>
    <t>Inventory</t>
    <phoneticPr fontId="74"/>
  </si>
  <si>
    <t xml:space="preserve">    Others </t>
    <phoneticPr fontId="74"/>
  </si>
  <si>
    <t>計</t>
    <phoneticPr fontId="74"/>
  </si>
  <si>
    <t>Total</t>
    <phoneticPr fontId="74"/>
  </si>
  <si>
    <t>ガソリンエンジン油</t>
    <phoneticPr fontId="74"/>
  </si>
  <si>
    <t xml:space="preserve">    Gasoline Engine Oil</t>
    <phoneticPr fontId="74"/>
  </si>
  <si>
    <t xml:space="preserve">    Diesel Engine Oil</t>
    <phoneticPr fontId="74"/>
  </si>
  <si>
    <t>そ の 他 車 両 用</t>
    <phoneticPr fontId="74"/>
  </si>
  <si>
    <t xml:space="preserve">    Other Lubricating Oil for Automobile</t>
    <phoneticPr fontId="74"/>
  </si>
  <si>
    <t>船舶エ ン ジ ン油</t>
    <phoneticPr fontId="74"/>
  </si>
  <si>
    <t xml:space="preserve">    Marine Diesel Engine Oil</t>
    <phoneticPr fontId="74"/>
  </si>
  <si>
    <t>機　　　械　　　油</t>
    <phoneticPr fontId="74"/>
  </si>
  <si>
    <t xml:space="preserve">    Mechanical Oil</t>
    <phoneticPr fontId="74"/>
  </si>
  <si>
    <t>金　属　加　工　油</t>
    <phoneticPr fontId="74"/>
  </si>
  <si>
    <t xml:space="preserve">    Metal Working Oil</t>
    <phoneticPr fontId="74"/>
  </si>
  <si>
    <t>電　気　絶　縁　油</t>
    <phoneticPr fontId="74"/>
  </si>
  <si>
    <t xml:space="preserve">    Electrical Insulating Oil</t>
    <phoneticPr fontId="74"/>
  </si>
  <si>
    <t xml:space="preserve">    Other Specific Lubricating Oil</t>
    <phoneticPr fontId="74"/>
  </si>
  <si>
    <t>そ　 　 の　  　他</t>
    <phoneticPr fontId="74"/>
  </si>
  <si>
    <t xml:space="preserve">    Other Lubricating Oil</t>
    <phoneticPr fontId="74"/>
  </si>
  <si>
    <t>Lubricating</t>
    <phoneticPr fontId="74"/>
  </si>
  <si>
    <t>計</t>
    <phoneticPr fontId="74"/>
  </si>
  <si>
    <t>Total</t>
    <phoneticPr fontId="74"/>
  </si>
  <si>
    <t xml:space="preserve">  Oil</t>
    <phoneticPr fontId="74"/>
  </si>
  <si>
    <t>ガソリンエンジン油</t>
    <phoneticPr fontId="74"/>
  </si>
  <si>
    <t xml:space="preserve">    Gasoline Engine Oil</t>
    <phoneticPr fontId="74"/>
  </si>
  <si>
    <t xml:space="preserve">    Diesel Engine Oil</t>
    <phoneticPr fontId="74"/>
  </si>
  <si>
    <t>そ の 他 車 両 用</t>
    <phoneticPr fontId="74"/>
  </si>
  <si>
    <t xml:space="preserve">    Other Lubricating Oil for Automobile</t>
    <phoneticPr fontId="74"/>
  </si>
  <si>
    <t>末在庫</t>
    <phoneticPr fontId="74"/>
  </si>
  <si>
    <t>船舶エ ン ジ ン油</t>
    <phoneticPr fontId="74"/>
  </si>
  <si>
    <t xml:space="preserve">    Marine Diesel Engine Oil</t>
    <phoneticPr fontId="74"/>
  </si>
  <si>
    <t>機　　　械　　　油</t>
    <phoneticPr fontId="74"/>
  </si>
  <si>
    <t xml:space="preserve">    Mechanical Oil</t>
    <phoneticPr fontId="74"/>
  </si>
  <si>
    <t>Inventory</t>
    <phoneticPr fontId="74"/>
  </si>
  <si>
    <t>金　属　加　工　油</t>
    <phoneticPr fontId="74"/>
  </si>
  <si>
    <t xml:space="preserve">    Metal Working Oil</t>
    <phoneticPr fontId="74"/>
  </si>
  <si>
    <t>電　気　絶　縁　油</t>
    <phoneticPr fontId="74"/>
  </si>
  <si>
    <t xml:space="preserve">    Electrical Insulating Oil</t>
    <phoneticPr fontId="74"/>
  </si>
  <si>
    <t xml:space="preserve">    Other Specific Lubricating Oil</t>
    <phoneticPr fontId="74"/>
  </si>
  <si>
    <t>そ　 　 の　  　他</t>
    <phoneticPr fontId="74"/>
  </si>
  <si>
    <t xml:space="preserve">    Other Lubricating Oil</t>
    <phoneticPr fontId="74"/>
  </si>
  <si>
    <t>Ｆｏｒ　　Ｒｅｆｅｒｅｎｃｅ</t>
    <phoneticPr fontId="5"/>
  </si>
  <si>
    <t>Year                &amp; Month</t>
    <phoneticPr fontId="5"/>
  </si>
  <si>
    <t>備蓄日数
 Days</t>
    <rPh sb="0" eb="2">
      <t>ビチク</t>
    </rPh>
    <rPh sb="2" eb="4">
      <t>ニッスウ</t>
    </rPh>
    <phoneticPr fontId="5"/>
  </si>
  <si>
    <t>製品換算
Products Equivalent</t>
    <rPh sb="0" eb="2">
      <t>セイヒン</t>
    </rPh>
    <rPh sb="2" eb="4">
      <t>カンサン</t>
    </rPh>
    <phoneticPr fontId="5"/>
  </si>
  <si>
    <t>備蓄日数
Days</t>
    <rPh sb="0" eb="2">
      <t>ビチク</t>
    </rPh>
    <rPh sb="2" eb="4">
      <t>ニッスウ</t>
    </rPh>
    <phoneticPr fontId="5"/>
  </si>
  <si>
    <t>製品換算 
Products Equivalent</t>
    <rPh sb="0" eb="2">
      <t>セイヒン</t>
    </rPh>
    <rPh sb="2" eb="4">
      <t>カンサン</t>
    </rPh>
    <phoneticPr fontId="5"/>
  </si>
  <si>
    <t>平成29年 1月</t>
    <phoneticPr fontId="5"/>
  </si>
  <si>
    <t xml:space="preserve">         2</t>
    <phoneticPr fontId="5"/>
  </si>
  <si>
    <t>Feb.</t>
    <phoneticPr fontId="5"/>
  </si>
  <si>
    <t xml:space="preserve">         3</t>
    <phoneticPr fontId="5"/>
  </si>
  <si>
    <t>Mar.</t>
    <phoneticPr fontId="5"/>
  </si>
  <si>
    <t xml:space="preserve">         4</t>
    <phoneticPr fontId="5"/>
  </si>
  <si>
    <t>Apr.</t>
    <phoneticPr fontId="5"/>
  </si>
  <si>
    <t xml:space="preserve">         5</t>
    <phoneticPr fontId="5"/>
  </si>
  <si>
    <t>May</t>
    <phoneticPr fontId="7"/>
  </si>
  <si>
    <t xml:space="preserve">         6</t>
    <phoneticPr fontId="5"/>
  </si>
  <si>
    <t>Jun.</t>
    <phoneticPr fontId="5"/>
  </si>
  <si>
    <t xml:space="preserve">         7</t>
    <phoneticPr fontId="5"/>
  </si>
  <si>
    <t>Jul.</t>
    <phoneticPr fontId="5"/>
  </si>
  <si>
    <t xml:space="preserve">         8</t>
    <phoneticPr fontId="5"/>
  </si>
  <si>
    <t>Aug.</t>
    <phoneticPr fontId="5"/>
  </si>
  <si>
    <t xml:space="preserve">         9</t>
    <phoneticPr fontId="5"/>
  </si>
  <si>
    <t>Sep.</t>
    <phoneticPr fontId="5"/>
  </si>
  <si>
    <t xml:space="preserve">        10</t>
    <phoneticPr fontId="5"/>
  </si>
  <si>
    <t>Oct.</t>
    <phoneticPr fontId="5"/>
  </si>
  <si>
    <t xml:space="preserve">        11</t>
    <phoneticPr fontId="5"/>
  </si>
  <si>
    <t>Nov.</t>
    <phoneticPr fontId="5"/>
  </si>
  <si>
    <t xml:space="preserve">        12</t>
    <phoneticPr fontId="5"/>
  </si>
  <si>
    <t>Dec.</t>
    <phoneticPr fontId="5"/>
  </si>
  <si>
    <t>平成30年 1月</t>
    <phoneticPr fontId="5"/>
  </si>
  <si>
    <t>Note1: Products Equivalent = Crude Oil * 0.95</t>
    <phoneticPr fontId="5"/>
  </si>
  <si>
    <t>Note2: The source is Agency for Natural Resources and Energy.</t>
    <phoneticPr fontId="5"/>
  </si>
  <si>
    <t>ナフサ   　　　　　　　　　　　　　　　　　　　　　　　　　　　　　　　　　　　　　　　　　Naphtha</t>
    <phoneticPr fontId="5"/>
  </si>
  <si>
    <t>Year                                  &amp; Month</t>
    <phoneticPr fontId="5"/>
  </si>
  <si>
    <t xml:space="preserve"> ( ﾄﾞﾙ/ﾊﾞﾚﾙ)                ( $/barrel)</t>
    <phoneticPr fontId="5"/>
  </si>
  <si>
    <t>Note1: The source is Ministry of Finance.</t>
    <phoneticPr fontId="5"/>
  </si>
  <si>
    <t>Note2: Numeric Value of $/barrel by Petroleum Association of Japan.</t>
    <phoneticPr fontId="5"/>
  </si>
  <si>
    <t>Note3: The import price of naphtha is for petrochemistry.</t>
    <phoneticPr fontId="5"/>
  </si>
  <si>
    <t>Note4: The import price of fuel oil A is for agriculture,forestry and fishery.</t>
    <phoneticPr fontId="5"/>
  </si>
  <si>
    <t>Note5: The import price of fuel oil C shows the price of  low sulfur spec.</t>
    <phoneticPr fontId="5"/>
  </si>
  <si>
    <t>３．契約期間別、供給者区分別、地域別、国別原油輸入 / Import of Crude Oil by Contract,Supplier, Area and Country</t>
    <phoneticPr fontId="5"/>
  </si>
  <si>
    <t>　　　 Crude Oil Import, Value（CIF）,Average API　gravity and Average Sulfur by Month and Contract</t>
    <phoneticPr fontId="5"/>
  </si>
  <si>
    <t>輸入量(kl)                                                                      Crude Oil Import  ( kl )</t>
    <phoneticPr fontId="5"/>
  </si>
  <si>
    <t>平均　　硫黄分</t>
    <phoneticPr fontId="5"/>
  </si>
  <si>
    <t>Year，                       Quarter 
&amp; Month</t>
    <phoneticPr fontId="5"/>
  </si>
  <si>
    <t xml:space="preserve">長期契約   </t>
    <phoneticPr fontId="5"/>
  </si>
  <si>
    <t>スポット契約</t>
    <phoneticPr fontId="5"/>
  </si>
  <si>
    <t>Total</t>
    <phoneticPr fontId="5"/>
  </si>
  <si>
    <t>Term 　Contract</t>
    <phoneticPr fontId="5"/>
  </si>
  <si>
    <t>Spot 　Contract</t>
    <phoneticPr fontId="5"/>
  </si>
  <si>
    <t>Spot Ratio
(%)</t>
    <phoneticPr fontId="5"/>
  </si>
  <si>
    <t>Term Contract</t>
    <phoneticPr fontId="5"/>
  </si>
  <si>
    <t>Spot Contract</t>
    <phoneticPr fontId="5"/>
  </si>
  <si>
    <t>Avg. API gravity
（60°Ｆ）</t>
    <phoneticPr fontId="5"/>
  </si>
  <si>
    <t>Average Sulfur
（ｗｔ%）</t>
    <phoneticPr fontId="5"/>
  </si>
  <si>
    <t>C.Y.     2013</t>
    <phoneticPr fontId="5"/>
  </si>
  <si>
    <t>C.Y.     2014</t>
    <phoneticPr fontId="5"/>
  </si>
  <si>
    <t>C.Y.     2015</t>
    <phoneticPr fontId="5"/>
  </si>
  <si>
    <t>C.Y.     2016</t>
    <phoneticPr fontId="5"/>
  </si>
  <si>
    <t>C.Y.     2017</t>
    <phoneticPr fontId="5"/>
  </si>
  <si>
    <t>F.Y.     2016</t>
    <phoneticPr fontId="5"/>
  </si>
  <si>
    <t>F.Y.     2017</t>
    <phoneticPr fontId="5"/>
  </si>
  <si>
    <t>Q1     2017</t>
    <phoneticPr fontId="5"/>
  </si>
  <si>
    <t>Q2</t>
    <phoneticPr fontId="5"/>
  </si>
  <si>
    <t>Q3</t>
    <phoneticPr fontId="5"/>
  </si>
  <si>
    <t>Q4</t>
    <phoneticPr fontId="5"/>
  </si>
  <si>
    <t>Q1      2018</t>
    <phoneticPr fontId="5"/>
  </si>
  <si>
    <t>Jan.    2017</t>
    <phoneticPr fontId="5"/>
  </si>
  <si>
    <t>Feb.</t>
    <phoneticPr fontId="26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</si>
  <si>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</si>
  <si>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</si>
  <si>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</si>
  <si>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</si>
  <si>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</si>
  <si>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</si>
  <si>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</si>
  <si>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t>Oct.</t>
    <phoneticPr fontId="26"/>
  </si>
  <si>
    <t>Nov.</t>
    <phoneticPr fontId="26"/>
  </si>
  <si>
    <t>Dec.</t>
    <phoneticPr fontId="26"/>
  </si>
  <si>
    <t>Jan.    2018</t>
    <phoneticPr fontId="5"/>
  </si>
  <si>
    <t>Feb.</t>
    <phoneticPr fontId="26"/>
  </si>
  <si>
    <t>Mar.</t>
    <phoneticPr fontId="5"/>
  </si>
  <si>
    <t>NOTE：The source is “The oil import survey”by Agency for Natural Resources and Energy.</t>
    <phoneticPr fontId="5"/>
  </si>
  <si>
    <t>年・期・月</t>
    <phoneticPr fontId="5"/>
  </si>
  <si>
    <t xml:space="preserve"> 合計</t>
    <phoneticPr fontId="5"/>
  </si>
  <si>
    <t xml:space="preserve">米系以外の　    独立会社   </t>
    <phoneticPr fontId="5"/>
  </si>
  <si>
    <t>産油国政府</t>
    <phoneticPr fontId="5"/>
  </si>
  <si>
    <t xml:space="preserve">邦系石油
開発会社       </t>
    <phoneticPr fontId="5"/>
  </si>
  <si>
    <t>Year,                       Quarter 
&amp; Month</t>
    <phoneticPr fontId="5"/>
  </si>
  <si>
    <t>Non American Independence</t>
    <phoneticPr fontId="5"/>
  </si>
  <si>
    <t>Japanese
 Oil Developer</t>
    <phoneticPr fontId="5"/>
  </si>
  <si>
    <t>C.Y.     2013</t>
    <phoneticPr fontId="5"/>
  </si>
  <si>
    <t>C.Y.     2014</t>
    <phoneticPr fontId="5"/>
  </si>
  <si>
    <t>C.Y.     2015</t>
    <phoneticPr fontId="5"/>
  </si>
  <si>
    <t>C.Y.     2016</t>
    <phoneticPr fontId="5"/>
  </si>
  <si>
    <t>C.Y.     2017</t>
    <phoneticPr fontId="5"/>
  </si>
  <si>
    <t>F.Y.     2016</t>
    <phoneticPr fontId="5"/>
  </si>
  <si>
    <t>F.Y.     2017</t>
    <phoneticPr fontId="5"/>
  </si>
  <si>
    <t>Q1      2017</t>
    <phoneticPr fontId="5"/>
  </si>
  <si>
    <t>Q2</t>
    <phoneticPr fontId="5"/>
  </si>
  <si>
    <t>Q3</t>
    <phoneticPr fontId="5"/>
  </si>
  <si>
    <t>Q4</t>
    <phoneticPr fontId="5"/>
  </si>
  <si>
    <t>Q1      2018</t>
    <phoneticPr fontId="5"/>
  </si>
  <si>
    <t>Jan.    2017</t>
    <phoneticPr fontId="5"/>
  </si>
  <si>
    <t>Mar.</t>
    <phoneticPr fontId="26"/>
  </si>
  <si>
    <t>Apr.</t>
    <phoneticPr fontId="26"/>
  </si>
  <si>
    <t xml:space="preserve">May </t>
    <phoneticPr fontId="5"/>
  </si>
  <si>
    <t>Jun.</t>
    <phoneticPr fontId="26"/>
  </si>
  <si>
    <t>Jul.</t>
    <phoneticPr fontId="26"/>
  </si>
  <si>
    <t>Aug.</t>
    <phoneticPr fontId="26"/>
  </si>
  <si>
    <t>Sep.</t>
    <phoneticPr fontId="26"/>
  </si>
  <si>
    <t>Oct.</t>
    <phoneticPr fontId="26"/>
  </si>
  <si>
    <t>Nov.</t>
    <phoneticPr fontId="26"/>
  </si>
  <si>
    <t>Dec.</t>
    <phoneticPr fontId="26"/>
  </si>
  <si>
    <t xml:space="preserve">（３）国別、契約期間別原油輸入、平均API度及び平均硫黄分（平成29年） / </t>
    <phoneticPr fontId="5"/>
  </si>
  <si>
    <t>　　　 Crude Oil Import, Average API　gravity and Average Sulfur by Country and Contract(C.Y.2017)</t>
    <phoneticPr fontId="5"/>
  </si>
  <si>
    <t xml:space="preserve">輸入量(kl)  Crude Oil Import (kl) </t>
    <phoneticPr fontId="5"/>
  </si>
  <si>
    <t>平均     API度</t>
    <phoneticPr fontId="5"/>
  </si>
  <si>
    <t>平均    硫黄分</t>
    <phoneticPr fontId="5"/>
  </si>
  <si>
    <t xml:space="preserve">Country </t>
    <phoneticPr fontId="5"/>
  </si>
  <si>
    <t>構成比</t>
    <phoneticPr fontId="25"/>
  </si>
  <si>
    <t>長期契約</t>
    <phoneticPr fontId="5"/>
  </si>
  <si>
    <t>スポット契約</t>
    <phoneticPr fontId="5"/>
  </si>
  <si>
    <t>スポット比率</t>
    <phoneticPr fontId="5"/>
  </si>
  <si>
    <t>Avg. API gravity</t>
    <phoneticPr fontId="5"/>
  </si>
  <si>
    <t>Avg.　　　　Sulfur</t>
    <phoneticPr fontId="5"/>
  </si>
  <si>
    <t>Share（％）</t>
    <phoneticPr fontId="5"/>
  </si>
  <si>
    <t>Term Contract</t>
    <phoneticPr fontId="5"/>
  </si>
  <si>
    <t>Spot　 Contract</t>
    <phoneticPr fontId="5"/>
  </si>
  <si>
    <t>Spot    Ratio (%)</t>
    <phoneticPr fontId="5"/>
  </si>
  <si>
    <t>（ｗｔ%）</t>
    <phoneticPr fontId="5"/>
  </si>
  <si>
    <t>注3：「その他」は、輸入実績が2社以下の国。平成29年の内訳は、マレーシア、ブルネイ、オマーン、英国、アルジェリア、ガーナ、アンゴラ、</t>
    <phoneticPr fontId="61"/>
  </si>
  <si>
    <t>　　　　パプアニューギニア。</t>
    <phoneticPr fontId="5"/>
  </si>
  <si>
    <t>NOTE1：The source is “The oil import survey”by Agency for Natural Resources and Energy.</t>
    <phoneticPr fontId="5"/>
  </si>
  <si>
    <t>NOTE2：As for sign of “X”,the number of companies means two or less.Therefore,import volume does not describe the kind of the contract clearly.</t>
    <phoneticPr fontId="5"/>
  </si>
  <si>
    <t>NOTE3：Others include Malaysia,Brunei,Oman,United Kingdom,Algeria,Ghana,Angola,Papua New Guinea.</t>
    <phoneticPr fontId="5"/>
  </si>
  <si>
    <t xml:space="preserve">            The number of companies that imported it from these countries is  two or less.</t>
    <phoneticPr fontId="5"/>
  </si>
  <si>
    <t xml:space="preserve">（４）国別、契約期間別原油輸入、平均ＡＰＩ度及び平均硫黄分（平成29年度） / </t>
    <phoneticPr fontId="5"/>
  </si>
  <si>
    <t>　　　 Crude Oil Import, Average API　gravity and Average Sulfur by Country and Contract(F.Y.2017)</t>
    <phoneticPr fontId="5"/>
  </si>
  <si>
    <t>構成比</t>
    <phoneticPr fontId="25"/>
  </si>
  <si>
    <t>長期契約</t>
    <phoneticPr fontId="5"/>
  </si>
  <si>
    <t>スポット契約</t>
    <phoneticPr fontId="5"/>
  </si>
  <si>
    <t>スポット比率</t>
    <phoneticPr fontId="5"/>
  </si>
  <si>
    <t>Avg. API gravity</t>
    <phoneticPr fontId="5"/>
  </si>
  <si>
    <t>Avg.　　　　Sulfur</t>
    <phoneticPr fontId="5"/>
  </si>
  <si>
    <t>Share（％）</t>
    <phoneticPr fontId="5"/>
  </si>
  <si>
    <t>Term Contract</t>
    <phoneticPr fontId="5"/>
  </si>
  <si>
    <t>Spot 　Contract</t>
    <phoneticPr fontId="5"/>
  </si>
  <si>
    <t>Spot    Ratio (%)</t>
    <phoneticPr fontId="5"/>
  </si>
  <si>
    <t>（ｗｔ%）</t>
    <phoneticPr fontId="5"/>
  </si>
  <si>
    <t>注3：「その他」は、輸入実績が2社以下の国。平成29年度の内訳は、マレーシア、ブルネイ、オマーン、英国、メキシコ、べネズエラ、アルジェリア、</t>
    <phoneticPr fontId="61"/>
  </si>
  <si>
    <t>　　　　ガーナ、アンゴラ、モザンビーク、パプアニューギニア。</t>
    <phoneticPr fontId="5"/>
  </si>
  <si>
    <t>NOTE1：The source is “The oil import survey”by Agency for Natural Resources and Energy.</t>
    <phoneticPr fontId="5"/>
  </si>
  <si>
    <t>NOTE2：As for sign of “X”,the number of companies means two or less.Therefore,import volume does not describe the kind of the contract clearly.</t>
    <phoneticPr fontId="5"/>
  </si>
  <si>
    <t>NOTE3：Others include Malaysia,Brunei,Oman,United Kingdom,Mexico,Venezuela,Algeria,Ghana,Angola,Mozambique,Papua New Guinea.</t>
    <phoneticPr fontId="5"/>
  </si>
  <si>
    <t xml:space="preserve">             The number of companies that imported it from these countries is  two or less.</t>
    <phoneticPr fontId="5"/>
  </si>
  <si>
    <t>（５）国別、契約期間別ＣＩＦ総額（平成29年） / Imported Crude Oil Value(CIF) by Country and Contract(C.Y.2017)</t>
    <phoneticPr fontId="5"/>
  </si>
  <si>
    <r>
      <t>CIF総額（千ドル）　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5"/>
  </si>
  <si>
    <t>Countrｙ</t>
    <phoneticPr fontId="5"/>
  </si>
  <si>
    <t>Total Value</t>
    <phoneticPr fontId="5"/>
  </si>
  <si>
    <t>Spot Contract</t>
    <phoneticPr fontId="5"/>
  </si>
  <si>
    <t>注3：「その他」は、輸入実績が2社以下の国。平成29年の内訳は、マレーシア、ブルネイ、オマーン、英国、アルジェリア、ガーナ、アンゴラ、</t>
    <phoneticPr fontId="61"/>
  </si>
  <si>
    <t>　　　　パプアニューギニア。</t>
    <phoneticPr fontId="5"/>
  </si>
  <si>
    <t>NOTE2：As for sign of “X”,the number of companies means two or less.Therefore,import value does not describe the kind of the contract clearly.</t>
    <phoneticPr fontId="5"/>
  </si>
  <si>
    <t>NOTE3：Others include Malaysia,Brunei,Oman,United Kingdom,Algeria,Ghana,Angola,Papua New Guinea.</t>
    <phoneticPr fontId="5"/>
  </si>
  <si>
    <t xml:space="preserve">            The number of companies that imported it from these countries is  two or less.</t>
    <phoneticPr fontId="5"/>
  </si>
  <si>
    <t>（６）国別、契約期間別ＣＩＦ総額（平成29年度） / Imported Crude Oil Value(CIF) by Country and Contract(F.Y.2017)</t>
    <phoneticPr fontId="5"/>
  </si>
  <si>
    <t>Country</t>
    <phoneticPr fontId="5"/>
  </si>
  <si>
    <t xml:space="preserve">（７）国別船積数量、FOB、運賃総額及び保険料総額（平成29年） / </t>
    <phoneticPr fontId="5"/>
  </si>
  <si>
    <t>　　　 Shipped Quantity,FOB,Freight and Insurance by Country (C.Y.2017)</t>
    <phoneticPr fontId="5"/>
  </si>
  <si>
    <t>FOB</t>
    <phoneticPr fontId="5"/>
  </si>
  <si>
    <t>Shipped Quantity</t>
    <phoneticPr fontId="5"/>
  </si>
  <si>
    <t>Freight</t>
    <phoneticPr fontId="5"/>
  </si>
  <si>
    <t>Insurance</t>
    <phoneticPr fontId="5"/>
  </si>
  <si>
    <t>(バレル)</t>
    <phoneticPr fontId="5"/>
  </si>
  <si>
    <t>(ﾄﾞﾙ/バレル)</t>
    <phoneticPr fontId="5"/>
  </si>
  <si>
    <t>(千ドル)</t>
    <phoneticPr fontId="25"/>
  </si>
  <si>
    <t>（barrel)</t>
    <phoneticPr fontId="5"/>
  </si>
  <si>
    <t>（$/barrel）</t>
    <phoneticPr fontId="5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</si>
  <si>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5"/>
  </si>
  <si>
    <t>注2：「その他」は、輸入実績が2社以下の国。平成29年の内訳は、マレーシア、ブルネイ、オマーン、英国、アルジェリア、ガーナ、アンゴラ、</t>
    <phoneticPr fontId="61"/>
  </si>
  <si>
    <t>NOTE2：Others include Malaysia,Brunei,Oman,United Kingdom,Algeria,Ghana,Angola,Papua New Guinea.</t>
    <phoneticPr fontId="5"/>
  </si>
  <si>
    <t xml:space="preserve">（８）国別船積数量、FOB、運賃総額及び保険料総額（平成29年度） / </t>
    <phoneticPr fontId="5"/>
  </si>
  <si>
    <t>　　　 Shipped Quantity,FOB,Freight and Insurance by Country (F.Y.2017)</t>
    <phoneticPr fontId="5"/>
  </si>
  <si>
    <t>注2：「その他」は、輸入実績が2社以下の国。平成29年度の内訳は、マレーシア、ブルネイ、オマーン、英国、メキシコ、べネズエラ、アルジェリア、</t>
    <phoneticPr fontId="61"/>
  </si>
  <si>
    <t>NOTE2：Others include Malaysia,Brunei,Oman,United Kingdom,Mexico,Venezuela,Algeria,Ghana,Angola,Mozambique,Papua New Guinea.</t>
    <phoneticPr fontId="5"/>
  </si>
  <si>
    <t xml:space="preserve">　　　　　 </t>
    <phoneticPr fontId="5"/>
  </si>
  <si>
    <t>→</t>
    <phoneticPr fontId="5"/>
  </si>
  <si>
    <t>Europe Area</t>
  </si>
  <si>
    <t xml:space="preserve">   ④国・地域別月別輸出 / Monthly Export by Area and Country</t>
    <phoneticPr fontId="5"/>
  </si>
  <si>
    <t>→</t>
    <phoneticPr fontId="5"/>
  </si>
  <si>
    <t>（単位：ｋｌ，アスファルト以下：ｔ／Ｕｎｉｔ：ｋｌ，from Asphalt onward is ton）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</si>
</sst>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¥&quot;#,##0;[Red]&quot;¥&quot;\-#,##0"/>
    <numFmt numFmtId="176" formatCode="mmm\."/>
    <numFmt numFmtId="177" formatCode="#,##0;&quot;▲ &quot;#,##0;#.##0;* @"/>
    <numFmt numFmtId="178" formatCode="mmm\.\ yyyy"/>
    <numFmt numFmtId="179" formatCode="&quot;Q1&quot;\ \ yyyy"/>
    <numFmt numFmtId="180" formatCode="&quot;Q4&quot;\ \ "/>
    <numFmt numFmtId="181" formatCode="&quot;Q3&quot;\ \ "/>
    <numFmt numFmtId="182" formatCode="&quot;Q2&quot;\ \ "/>
    <numFmt numFmtId="183" formatCode="&quot;F.Y.&quot;\ yyyy"/>
    <numFmt numFmtId="184" formatCode="&quot;C.Y.&quot;\ yyyy"/>
    <numFmt numFmtId="185" formatCode="#,##0;[Red]#,##0"/>
    <numFmt numFmtId="186" formatCode="\(#,##0\)"/>
    <numFmt numFmtId="187" formatCode="&quot;r&quot;\ #,##0;&quot;*&quot;&quot;*&quot;\ \ \ \ \ \ \ \ \ \ \ \ \ &quot;▲ &quot;#,##0"/>
    <numFmt numFmtId="188" formatCode="0_);[Red]\(0\)"/>
    <numFmt numFmtId="189" formatCode="mmm"/>
    <numFmt numFmtId="190" formatCode="m&quot;月&quot;"/>
    <numFmt numFmtId="191" formatCode="e&quot;年&quot;m&quot;月&quot;"/>
    <numFmt numFmtId="192" formatCode="ggge&quot;年&quot;"/>
    <numFmt numFmtId="193" formatCode="#,##0,"/>
    <numFmt numFmtId="194" formatCode="0.00_ "/>
    <numFmt numFmtId="195" formatCode="#,##0_ ;[Red]\-#,##0\ "/>
    <numFmt numFmtId="196" formatCode="0.0_ "/>
    <numFmt numFmtId="197" formatCode="0.00;[Red]0.00"/>
    <numFmt numFmtId="198" formatCode="0.0;[Red]0.0"/>
    <numFmt numFmtId="199" formatCode="0.00000_ "/>
    <numFmt numFmtId="200" formatCode="#,##0.0;[Red]\-#,##0.0"/>
    <numFmt numFmtId="201" formatCode="#,##0;&quot;▲&quot;#.##0;#.##0;* @"/>
    <numFmt numFmtId="202" formatCode="#,##0.00;&quot;▲&quot;#.##000;#.##000;* @"/>
    <numFmt numFmtId="203" formatCode="#,##0_ "/>
    <numFmt numFmtId="204" formatCode="&quot;r&quot;\ \ \ #,##0;&quot;*&quot;&quot;*&quot;\ \ \ \ \ \ \ \ \ \ \ \ \ &quot;▲ &quot;#,##0"/>
  </numFmts>
  <fonts count="8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6"/>
      <color rgb="FF130AC2"/>
      <name val="ＭＳ Ｐゴシック"/>
      <family val="3"/>
      <charset val="128"/>
      <scheme val="minor"/>
    </font>
    <font>
      <sz val="11"/>
      <color rgb="FF130AC2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1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.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4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rgb="FFC00000"/>
      <name val="ＭＳ Ｐ明朝"/>
      <family val="1"/>
      <charset val="128"/>
    </font>
    <font>
      <sz val="9"/>
      <name val="ｺﾞｼｯｸ"/>
      <family val="3"/>
      <charset val="128"/>
    </font>
    <font>
      <b/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" fillId="0" borderId="0"/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" fillId="0" borderId="0"/>
    <xf numFmtId="0" fontId="13" fillId="0" borderId="0"/>
    <xf numFmtId="0" fontId="3" fillId="0" borderId="0"/>
    <xf numFmtId="37" fontId="3" fillId="0" borderId="0"/>
    <xf numFmtId="0" fontId="2" fillId="0" borderId="0">
      <alignment vertical="center"/>
    </xf>
  </cellStyleXfs>
  <cellXfs count="1188">
    <xf numFmtId="0" fontId="0" fillId="0" borderId="0" xfId="0">
      <alignment vertical="center"/>
    </xf>
    <xf numFmtId="0" fontId="0" fillId="0" borderId="0" xfId="0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1" applyFont="1" applyFill="1" applyAlignment="1" applyProtection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38" fontId="6" fillId="0" borderId="0" xfId="2" applyFont="1" applyFill="1" applyAlignment="1"/>
    <xf numFmtId="38" fontId="6" fillId="0" borderId="0" xfId="2" applyFont="1" applyFill="1" applyBorder="1" applyAlignment="1"/>
    <xf numFmtId="38" fontId="11" fillId="0" borderId="0" xfId="2" applyFont="1" applyFill="1" applyAlignment="1"/>
    <xf numFmtId="38" fontId="10" fillId="0" borderId="3" xfId="2" applyFont="1" applyFill="1" applyBorder="1" applyAlignment="1">
      <alignment horizontal="center" vertical="center" wrapText="1"/>
    </xf>
    <xf numFmtId="38" fontId="10" fillId="0" borderId="0" xfId="2" applyFont="1" applyFill="1" applyBorder="1" applyAlignment="1">
      <alignment horizontal="center" vertical="center" wrapText="1"/>
    </xf>
    <xf numFmtId="38" fontId="10" fillId="0" borderId="7" xfId="2" applyFont="1" applyFill="1" applyBorder="1" applyAlignment="1">
      <alignment horizontal="center" vertical="center" wrapText="1"/>
    </xf>
    <xf numFmtId="38" fontId="10" fillId="0" borderId="11" xfId="2" applyFont="1" applyFill="1" applyBorder="1" applyAlignment="1">
      <alignment horizontal="center" vertical="center" wrapText="1"/>
    </xf>
    <xf numFmtId="38" fontId="10" fillId="0" borderId="10" xfId="2" applyFont="1" applyFill="1" applyBorder="1" applyAlignment="1">
      <alignment horizontal="center" vertical="center" wrapText="1"/>
    </xf>
    <xf numFmtId="38" fontId="10" fillId="0" borderId="0" xfId="2" applyFont="1" applyFill="1" applyBorder="1" applyAlignment="1"/>
    <xf numFmtId="38" fontId="10" fillId="0" borderId="2" xfId="2" applyFont="1" applyFill="1" applyBorder="1" applyAlignment="1">
      <alignment horizontal="center" vertical="center" wrapText="1"/>
    </xf>
    <xf numFmtId="38" fontId="10" fillId="0" borderId="0" xfId="2" applyFont="1" applyFill="1" applyAlignment="1"/>
    <xf numFmtId="0" fontId="19" fillId="0" borderId="0" xfId="1" applyFont="1" applyFill="1" applyBorder="1" applyAlignment="1" applyProtection="1">
      <alignment vertical="center"/>
    </xf>
    <xf numFmtId="0" fontId="19" fillId="0" borderId="0" xfId="1" quotePrefix="1" applyFont="1" applyFill="1" applyAlignment="1" applyProtection="1">
      <alignment vertical="center"/>
    </xf>
    <xf numFmtId="0" fontId="10" fillId="0" borderId="1" xfId="5" applyFont="1" applyFill="1" applyBorder="1" applyAlignment="1">
      <alignment horizontal="right"/>
    </xf>
    <xf numFmtId="0" fontId="7" fillId="0" borderId="0" xfId="5" applyFont="1" applyFill="1"/>
    <xf numFmtId="0" fontId="6" fillId="0" borderId="0" xfId="5" applyFont="1" applyFill="1"/>
    <xf numFmtId="0" fontId="6" fillId="0" borderId="0" xfId="5" applyNumberFormat="1" applyFont="1" applyFill="1" applyAlignment="1"/>
    <xf numFmtId="0" fontId="8" fillId="0" borderId="0" xfId="5" applyFont="1" applyFill="1"/>
    <xf numFmtId="0" fontId="9" fillId="0" borderId="0" xfId="5" applyFont="1" applyFill="1"/>
    <xf numFmtId="0" fontId="7" fillId="0" borderId="0" xfId="5" applyFont="1" applyFill="1" applyBorder="1"/>
    <xf numFmtId="0" fontId="9" fillId="0" borderId="1" xfId="5" applyFont="1" applyFill="1" applyBorder="1"/>
    <xf numFmtId="0" fontId="6" fillId="0" borderId="1" xfId="5" applyFont="1" applyFill="1" applyBorder="1"/>
    <xf numFmtId="0" fontId="6" fillId="0" borderId="1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0" fillId="0" borderId="10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center" vertical="center" wrapText="1"/>
    </xf>
    <xf numFmtId="38" fontId="10" fillId="0" borderId="9" xfId="2" applyFont="1" applyFill="1" applyBorder="1" applyAlignment="1">
      <alignment horizontal="center" vertical="center" wrapText="1"/>
    </xf>
    <xf numFmtId="38" fontId="10" fillId="0" borderId="5" xfId="2" applyFont="1" applyFill="1" applyBorder="1" applyAlignment="1"/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9" xfId="5" applyNumberFormat="1" applyFont="1" applyFill="1" applyBorder="1" applyAlignment="1">
      <alignment horizontal="center" vertical="center" wrapText="1"/>
    </xf>
    <xf numFmtId="38" fontId="12" fillId="0" borderId="5" xfId="2" applyFont="1" applyFill="1" applyBorder="1" applyAlignment="1">
      <alignment horizontal="center" vertical="center" wrapText="1"/>
    </xf>
    <xf numFmtId="0" fontId="10" fillId="0" borderId="7" xfId="5" applyNumberFormat="1" applyFont="1" applyFill="1" applyBorder="1" applyAlignment="1">
      <alignment horizontal="center" vertical="center" wrapText="1"/>
    </xf>
    <xf numFmtId="38" fontId="10" fillId="0" borderId="5" xfId="2" applyFont="1" applyFill="1" applyBorder="1" applyAlignment="1">
      <alignment horizontal="left" vertical="center"/>
    </xf>
    <xf numFmtId="0" fontId="10" fillId="0" borderId="6" xfId="5" applyNumberFormat="1" applyFont="1" applyFill="1" applyBorder="1" applyAlignment="1"/>
    <xf numFmtId="0" fontId="10" fillId="0" borderId="3" xfId="5" applyNumberFormat="1" applyFont="1" applyFill="1" applyBorder="1" applyAlignment="1"/>
    <xf numFmtId="0" fontId="10" fillId="0" borderId="5" xfId="5" applyNumberFormat="1" applyFont="1" applyFill="1" applyBorder="1" applyAlignment="1"/>
    <xf numFmtId="0" fontId="10" fillId="0" borderId="2" xfId="5" applyNumberFormat="1" applyFont="1" applyFill="1" applyBorder="1" applyAlignment="1"/>
    <xf numFmtId="0" fontId="10" fillId="0" borderId="0" xfId="5" applyNumberFormat="1" applyFont="1" applyFill="1" applyAlignment="1"/>
    <xf numFmtId="0" fontId="10" fillId="0" borderId="8" xfId="5" applyNumberFormat="1" applyFont="1" applyFill="1" applyBorder="1" applyAlignment="1">
      <alignment horizontal="center" vertical="center" wrapText="1"/>
    </xf>
    <xf numFmtId="0" fontId="12" fillId="0" borderId="7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>
      <alignment horizontal="center" vertical="center" wrapText="1"/>
    </xf>
    <xf numFmtId="0" fontId="10" fillId="0" borderId="11" xfId="5" applyNumberFormat="1" applyFont="1" applyFill="1" applyBorder="1" applyAlignment="1">
      <alignment horizontal="center" vertical="center" wrapText="1"/>
    </xf>
    <xf numFmtId="37" fontId="10" fillId="0" borderId="5" xfId="5" applyNumberFormat="1" applyFont="1" applyFill="1" applyBorder="1" applyAlignment="1">
      <alignment horizontal="right"/>
    </xf>
    <xf numFmtId="37" fontId="10" fillId="0" borderId="2" xfId="5" applyNumberFormat="1" applyFont="1" applyFill="1" applyBorder="1" applyAlignment="1">
      <alignment horizontal="right"/>
    </xf>
    <xf numFmtId="37" fontId="10" fillId="0" borderId="5" xfId="5" applyNumberFormat="1" applyFont="1" applyFill="1" applyBorder="1" applyAlignment="1">
      <alignment horizontal="left"/>
    </xf>
    <xf numFmtId="37" fontId="10" fillId="0" borderId="0" xfId="5" applyNumberFormat="1" applyFont="1" applyFill="1" applyAlignment="1">
      <alignment horizontal="right"/>
    </xf>
    <xf numFmtId="37" fontId="10" fillId="0" borderId="4" xfId="5" applyNumberFormat="1" applyFont="1" applyFill="1" applyBorder="1" applyAlignment="1">
      <alignment horizontal="right"/>
    </xf>
    <xf numFmtId="37" fontId="10" fillId="0" borderId="4" xfId="5" applyNumberFormat="1" applyFont="1" applyFill="1" applyBorder="1" applyAlignment="1">
      <alignment horizontal="left"/>
    </xf>
    <xf numFmtId="37" fontId="10" fillId="0" borderId="4" xfId="5" quotePrefix="1" applyNumberFormat="1" applyFont="1" applyFill="1" applyBorder="1" applyAlignment="1">
      <alignment horizontal="left"/>
    </xf>
    <xf numFmtId="37" fontId="10" fillId="0" borderId="11" xfId="5" applyNumberFormat="1" applyFont="1" applyFill="1" applyBorder="1" applyAlignment="1">
      <alignment horizontal="right"/>
    </xf>
    <xf numFmtId="37" fontId="10" fillId="0" borderId="1" xfId="5" applyNumberFormat="1" applyFont="1" applyFill="1" applyBorder="1" applyAlignment="1">
      <alignment horizontal="right"/>
    </xf>
    <xf numFmtId="37" fontId="10" fillId="0" borderId="11" xfId="5" applyNumberFormat="1" applyFont="1" applyFill="1" applyBorder="1" applyAlignment="1">
      <alignment horizontal="left"/>
    </xf>
    <xf numFmtId="0" fontId="6" fillId="0" borderId="0" xfId="5" applyNumberFormat="1" applyFont="1" applyFill="1" applyAlignment="1">
      <alignment horizontal="center" vertical="center"/>
    </xf>
    <xf numFmtId="0" fontId="10" fillId="0" borderId="5" xfId="5" applyNumberFormat="1" applyFont="1" applyFill="1" applyBorder="1" applyAlignment="1">
      <alignment horizontal="left"/>
    </xf>
    <xf numFmtId="0" fontId="10" fillId="0" borderId="0" xfId="5" applyNumberFormat="1" applyFont="1" applyFill="1" applyAlignment="1">
      <alignment horizontal="right"/>
    </xf>
    <xf numFmtId="37" fontId="10" fillId="0" borderId="6" xfId="5" applyNumberFormat="1" applyFont="1" applyFill="1" applyBorder="1" applyAlignment="1">
      <alignment horizontal="right"/>
    </xf>
    <xf numFmtId="37" fontId="10" fillId="0" borderId="8" xfId="5" applyNumberFormat="1" applyFont="1" applyFill="1" applyBorder="1" applyAlignment="1">
      <alignment horizontal="right"/>
    </xf>
    <xf numFmtId="37" fontId="10" fillId="0" borderId="9" xfId="5" applyNumberFormat="1" applyFont="1" applyFill="1" applyBorder="1" applyAlignment="1">
      <alignment horizontal="right"/>
    </xf>
    <xf numFmtId="38" fontId="10" fillId="0" borderId="6" xfId="2" applyFont="1" applyFill="1" applyBorder="1" applyAlignment="1"/>
    <xf numFmtId="38" fontId="10" fillId="0" borderId="3" xfId="2" applyFont="1" applyFill="1" applyBorder="1" applyAlignment="1"/>
    <xf numFmtId="38" fontId="10" fillId="0" borderId="2" xfId="2" applyFont="1" applyFill="1" applyBorder="1" applyAlignment="1"/>
    <xf numFmtId="38" fontId="10" fillId="0" borderId="0" xfId="2" applyFont="1" applyFill="1" applyAlignment="1">
      <alignment horizontal="center" vertical="center" wrapText="1"/>
    </xf>
    <xf numFmtId="37" fontId="10" fillId="0" borderId="5" xfId="2" applyNumberFormat="1" applyFont="1" applyFill="1" applyBorder="1" applyAlignment="1">
      <alignment horizontal="right"/>
    </xf>
    <xf numFmtId="37" fontId="10" fillId="0" borderId="2" xfId="2" applyNumberFormat="1" applyFont="1" applyFill="1" applyBorder="1" applyAlignment="1">
      <alignment horizontal="right"/>
    </xf>
    <xf numFmtId="37" fontId="10" fillId="0" borderId="5" xfId="2" applyNumberFormat="1" applyFont="1" applyFill="1" applyBorder="1" applyAlignment="1">
      <alignment horizontal="left"/>
    </xf>
    <xf numFmtId="37" fontId="10" fillId="0" borderId="0" xfId="2" applyNumberFormat="1" applyFont="1" applyFill="1" applyBorder="1" applyAlignment="1">
      <alignment horizontal="right"/>
    </xf>
    <xf numFmtId="37" fontId="10" fillId="0" borderId="0" xfId="2" applyNumberFormat="1" applyFont="1" applyFill="1" applyAlignment="1">
      <alignment horizontal="right"/>
    </xf>
    <xf numFmtId="37" fontId="10" fillId="0" borderId="4" xfId="2" applyNumberFormat="1" applyFont="1" applyFill="1" applyBorder="1" applyAlignment="1">
      <alignment horizontal="right"/>
    </xf>
    <xf numFmtId="37" fontId="10" fillId="0" borderId="4" xfId="2" applyNumberFormat="1" applyFont="1" applyFill="1" applyBorder="1" applyAlignment="1">
      <alignment horizontal="left"/>
    </xf>
    <xf numFmtId="37" fontId="10" fillId="0" borderId="4" xfId="2" quotePrefix="1" applyNumberFormat="1" applyFont="1" applyFill="1" applyBorder="1" applyAlignment="1">
      <alignment horizontal="left"/>
    </xf>
    <xf numFmtId="37" fontId="10" fillId="0" borderId="11" xfId="2" applyNumberFormat="1" applyFont="1" applyFill="1" applyBorder="1" applyAlignment="1">
      <alignment horizontal="right"/>
    </xf>
    <xf numFmtId="37" fontId="10" fillId="0" borderId="1" xfId="2" applyNumberFormat="1" applyFont="1" applyFill="1" applyBorder="1" applyAlignment="1">
      <alignment horizontal="right"/>
    </xf>
    <xf numFmtId="37" fontId="10" fillId="0" borderId="11" xfId="2" applyNumberFormat="1" applyFont="1" applyFill="1" applyBorder="1" applyAlignment="1">
      <alignment horizontal="left"/>
    </xf>
    <xf numFmtId="38" fontId="6" fillId="0" borderId="0" xfId="2" applyFont="1" applyFill="1" applyAlignment="1">
      <alignment horizontal="center" vertical="center"/>
    </xf>
    <xf numFmtId="38" fontId="10" fillId="0" borderId="5" xfId="2" applyFont="1" applyFill="1" applyBorder="1" applyAlignment="1">
      <alignment horizontal="left"/>
    </xf>
    <xf numFmtId="38" fontId="10" fillId="0" borderId="3" xfId="2" applyFont="1" applyFill="1" applyBorder="1" applyAlignment="1">
      <alignment horizontal="left" vertical="center" shrinkToFit="1"/>
    </xf>
    <xf numFmtId="38" fontId="10" fillId="0" borderId="0" xfId="2" applyFont="1" applyFill="1" applyAlignment="1">
      <alignment horizontal="right"/>
    </xf>
    <xf numFmtId="38" fontId="10" fillId="0" borderId="6" xfId="2" applyFont="1" applyFill="1" applyBorder="1" applyAlignment="1">
      <alignment horizontal="center" vertical="center" wrapText="1"/>
    </xf>
    <xf numFmtId="37" fontId="10" fillId="0" borderId="6" xfId="2" applyNumberFormat="1" applyFont="1" applyFill="1" applyBorder="1" applyAlignment="1">
      <alignment horizontal="right"/>
    </xf>
    <xf numFmtId="37" fontId="10" fillId="0" borderId="8" xfId="2" applyNumberFormat="1" applyFont="1" applyFill="1" applyBorder="1" applyAlignment="1">
      <alignment horizontal="right"/>
    </xf>
    <xf numFmtId="37" fontId="10" fillId="0" borderId="9" xfId="2" applyNumberFormat="1" applyFont="1" applyFill="1" applyBorder="1" applyAlignment="1">
      <alignment horizontal="right"/>
    </xf>
    <xf numFmtId="0" fontId="6" fillId="0" borderId="0" xfId="5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0" fontId="27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6" xfId="5" applyNumberFormat="1" applyFont="1" applyFill="1" applyBorder="1" applyAlignment="1">
      <alignment vertical="center"/>
    </xf>
    <xf numFmtId="0" fontId="10" fillId="0" borderId="3" xfId="5" applyNumberFormat="1" applyFont="1" applyFill="1" applyBorder="1" applyAlignment="1">
      <alignment vertical="center"/>
    </xf>
    <xf numFmtId="0" fontId="10" fillId="0" borderId="5" xfId="5" applyNumberFormat="1" applyFont="1" applyFill="1" applyBorder="1" applyAlignment="1">
      <alignment vertical="center"/>
    </xf>
    <xf numFmtId="0" fontId="10" fillId="0" borderId="2" xfId="5" applyNumberFormat="1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vertical="center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>
      <alignment horizontal="center" vertical="center" wrapText="1"/>
    </xf>
    <xf numFmtId="0" fontId="10" fillId="0" borderId="6" xfId="5" applyNumberFormat="1" applyFont="1" applyFill="1" applyBorder="1" applyAlignment="1">
      <alignment horizontal="center" vertical="center" wrapText="1"/>
    </xf>
    <xf numFmtId="37" fontId="10" fillId="0" borderId="5" xfId="5" applyNumberFormat="1" applyFont="1" applyFill="1" applyBorder="1" applyAlignment="1">
      <alignment horizontal="right" vertical="center"/>
    </xf>
    <xf numFmtId="37" fontId="10" fillId="0" borderId="2" xfId="5" applyNumberFormat="1" applyFont="1" applyFill="1" applyBorder="1" applyAlignment="1">
      <alignment horizontal="right" vertical="center"/>
    </xf>
    <xf numFmtId="37" fontId="10" fillId="0" borderId="5" xfId="5" applyNumberFormat="1" applyFont="1" applyFill="1" applyBorder="1" applyAlignment="1">
      <alignment horizontal="lef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Alignment="1">
      <alignment horizontal="right" vertical="center"/>
    </xf>
    <xf numFmtId="37" fontId="10" fillId="0" borderId="4" xfId="5" applyNumberFormat="1" applyFont="1" applyFill="1" applyBorder="1" applyAlignment="1">
      <alignment horizontal="right" vertical="center"/>
    </xf>
    <xf numFmtId="37" fontId="10" fillId="0" borderId="4" xfId="5" applyNumberFormat="1" applyFont="1" applyFill="1" applyBorder="1" applyAlignment="1">
      <alignment horizontal="left" vertical="center"/>
    </xf>
    <xf numFmtId="37" fontId="10" fillId="0" borderId="4" xfId="5" quotePrefix="1" applyNumberFormat="1" applyFont="1" applyFill="1" applyBorder="1" applyAlignment="1">
      <alignment horizontal="left" vertical="center"/>
    </xf>
    <xf numFmtId="37" fontId="10" fillId="0" borderId="11" xfId="5" applyNumberFormat="1" applyFont="1" applyFill="1" applyBorder="1" applyAlignment="1">
      <alignment horizontal="right" vertical="center"/>
    </xf>
    <xf numFmtId="37" fontId="10" fillId="0" borderId="1" xfId="5" applyNumberFormat="1" applyFont="1" applyFill="1" applyBorder="1" applyAlignment="1">
      <alignment horizontal="right" vertical="center"/>
    </xf>
    <xf numFmtId="37" fontId="10" fillId="0" borderId="11" xfId="5" applyNumberFormat="1" applyFont="1" applyFill="1" applyBorder="1" applyAlignment="1">
      <alignment horizontal="left" vertical="center"/>
    </xf>
    <xf numFmtId="0" fontId="6" fillId="0" borderId="0" xfId="5" applyNumberFormat="1" applyFont="1" applyFill="1" applyBorder="1" applyAlignment="1">
      <alignment vertical="center"/>
    </xf>
    <xf numFmtId="0" fontId="10" fillId="0" borderId="5" xfId="5" applyNumberFormat="1" applyFont="1" applyFill="1" applyBorder="1" applyAlignment="1">
      <alignment horizontal="left" vertical="center"/>
    </xf>
    <xf numFmtId="0" fontId="10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37" fontId="10" fillId="0" borderId="6" xfId="5" applyNumberFormat="1" applyFont="1" applyFill="1" applyBorder="1" applyAlignment="1">
      <alignment horizontal="right" vertical="center"/>
    </xf>
    <xf numFmtId="37" fontId="10" fillId="0" borderId="8" xfId="5" applyNumberFormat="1" applyFont="1" applyFill="1" applyBorder="1" applyAlignment="1">
      <alignment horizontal="right" vertical="center"/>
    </xf>
    <xf numFmtId="37" fontId="10" fillId="0" borderId="9" xfId="5" applyNumberFormat="1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28" fillId="0" borderId="0" xfId="5" applyFont="1" applyFill="1" applyAlignment="1">
      <alignment vertical="center"/>
    </xf>
    <xf numFmtId="0" fontId="29" fillId="0" borderId="0" xfId="5" applyFont="1" applyFill="1" applyAlignment="1">
      <alignment vertical="center"/>
    </xf>
    <xf numFmtId="0" fontId="29" fillId="0" borderId="2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176" fontId="10" fillId="0" borderId="11" xfId="5" applyNumberFormat="1" applyFont="1" applyFill="1" applyBorder="1" applyAlignment="1">
      <alignment horizontal="left" vertical="center"/>
    </xf>
    <xf numFmtId="177" fontId="10" fillId="0" borderId="9" xfId="5" applyNumberFormat="1" applyFont="1" applyFill="1" applyBorder="1" applyAlignment="1">
      <alignment horizontal="right" vertical="center"/>
    </xf>
    <xf numFmtId="177" fontId="10" fillId="0" borderId="1" xfId="5" applyNumberFormat="1" applyFont="1" applyFill="1" applyBorder="1" applyAlignment="1">
      <alignment horizontal="right" vertical="center"/>
    </xf>
    <xf numFmtId="177" fontId="10" fillId="0" borderId="11" xfId="5" applyNumberFormat="1" applyFont="1" applyFill="1" applyBorder="1" applyAlignment="1">
      <alignment horizontal="right" vertical="center"/>
    </xf>
    <xf numFmtId="176" fontId="10" fillId="0" borderId="4" xfId="5" applyNumberFormat="1" applyFont="1" applyFill="1" applyBorder="1" applyAlignment="1">
      <alignment horizontal="left" vertical="center"/>
    </xf>
    <xf numFmtId="177" fontId="10" fillId="0" borderId="8" xfId="5" applyNumberFormat="1" applyFont="1" applyFill="1" applyBorder="1" applyAlignment="1">
      <alignment horizontal="right" vertical="center"/>
    </xf>
    <xf numFmtId="177" fontId="10" fillId="0" borderId="0" xfId="5" applyNumberFormat="1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177" fontId="10" fillId="0" borderId="4" xfId="5" applyNumberFormat="1" applyFont="1" applyFill="1" applyBorder="1" applyAlignment="1">
      <alignment horizontal="right" vertical="center"/>
    </xf>
    <xf numFmtId="178" fontId="10" fillId="0" borderId="4" xfId="5" applyNumberFormat="1" applyFont="1" applyFill="1" applyBorder="1" applyAlignment="1">
      <alignment horizontal="left" vertical="center"/>
    </xf>
    <xf numFmtId="0" fontId="10" fillId="0" borderId="4" xfId="5" applyFont="1" applyFill="1" applyBorder="1" applyAlignment="1">
      <alignment horizontal="left" vertical="center"/>
    </xf>
    <xf numFmtId="179" fontId="10" fillId="0" borderId="4" xfId="5" applyNumberFormat="1" applyFont="1" applyFill="1" applyBorder="1" applyAlignment="1">
      <alignment horizontal="left" vertical="center"/>
    </xf>
    <xf numFmtId="180" fontId="10" fillId="0" borderId="4" xfId="5" applyNumberFormat="1" applyFont="1" applyFill="1" applyBorder="1" applyAlignment="1">
      <alignment horizontal="left" vertical="center"/>
    </xf>
    <xf numFmtId="181" fontId="10" fillId="0" borderId="4" xfId="5" applyNumberFormat="1" applyFont="1" applyFill="1" applyBorder="1" applyAlignment="1">
      <alignment horizontal="left" vertical="center"/>
    </xf>
    <xf numFmtId="182" fontId="10" fillId="0" borderId="4" xfId="5" applyNumberFormat="1" applyFont="1" applyFill="1" applyBorder="1" applyAlignment="1">
      <alignment horizontal="left" vertical="center"/>
    </xf>
    <xf numFmtId="183" fontId="10" fillId="0" borderId="4" xfId="5" applyNumberFormat="1" applyFont="1" applyFill="1" applyBorder="1" applyAlignment="1">
      <alignment horizontal="left" vertical="center"/>
    </xf>
    <xf numFmtId="184" fontId="10" fillId="0" borderId="4" xfId="5" applyNumberFormat="1" applyFont="1" applyFill="1" applyBorder="1" applyAlignment="1">
      <alignment horizontal="left" vertical="center"/>
    </xf>
    <xf numFmtId="0" fontId="30" fillId="0" borderId="0" xfId="5" applyFont="1" applyFill="1" applyAlignment="1">
      <alignment vertical="center"/>
    </xf>
    <xf numFmtId="0" fontId="30" fillId="0" borderId="0" xfId="5" applyFont="1" applyFill="1" applyBorder="1" applyAlignment="1">
      <alignment vertical="center"/>
    </xf>
    <xf numFmtId="0" fontId="30" fillId="0" borderId="11" xfId="5" applyFont="1" applyFill="1" applyBorder="1" applyAlignment="1">
      <alignment vertical="center"/>
    </xf>
    <xf numFmtId="0" fontId="30" fillId="0" borderId="11" xfId="5" applyFont="1" applyFill="1" applyBorder="1" applyAlignment="1">
      <alignment horizontal="center" vertical="center" wrapText="1"/>
    </xf>
    <xf numFmtId="0" fontId="30" fillId="0" borderId="4" xfId="5" applyFont="1" applyFill="1" applyBorder="1" applyAlignment="1">
      <alignment horizontal="center" vertical="center" wrapText="1"/>
    </xf>
    <xf numFmtId="0" fontId="30" fillId="0" borderId="3" xfId="5" applyFont="1" applyFill="1" applyBorder="1" applyAlignment="1">
      <alignment horizontal="center" vertical="center"/>
    </xf>
    <xf numFmtId="0" fontId="30" fillId="0" borderId="4" xfId="5" applyFont="1" applyFill="1" applyBorder="1" applyAlignment="1">
      <alignment horizontal="center" vertical="center"/>
    </xf>
    <xf numFmtId="0" fontId="30" fillId="0" borderId="7" xfId="5" applyFont="1" applyFill="1" applyBorder="1" applyAlignment="1">
      <alignment horizontal="center" vertical="center"/>
    </xf>
    <xf numFmtId="0" fontId="2" fillId="0" borderId="8" xfId="5" applyFill="1" applyBorder="1" applyAlignment="1">
      <alignment vertical="center" wrapText="1"/>
    </xf>
    <xf numFmtId="0" fontId="2" fillId="0" borderId="0" xfId="5" applyFill="1" applyAlignment="1">
      <alignment vertical="center" wrapText="1"/>
    </xf>
    <xf numFmtId="49" fontId="30" fillId="0" borderId="1" xfId="14" applyNumberFormat="1" applyFont="1" applyFill="1" applyBorder="1" applyAlignment="1">
      <alignment horizontal="center" vertical="center"/>
    </xf>
    <xf numFmtId="0" fontId="30" fillId="0" borderId="9" xfId="5" applyFont="1" applyFill="1" applyBorder="1" applyAlignment="1">
      <alignment vertical="center"/>
    </xf>
    <xf numFmtId="0" fontId="30" fillId="0" borderId="1" xfId="5" applyFont="1" applyFill="1" applyBorder="1" applyAlignment="1">
      <alignment vertical="center"/>
    </xf>
    <xf numFmtId="0" fontId="30" fillId="0" borderId="9" xfId="5" applyFont="1" applyFill="1" applyBorder="1" applyAlignment="1">
      <alignment horizontal="left" vertical="center"/>
    </xf>
    <xf numFmtId="0" fontId="30" fillId="0" borderId="7" xfId="5" applyFont="1" applyFill="1" applyBorder="1" applyAlignment="1">
      <alignment horizontal="centerContinuous" vertical="center"/>
    </xf>
    <xf numFmtId="0" fontId="30" fillId="0" borderId="0" xfId="5" applyFont="1" applyFill="1" applyBorder="1" applyAlignment="1">
      <alignment horizontal="left" vertical="center"/>
    </xf>
    <xf numFmtId="0" fontId="2" fillId="0" borderId="2" xfId="5" applyFont="1" applyFill="1" applyBorder="1" applyAlignment="1">
      <alignment vertical="center" wrapText="1"/>
    </xf>
    <xf numFmtId="0" fontId="30" fillId="0" borderId="5" xfId="5" applyFont="1" applyFill="1" applyBorder="1" applyAlignment="1">
      <alignment horizontal="center" vertical="center"/>
    </xf>
    <xf numFmtId="0" fontId="30" fillId="0" borderId="6" xfId="5" applyFont="1" applyFill="1" applyBorder="1" applyAlignment="1">
      <alignment horizontal="centerContinuous" vertical="center"/>
    </xf>
    <xf numFmtId="0" fontId="30" fillId="0" borderId="2" xfId="5" applyFont="1" applyFill="1" applyBorder="1" applyAlignment="1">
      <alignment horizontal="centerContinuous" vertical="center"/>
    </xf>
    <xf numFmtId="0" fontId="30" fillId="0" borderId="6" xfId="5" applyFont="1" applyFill="1" applyBorder="1" applyAlignment="1">
      <alignment horizontal="left" vertical="center"/>
    </xf>
    <xf numFmtId="0" fontId="30" fillId="0" borderId="3" xfId="5" applyFont="1" applyFill="1" applyBorder="1" applyAlignment="1">
      <alignment horizontal="centerContinuous" vertical="center"/>
    </xf>
    <xf numFmtId="0" fontId="10" fillId="0" borderId="6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vertical="center" wrapText="1"/>
    </xf>
    <xf numFmtId="0" fontId="33" fillId="0" borderId="0" xfId="5" applyFont="1" applyFill="1" applyAlignment="1">
      <alignment vertical="center"/>
    </xf>
    <xf numFmtId="0" fontId="33" fillId="0" borderId="0" xfId="5" applyFont="1" applyFill="1" applyBorder="1" applyAlignment="1">
      <alignment vertical="center"/>
    </xf>
    <xf numFmtId="0" fontId="33" fillId="0" borderId="1" xfId="5" applyFont="1" applyFill="1" applyBorder="1" applyAlignment="1">
      <alignment vertical="center"/>
    </xf>
    <xf numFmtId="0" fontId="30" fillId="0" borderId="1" xfId="5" applyFont="1" applyFill="1" applyBorder="1" applyAlignment="1">
      <alignment horizontal="right" vertical="center"/>
    </xf>
    <xf numFmtId="0" fontId="34" fillId="0" borderId="1" xfId="5" applyFont="1" applyFill="1" applyBorder="1" applyAlignment="1">
      <alignment horizontal="left" vertical="center" indent="1"/>
    </xf>
    <xf numFmtId="0" fontId="35" fillId="0" borderId="0" xfId="5" applyFont="1" applyFill="1" applyAlignment="1">
      <alignment vertical="center"/>
    </xf>
    <xf numFmtId="185" fontId="35" fillId="0" borderId="0" xfId="14" applyNumberFormat="1" applyFont="1" applyFill="1" applyBorder="1" applyAlignment="1">
      <alignment horizontal="right" vertical="center"/>
    </xf>
    <xf numFmtId="49" fontId="35" fillId="0" borderId="0" xfId="5" applyNumberFormat="1" applyFont="1" applyFill="1" applyBorder="1" applyAlignment="1">
      <alignment horizontal="right" vertical="center"/>
    </xf>
    <xf numFmtId="49" fontId="36" fillId="0" borderId="0" xfId="5" applyNumberFormat="1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left" vertical="center"/>
    </xf>
    <xf numFmtId="177" fontId="30" fillId="0" borderId="0" xfId="14" applyNumberFormat="1" applyFont="1" applyFill="1" applyBorder="1" applyAlignment="1">
      <alignment horizontal="right" vertical="center"/>
    </xf>
    <xf numFmtId="49" fontId="30" fillId="0" borderId="0" xfId="5" applyNumberFormat="1" applyFont="1" applyFill="1" applyBorder="1" applyAlignment="1">
      <alignment horizontal="right" vertical="center"/>
    </xf>
    <xf numFmtId="177" fontId="10" fillId="0" borderId="1" xfId="14" applyNumberFormat="1" applyFont="1" applyFill="1" applyBorder="1" applyAlignment="1">
      <alignment horizontal="right" vertical="center"/>
    </xf>
    <xf numFmtId="177" fontId="10" fillId="0" borderId="11" xfId="14" applyNumberFormat="1" applyFont="1" applyFill="1" applyBorder="1" applyAlignment="1">
      <alignment horizontal="right" vertical="center"/>
    </xf>
    <xf numFmtId="177" fontId="10" fillId="0" borderId="0" xfId="14" applyNumberFormat="1" applyFont="1" applyFill="1" applyBorder="1" applyAlignment="1">
      <alignment horizontal="right" vertical="center"/>
    </xf>
    <xf numFmtId="177" fontId="10" fillId="0" borderId="4" xfId="14" applyNumberFormat="1" applyFont="1" applyFill="1" applyBorder="1" applyAlignment="1">
      <alignment horizontal="right" vertical="center"/>
    </xf>
    <xf numFmtId="177" fontId="30" fillId="0" borderId="0" xfId="5" applyNumberFormat="1" applyFont="1" applyFill="1" applyBorder="1" applyAlignment="1">
      <alignment horizontal="right" vertical="center"/>
    </xf>
    <xf numFmtId="177" fontId="10" fillId="0" borderId="8" xfId="14" applyNumberFormat="1" applyFont="1" applyFill="1" applyBorder="1" applyAlignment="1">
      <alignment horizontal="right" vertical="center"/>
    </xf>
    <xf numFmtId="49" fontId="30" fillId="0" borderId="0" xfId="5" applyNumberFormat="1" applyFont="1" applyFill="1" applyBorder="1" applyAlignment="1">
      <alignment horizontal="left" vertical="center"/>
    </xf>
    <xf numFmtId="177" fontId="10" fillId="0" borderId="0" xfId="5" applyNumberFormat="1" applyFont="1" applyFill="1" applyAlignment="1">
      <alignment horizontal="right" vertical="center"/>
    </xf>
    <xf numFmtId="177" fontId="10" fillId="0" borderId="0" xfId="2" applyNumberFormat="1" applyFont="1" applyFill="1" applyBorder="1" applyAlignment="1">
      <alignment vertical="center"/>
    </xf>
    <xf numFmtId="0" fontId="30" fillId="0" borderId="1" xfId="5" applyFont="1" applyFill="1" applyBorder="1" applyAlignment="1">
      <alignment horizontal="left" vertical="center"/>
    </xf>
    <xf numFmtId="0" fontId="30" fillId="0" borderId="4" xfId="5" applyFont="1" applyFill="1" applyBorder="1" applyAlignment="1">
      <alignment horizontal="centerContinuous" vertical="center"/>
    </xf>
    <xf numFmtId="0" fontId="30" fillId="0" borderId="0" xfId="5" applyFont="1" applyFill="1" applyBorder="1" applyAlignment="1">
      <alignment horizontal="right" vertical="center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vertical="center"/>
    </xf>
    <xf numFmtId="0" fontId="37" fillId="0" borderId="0" xfId="5" applyFont="1" applyFill="1" applyAlignment="1">
      <alignment vertical="center"/>
    </xf>
    <xf numFmtId="0" fontId="38" fillId="0" borderId="0" xfId="5" applyFont="1" applyFill="1" applyAlignment="1">
      <alignment vertical="center"/>
    </xf>
    <xf numFmtId="0" fontId="34" fillId="0" borderId="0" xfId="5" applyFont="1" applyFill="1" applyAlignment="1">
      <alignment vertical="center"/>
    </xf>
    <xf numFmtId="0" fontId="1" fillId="0" borderId="0" xfId="5" applyFont="1" applyFill="1"/>
    <xf numFmtId="0" fontId="1" fillId="0" borderId="0" xfId="5" applyFont="1" applyFill="1" applyAlignment="1">
      <alignment horizontal="left"/>
    </xf>
    <xf numFmtId="0" fontId="39" fillId="0" borderId="0" xfId="5" applyFont="1" applyFill="1"/>
    <xf numFmtId="0" fontId="30" fillId="0" borderId="0" xfId="5" applyFont="1" applyFill="1"/>
    <xf numFmtId="38" fontId="30" fillId="0" borderId="0" xfId="15" applyNumberFormat="1" applyFont="1" applyFill="1" applyAlignment="1">
      <alignment horizontal="left" wrapText="1"/>
    </xf>
    <xf numFmtId="38" fontId="30" fillId="0" borderId="0" xfId="15" applyNumberFormat="1" applyFont="1" applyFill="1" applyAlignment="1">
      <alignment wrapText="1"/>
    </xf>
    <xf numFmtId="38" fontId="30" fillId="0" borderId="0" xfId="15" applyNumberFormat="1" applyFont="1" applyFill="1" applyBorder="1" applyAlignment="1">
      <alignment wrapText="1"/>
    </xf>
    <xf numFmtId="38" fontId="30" fillId="0" borderId="0" xfId="15" quotePrefix="1" applyNumberFormat="1" applyFont="1" applyFill="1" applyAlignment="1">
      <alignment wrapText="1"/>
    </xf>
    <xf numFmtId="37" fontId="30" fillId="0" borderId="0" xfId="15" applyFont="1" applyFill="1"/>
    <xf numFmtId="38" fontId="30" fillId="0" borderId="0" xfId="15" applyNumberFormat="1" applyFont="1" applyFill="1" applyBorder="1" applyAlignment="1">
      <alignment horizontal="left" wrapText="1"/>
    </xf>
    <xf numFmtId="0" fontId="30" fillId="0" borderId="0" xfId="5" applyFont="1" applyFill="1" applyAlignment="1"/>
    <xf numFmtId="37" fontId="30" fillId="0" borderId="0" xfId="15" applyFont="1" applyFill="1" applyBorder="1"/>
    <xf numFmtId="38" fontId="30" fillId="0" borderId="0" xfId="15" applyNumberFormat="1" applyFont="1" applyFill="1" applyAlignment="1"/>
    <xf numFmtId="38" fontId="30" fillId="0" borderId="0" xfId="15" applyNumberFormat="1" applyFont="1" applyFill="1" applyBorder="1" applyAlignment="1" applyProtection="1">
      <alignment horizontal="left" wrapText="1"/>
    </xf>
    <xf numFmtId="38" fontId="30" fillId="0" borderId="0" xfId="15" applyNumberFormat="1" applyFont="1" applyFill="1" applyAlignment="1" applyProtection="1">
      <alignment wrapText="1"/>
    </xf>
    <xf numFmtId="38" fontId="30" fillId="0" borderId="0" xfId="15" applyNumberFormat="1" applyFont="1" applyFill="1" applyBorder="1" applyAlignment="1"/>
    <xf numFmtId="38" fontId="30" fillId="0" borderId="0" xfId="15" applyNumberFormat="1" applyFont="1" applyFill="1" applyBorder="1" applyAlignment="1" applyProtection="1">
      <alignment wrapText="1"/>
    </xf>
    <xf numFmtId="38" fontId="30" fillId="0" borderId="0" xfId="15" applyNumberFormat="1" applyFont="1" applyFill="1" applyBorder="1" applyAlignment="1" applyProtection="1"/>
    <xf numFmtId="37" fontId="30" fillId="0" borderId="0" xfId="15" applyFont="1" applyFill="1" applyBorder="1" applyProtection="1"/>
    <xf numFmtId="38" fontId="30" fillId="0" borderId="11" xfId="15" applyNumberFormat="1" applyFont="1" applyFill="1" applyBorder="1" applyAlignment="1" applyProtection="1">
      <alignment vertical="center" wrapText="1"/>
    </xf>
    <xf numFmtId="38" fontId="10" fillId="0" borderId="9" xfId="2" applyFont="1" applyFill="1" applyBorder="1" applyAlignment="1" applyProtection="1">
      <alignment vertical="center" wrapText="1"/>
    </xf>
    <xf numFmtId="38" fontId="10" fillId="0" borderId="1" xfId="2" applyFont="1" applyFill="1" applyBorder="1" applyAlignment="1" applyProtection="1">
      <alignment vertical="center" wrapText="1"/>
    </xf>
    <xf numFmtId="38" fontId="10" fillId="0" borderId="11" xfId="2" applyFont="1" applyFill="1" applyBorder="1" applyAlignment="1" applyProtection="1">
      <alignment vertical="center" wrapText="1"/>
    </xf>
    <xf numFmtId="38" fontId="30" fillId="0" borderId="1" xfId="15" applyNumberFormat="1" applyFont="1" applyFill="1" applyBorder="1" applyAlignment="1" applyProtection="1">
      <alignment vertical="center" wrapText="1"/>
    </xf>
    <xf numFmtId="37" fontId="30" fillId="0" borderId="0" xfId="15" applyFont="1" applyFill="1" applyBorder="1" applyAlignment="1" applyProtection="1">
      <alignment horizontal="right" vertical="center"/>
    </xf>
    <xf numFmtId="38" fontId="30" fillId="0" borderId="4" xfId="15" applyNumberFormat="1" applyFont="1" applyFill="1" applyBorder="1" applyAlignment="1" applyProtection="1">
      <alignment vertical="center" wrapText="1"/>
    </xf>
    <xf numFmtId="38" fontId="10" fillId="0" borderId="8" xfId="2" applyFont="1" applyFill="1" applyBorder="1" applyAlignment="1" applyProtection="1">
      <alignment horizontal="right" vertical="center" wrapText="1"/>
    </xf>
    <xf numFmtId="38" fontId="10" fillId="0" borderId="0" xfId="2" applyFont="1" applyFill="1" applyBorder="1" applyAlignment="1" applyProtection="1">
      <alignment horizontal="right" vertical="center" wrapText="1"/>
    </xf>
    <xf numFmtId="38" fontId="10" fillId="0" borderId="14" xfId="2" applyFont="1" applyFill="1" applyBorder="1" applyAlignment="1" applyProtection="1">
      <alignment horizontal="right" vertical="center" wrapText="1"/>
    </xf>
    <xf numFmtId="38" fontId="30" fillId="0" borderId="15" xfId="15" applyNumberFormat="1" applyFont="1" applyFill="1" applyBorder="1" applyAlignment="1" applyProtection="1">
      <alignment horizontal="left" vertical="center" wrapText="1" indent="1"/>
    </xf>
    <xf numFmtId="38" fontId="30" fillId="0" borderId="4" xfId="15" applyNumberFormat="1" applyFont="1" applyFill="1" applyBorder="1" applyAlignment="1" applyProtection="1">
      <alignment horizontal="left" vertical="center" wrapText="1"/>
    </xf>
    <xf numFmtId="38" fontId="30" fillId="0" borderId="15" xfId="15" applyNumberFormat="1" applyFont="1" applyFill="1" applyBorder="1" applyAlignment="1" applyProtection="1">
      <alignment vertical="center" wrapText="1"/>
    </xf>
    <xf numFmtId="38" fontId="41" fillId="0" borderId="4" xfId="15" applyNumberFormat="1" applyFont="1" applyFill="1" applyBorder="1" applyAlignment="1" applyProtection="1">
      <alignment horizontal="left" vertical="center" wrapText="1"/>
    </xf>
    <xf numFmtId="38" fontId="42" fillId="0" borderId="8" xfId="2" applyFont="1" applyFill="1" applyBorder="1" applyAlignment="1" applyProtection="1">
      <alignment horizontal="right" vertical="center" wrapText="1"/>
    </xf>
    <xf numFmtId="38" fontId="42" fillId="0" borderId="0" xfId="2" applyFont="1" applyFill="1" applyBorder="1" applyAlignment="1" applyProtection="1">
      <alignment horizontal="right" vertical="center" wrapText="1"/>
    </xf>
    <xf numFmtId="38" fontId="42" fillId="0" borderId="14" xfId="2" applyFont="1" applyFill="1" applyBorder="1" applyAlignment="1" applyProtection="1">
      <alignment horizontal="right" vertical="center" wrapText="1"/>
    </xf>
    <xf numFmtId="38" fontId="41" fillId="0" borderId="15" xfId="15" applyNumberFormat="1" applyFont="1" applyFill="1" applyBorder="1" applyAlignment="1" applyProtection="1">
      <alignment vertical="center" wrapText="1"/>
    </xf>
    <xf numFmtId="38" fontId="10" fillId="0" borderId="8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30" fillId="0" borderId="15" xfId="15" applyNumberFormat="1" applyFont="1" applyFill="1" applyBorder="1" applyAlignment="1" applyProtection="1">
      <alignment vertical="center"/>
    </xf>
    <xf numFmtId="38" fontId="30" fillId="0" borderId="15" xfId="15" applyNumberFormat="1" applyFont="1" applyFill="1" applyBorder="1" applyAlignment="1" applyProtection="1">
      <alignment horizontal="left" vertical="center" indent="1"/>
    </xf>
    <xf numFmtId="38" fontId="41" fillId="0" borderId="4" xfId="15" applyNumberFormat="1" applyFont="1" applyFill="1" applyBorder="1" applyAlignment="1" applyProtection="1">
      <alignment vertical="center" wrapText="1"/>
    </xf>
    <xf numFmtId="38" fontId="30" fillId="0" borderId="4" xfId="15" applyNumberFormat="1" applyFont="1" applyFill="1" applyBorder="1" applyAlignment="1" applyProtection="1">
      <alignment horizontal="right" vertical="center" wrapText="1"/>
    </xf>
    <xf numFmtId="38" fontId="10" fillId="0" borderId="8" xfId="2" applyFont="1" applyFill="1" applyBorder="1" applyAlignment="1">
      <alignment horizontal="right" vertical="center" wrapText="1"/>
    </xf>
    <xf numFmtId="38" fontId="10" fillId="0" borderId="0" xfId="2" applyFont="1" applyFill="1" applyBorder="1" applyAlignment="1">
      <alignment horizontal="right" vertical="center" wrapText="1"/>
    </xf>
    <xf numFmtId="0" fontId="41" fillId="0" borderId="0" xfId="5" applyFont="1" applyFill="1" applyAlignment="1">
      <alignment vertical="center"/>
    </xf>
    <xf numFmtId="38" fontId="41" fillId="0" borderId="15" xfId="15" applyNumberFormat="1" applyFont="1" applyFill="1" applyBorder="1" applyAlignment="1" applyProtection="1">
      <alignment horizontal="left" vertical="center" wrapText="1"/>
    </xf>
    <xf numFmtId="38" fontId="30" fillId="0" borderId="8" xfId="2" applyFont="1" applyFill="1" applyBorder="1" applyAlignment="1" applyProtection="1">
      <alignment horizontal="right" vertical="center" wrapText="1"/>
    </xf>
    <xf numFmtId="38" fontId="30" fillId="0" borderId="2" xfId="2" applyFont="1" applyFill="1" applyBorder="1" applyAlignment="1" applyProtection="1">
      <alignment horizontal="right" vertical="center" wrapText="1"/>
    </xf>
    <xf numFmtId="38" fontId="30" fillId="0" borderId="16" xfId="2" applyFont="1" applyFill="1" applyBorder="1" applyAlignment="1" applyProtection="1">
      <alignment horizontal="right" vertical="center" wrapText="1"/>
    </xf>
    <xf numFmtId="0" fontId="44" fillId="0" borderId="0" xfId="5" applyFont="1" applyFill="1" applyAlignment="1">
      <alignment vertical="center"/>
    </xf>
    <xf numFmtId="38" fontId="30" fillId="0" borderId="17" xfId="15" applyNumberFormat="1" applyFont="1" applyFill="1" applyBorder="1" applyAlignment="1" applyProtection="1">
      <alignment horizontal="center" vertical="center" wrapText="1"/>
    </xf>
    <xf numFmtId="0" fontId="30" fillId="0" borderId="10" xfId="5" applyFont="1" applyFill="1" applyBorder="1" applyAlignment="1">
      <alignment vertical="center"/>
    </xf>
    <xf numFmtId="38" fontId="10" fillId="0" borderId="18" xfId="15" applyNumberFormat="1" applyFont="1" applyFill="1" applyBorder="1" applyAlignment="1" applyProtection="1">
      <alignment horizontal="center" vertical="center" wrapText="1"/>
    </xf>
    <xf numFmtId="38" fontId="10" fillId="0" borderId="19" xfId="15" applyNumberFormat="1" applyFont="1" applyFill="1" applyBorder="1" applyAlignment="1" applyProtection="1">
      <alignment horizontal="center" vertical="center" wrapText="1"/>
    </xf>
    <xf numFmtId="38" fontId="30" fillId="0" borderId="20" xfId="15" applyNumberFormat="1" applyFont="1" applyFill="1" applyBorder="1" applyAlignment="1" applyProtection="1">
      <alignment horizontal="center" vertical="center" wrapText="1"/>
    </xf>
    <xf numFmtId="38" fontId="30" fillId="0" borderId="21" xfId="15" applyNumberFormat="1" applyFont="1" applyFill="1" applyBorder="1" applyAlignment="1" applyProtection="1">
      <alignment horizontal="center" vertical="center" wrapText="1"/>
    </xf>
    <xf numFmtId="38" fontId="30" fillId="0" borderId="22" xfId="15" applyNumberFormat="1" applyFont="1" applyFill="1" applyBorder="1" applyAlignment="1" applyProtection="1">
      <alignment horizontal="center" vertical="center" wrapText="1"/>
    </xf>
    <xf numFmtId="37" fontId="30" fillId="0" borderId="0" xfId="15" applyFont="1" applyFill="1" applyBorder="1" applyAlignment="1" applyProtection="1">
      <alignment horizontal="center" vertical="center"/>
    </xf>
    <xf numFmtId="38" fontId="30" fillId="0" borderId="14" xfId="15" applyNumberFormat="1" applyFont="1" applyFill="1" applyBorder="1" applyAlignment="1" applyProtection="1">
      <alignment horizontal="center" vertical="center" wrapText="1"/>
    </xf>
    <xf numFmtId="38" fontId="10" fillId="0" borderId="0" xfId="15" applyNumberFormat="1" applyFont="1" applyFill="1" applyBorder="1" applyAlignment="1" applyProtection="1">
      <alignment horizontal="center" vertical="center" wrapText="1"/>
    </xf>
    <xf numFmtId="38" fontId="10" fillId="0" borderId="23" xfId="15" applyNumberFormat="1" applyFont="1" applyFill="1" applyBorder="1" applyAlignment="1" applyProtection="1">
      <alignment horizontal="center" vertical="center" wrapText="1"/>
    </xf>
    <xf numFmtId="38" fontId="10" fillId="0" borderId="14" xfId="15" applyNumberFormat="1" applyFont="1" applyFill="1" applyBorder="1" applyAlignment="1" applyProtection="1">
      <alignment horizontal="center" vertical="center" wrapText="1"/>
    </xf>
    <xf numFmtId="38" fontId="30" fillId="0" borderId="24" xfId="15" applyNumberFormat="1" applyFont="1" applyFill="1" applyBorder="1" applyAlignment="1" applyProtection="1">
      <alignment horizontal="center" vertical="center" wrapText="1"/>
    </xf>
    <xf numFmtId="38" fontId="30" fillId="0" borderId="0" xfId="15" applyNumberFormat="1" applyFont="1" applyFill="1" applyBorder="1" applyAlignment="1" applyProtection="1">
      <alignment horizontal="center" vertical="center" wrapText="1"/>
    </xf>
    <xf numFmtId="38" fontId="30" fillId="0" borderId="15" xfId="15" applyNumberFormat="1" applyFont="1" applyFill="1" applyBorder="1" applyAlignment="1" applyProtection="1">
      <alignment horizontal="center" vertical="center" wrapText="1"/>
    </xf>
    <xf numFmtId="0" fontId="10" fillId="0" borderId="25" xfId="5" applyFont="1" applyBorder="1" applyAlignment="1">
      <alignment vertical="center"/>
    </xf>
    <xf numFmtId="0" fontId="10" fillId="0" borderId="26" xfId="5" applyFont="1" applyBorder="1" applyAlignment="1">
      <alignment vertical="center"/>
    </xf>
    <xf numFmtId="38" fontId="10" fillId="0" borderId="14" xfId="15" applyNumberFormat="1" applyFont="1" applyFill="1" applyBorder="1" applyAlignment="1" applyProtection="1">
      <alignment horizontal="left" vertical="center"/>
    </xf>
    <xf numFmtId="38" fontId="30" fillId="0" borderId="25" xfId="15" applyNumberFormat="1" applyFont="1" applyFill="1" applyBorder="1" applyAlignment="1" applyProtection="1">
      <alignment horizontal="center" vertical="center" wrapText="1"/>
    </xf>
    <xf numFmtId="38" fontId="30" fillId="0" borderId="26" xfId="15" applyNumberFormat="1" applyFont="1" applyFill="1" applyBorder="1" applyAlignment="1" applyProtection="1">
      <alignment horizontal="center" vertical="center" wrapText="1"/>
    </xf>
    <xf numFmtId="38" fontId="30" fillId="0" borderId="14" xfId="15" applyNumberFormat="1" applyFont="1" applyFill="1" applyBorder="1" applyAlignment="1" applyProtection="1">
      <alignment vertical="center" wrapText="1"/>
    </xf>
    <xf numFmtId="38" fontId="10" fillId="0" borderId="0" xfId="15" applyNumberFormat="1" applyFont="1" applyFill="1" applyBorder="1" applyAlignment="1" applyProtection="1">
      <alignment vertical="center" wrapText="1"/>
    </xf>
    <xf numFmtId="0" fontId="10" fillId="0" borderId="15" xfId="5" applyFont="1" applyBorder="1" applyAlignment="1">
      <alignment horizontal="left" vertical="center"/>
    </xf>
    <xf numFmtId="38" fontId="10" fillId="0" borderId="0" xfId="15" applyNumberFormat="1" applyFont="1" applyFill="1" applyBorder="1" applyAlignment="1" applyProtection="1">
      <alignment horizontal="left" vertical="center"/>
    </xf>
    <xf numFmtId="38" fontId="10" fillId="0" borderId="14" xfId="15" applyNumberFormat="1" applyFont="1" applyFill="1" applyBorder="1" applyAlignment="1" applyProtection="1">
      <alignment vertical="center" wrapText="1"/>
    </xf>
    <xf numFmtId="38" fontId="10" fillId="0" borderId="23" xfId="15" applyNumberFormat="1" applyFont="1" applyFill="1" applyBorder="1" applyAlignment="1" applyProtection="1">
      <alignment vertical="center" wrapText="1"/>
    </xf>
    <xf numFmtId="38" fontId="30" fillId="0" borderId="27" xfId="15" applyNumberFormat="1" applyFont="1" applyFill="1" applyBorder="1" applyAlignment="1" applyProtection="1">
      <alignment vertical="center" wrapText="1"/>
    </xf>
    <xf numFmtId="38" fontId="30" fillId="0" borderId="28" xfId="15" applyNumberFormat="1" applyFont="1" applyFill="1" applyBorder="1" applyAlignment="1" applyProtection="1">
      <alignment vertical="center" wrapText="1"/>
    </xf>
    <xf numFmtId="38" fontId="30" fillId="0" borderId="16" xfId="15" applyNumberFormat="1" applyFont="1" applyFill="1" applyBorder="1" applyAlignment="1" applyProtection="1">
      <alignment vertical="center" wrapText="1"/>
    </xf>
    <xf numFmtId="37" fontId="30" fillId="0" borderId="0" xfId="15" applyFont="1" applyFill="1" applyBorder="1" applyAlignment="1" applyProtection="1">
      <alignment vertical="center"/>
    </xf>
    <xf numFmtId="0" fontId="1" fillId="0" borderId="0" xfId="5" applyFont="1" applyFill="1" applyBorder="1" applyAlignment="1">
      <alignment horizontal="left" vertical="center"/>
    </xf>
    <xf numFmtId="0" fontId="1" fillId="0" borderId="1" xfId="5" applyFont="1" applyFill="1" applyBorder="1" applyAlignment="1">
      <alignment vertical="center"/>
    </xf>
    <xf numFmtId="22" fontId="7" fillId="0" borderId="1" xfId="5" applyNumberFormat="1" applyFont="1" applyFill="1" applyBorder="1" applyAlignment="1">
      <alignment vertical="center"/>
    </xf>
    <xf numFmtId="0" fontId="7" fillId="0" borderId="1" xfId="5" applyFont="1" applyFill="1" applyBorder="1" applyAlignment="1">
      <alignment vertical="center"/>
    </xf>
    <xf numFmtId="0" fontId="34" fillId="0" borderId="0" xfId="5" applyFont="1" applyFill="1" applyBorder="1" applyAlignment="1">
      <alignment vertical="center"/>
    </xf>
    <xf numFmtId="0" fontId="45" fillId="0" borderId="0" xfId="5" applyFont="1" applyFill="1" applyAlignment="1">
      <alignment vertical="center"/>
    </xf>
    <xf numFmtId="0" fontId="45" fillId="0" borderId="0" xfId="5" applyFont="1" applyFill="1" applyAlignment="1">
      <alignment horizontal="left" vertical="center"/>
    </xf>
    <xf numFmtId="0" fontId="34" fillId="0" borderId="0" xfId="5" applyFont="1" applyFill="1" applyAlignment="1">
      <alignment horizontal="left" vertical="center"/>
    </xf>
    <xf numFmtId="22" fontId="34" fillId="0" borderId="0" xfId="5" applyNumberFormat="1" applyFont="1" applyFill="1" applyAlignment="1">
      <alignment vertical="center"/>
    </xf>
    <xf numFmtId="0" fontId="46" fillId="0" borderId="0" xfId="5" applyFont="1" applyFill="1" applyAlignment="1">
      <alignment vertical="center"/>
    </xf>
    <xf numFmtId="0" fontId="46" fillId="0" borderId="0" xfId="5" applyFont="1" applyFill="1" applyAlignment="1">
      <alignment horizontal="left" vertical="center"/>
    </xf>
    <xf numFmtId="0" fontId="30" fillId="0" borderId="0" xfId="5" applyFont="1" applyFill="1" applyAlignment="1">
      <alignment horizontal="left"/>
    </xf>
    <xf numFmtId="3" fontId="10" fillId="0" borderId="15" xfId="15" applyNumberFormat="1" applyFont="1" applyFill="1" applyBorder="1" applyAlignment="1" applyProtection="1">
      <alignment horizontal="right" vertical="center" wrapText="1"/>
    </xf>
    <xf numFmtId="38" fontId="10" fillId="0" borderId="0" xfId="15" applyNumberFormat="1" applyFont="1" applyFill="1" applyBorder="1" applyAlignment="1" applyProtection="1">
      <alignment horizontal="right" vertical="center"/>
    </xf>
    <xf numFmtId="3" fontId="10" fillId="0" borderId="0" xfId="15" applyNumberFormat="1" applyFont="1" applyFill="1" applyBorder="1" applyAlignment="1" applyProtection="1">
      <alignment horizontal="right" vertical="center" wrapText="1"/>
    </xf>
    <xf numFmtId="38" fontId="10" fillId="0" borderId="14" xfId="15" applyNumberFormat="1" applyFont="1" applyFill="1" applyBorder="1" applyAlignment="1" applyProtection="1">
      <alignment horizontal="right" vertical="center"/>
    </xf>
    <xf numFmtId="0" fontId="10" fillId="0" borderId="0" xfId="5" applyFont="1" applyFill="1" applyAlignment="1">
      <alignment vertical="center"/>
    </xf>
    <xf numFmtId="38" fontId="10" fillId="0" borderId="2" xfId="2" applyFont="1" applyFill="1" applyBorder="1" applyAlignment="1" applyProtection="1">
      <alignment horizontal="right" vertical="center" wrapText="1"/>
    </xf>
    <xf numFmtId="38" fontId="10" fillId="0" borderId="16" xfId="2" applyFont="1" applyFill="1" applyBorder="1" applyAlignment="1" applyProtection="1">
      <alignment horizontal="right" vertical="center" wrapText="1"/>
    </xf>
    <xf numFmtId="22" fontId="42" fillId="0" borderId="1" xfId="5" applyNumberFormat="1" applyFont="1" applyFill="1" applyBorder="1" applyAlignment="1">
      <alignment vertical="center"/>
    </xf>
    <xf numFmtId="0" fontId="41" fillId="0" borderId="0" xfId="5" applyFont="1" applyFill="1" applyAlignment="1">
      <alignment horizontal="left" vertical="center"/>
    </xf>
    <xf numFmtId="0" fontId="10" fillId="0" borderId="0" xfId="5" applyFont="1"/>
    <xf numFmtId="0" fontId="2" fillId="0" borderId="0" xfId="5" applyFont="1" applyFill="1"/>
    <xf numFmtId="0" fontId="2" fillId="0" borderId="0" xfId="5" applyFont="1" applyFill="1" applyAlignment="1">
      <alignment horizontal="left"/>
    </xf>
    <xf numFmtId="0" fontId="47" fillId="0" borderId="0" xfId="5" applyFont="1" applyFill="1" applyAlignment="1"/>
    <xf numFmtId="0" fontId="2" fillId="0" borderId="0" xfId="5" applyFont="1" applyFill="1" applyBorder="1" applyAlignment="1">
      <alignment horizontal="left"/>
    </xf>
    <xf numFmtId="0" fontId="2" fillId="0" borderId="0" xfId="5" applyFont="1" applyFill="1" applyBorder="1"/>
    <xf numFmtId="0" fontId="2" fillId="0" borderId="0" xfId="5" applyFont="1" applyFill="1" applyAlignment="1">
      <alignment vertical="center"/>
    </xf>
    <xf numFmtId="38" fontId="13" fillId="0" borderId="0" xfId="15" applyNumberFormat="1" applyFont="1" applyFill="1" applyAlignment="1" applyProtection="1">
      <alignment vertical="center"/>
    </xf>
    <xf numFmtId="38" fontId="10" fillId="0" borderId="0" xfId="15" applyNumberFormat="1" applyFont="1" applyFill="1" applyBorder="1" applyAlignment="1" applyProtection="1">
      <alignment horizontal="left" vertical="center" wrapText="1"/>
    </xf>
    <xf numFmtId="38" fontId="10" fillId="0" borderId="0" xfId="15" applyNumberFormat="1" applyFont="1" applyFill="1" applyAlignment="1" applyProtection="1">
      <alignment vertical="center"/>
    </xf>
    <xf numFmtId="38" fontId="10" fillId="0" borderId="0" xfId="15" applyNumberFormat="1" applyFont="1" applyFill="1" applyAlignment="1" applyProtection="1">
      <alignment vertical="center" wrapText="1"/>
    </xf>
    <xf numFmtId="38" fontId="13" fillId="0" borderId="0" xfId="15" applyNumberFormat="1" applyFont="1" applyFill="1" applyBorder="1" applyAlignment="1" applyProtection="1">
      <alignment vertical="center"/>
    </xf>
    <xf numFmtId="38" fontId="13" fillId="0" borderId="0" xfId="15" applyNumberFormat="1" applyFont="1" applyFill="1" applyProtection="1"/>
    <xf numFmtId="38" fontId="10" fillId="0" borderId="0" xfId="15" applyNumberFormat="1" applyFont="1" applyFill="1" applyBorder="1" applyAlignment="1" applyProtection="1">
      <alignment horizontal="right" wrapText="1"/>
    </xf>
    <xf numFmtId="38" fontId="10" fillId="0" borderId="11" xfId="15" applyNumberFormat="1" applyFont="1" applyFill="1" applyBorder="1" applyAlignment="1" applyProtection="1">
      <alignment wrapText="1"/>
    </xf>
    <xf numFmtId="38" fontId="10" fillId="0" borderId="9" xfId="15" applyNumberFormat="1" applyFont="1" applyFill="1" applyBorder="1" applyAlignment="1" applyProtection="1">
      <alignment wrapText="1"/>
    </xf>
    <xf numFmtId="38" fontId="10" fillId="0" borderId="1" xfId="15" applyNumberFormat="1" applyFont="1" applyFill="1" applyBorder="1" applyAlignment="1" applyProtection="1">
      <alignment wrapText="1"/>
    </xf>
    <xf numFmtId="38" fontId="10" fillId="0" borderId="9" xfId="15" applyNumberFormat="1" applyFont="1" applyFill="1" applyBorder="1" applyAlignment="1" applyProtection="1">
      <alignment horizontal="left" wrapText="1"/>
    </xf>
    <xf numFmtId="38" fontId="10" fillId="0" borderId="0" xfId="15" applyNumberFormat="1" applyFont="1" applyFill="1" applyBorder="1" applyAlignment="1" applyProtection="1">
      <alignment horizontal="right"/>
    </xf>
    <xf numFmtId="38" fontId="10" fillId="0" borderId="4" xfId="15" applyNumberFormat="1" applyFont="1" applyFill="1" applyBorder="1" applyAlignment="1" applyProtection="1">
      <alignment horizontal="left" vertical="center" wrapText="1"/>
    </xf>
    <xf numFmtId="3" fontId="10" fillId="0" borderId="8" xfId="15" applyNumberFormat="1" applyFont="1" applyFill="1" applyBorder="1" applyAlignment="1" applyProtection="1">
      <alignment horizontal="right" vertical="center" wrapText="1"/>
    </xf>
    <xf numFmtId="38" fontId="10" fillId="0" borderId="8" xfId="15" applyNumberFormat="1" applyFont="1" applyFill="1" applyBorder="1" applyAlignment="1" applyProtection="1">
      <alignment horizontal="left" vertical="center" wrapText="1"/>
    </xf>
    <xf numFmtId="38" fontId="10" fillId="0" borderId="14" xfId="15" applyNumberFormat="1" applyFont="1" applyFill="1" applyBorder="1" applyAlignment="1" applyProtection="1">
      <alignment horizontal="left" vertical="center" wrapText="1"/>
    </xf>
    <xf numFmtId="3" fontId="10" fillId="0" borderId="14" xfId="15" applyNumberFormat="1" applyFont="1" applyFill="1" applyBorder="1" applyAlignment="1" applyProtection="1">
      <alignment horizontal="right" vertical="center" wrapText="1"/>
    </xf>
    <xf numFmtId="38" fontId="10" fillId="0" borderId="15" xfId="15" applyNumberFormat="1" applyFont="1" applyFill="1" applyBorder="1" applyAlignment="1" applyProtection="1">
      <alignment horizontal="left" vertical="center" wrapText="1"/>
    </xf>
    <xf numFmtId="38" fontId="10" fillId="0" borderId="15" xfId="15" applyNumberFormat="1" applyFont="1" applyFill="1" applyBorder="1" applyAlignment="1" applyProtection="1">
      <alignment horizontal="left" vertical="center" wrapText="1" indent="1"/>
    </xf>
    <xf numFmtId="38" fontId="42" fillId="0" borderId="14" xfId="15" applyNumberFormat="1" applyFont="1" applyFill="1" applyBorder="1" applyAlignment="1" applyProtection="1">
      <alignment horizontal="left" vertical="center" wrapText="1"/>
    </xf>
    <xf numFmtId="3" fontId="42" fillId="0" borderId="0" xfId="15" applyNumberFormat="1" applyFont="1" applyFill="1" applyBorder="1" applyAlignment="1" applyProtection="1">
      <alignment horizontal="right" vertical="center" wrapText="1"/>
    </xf>
    <xf numFmtId="3" fontId="42" fillId="0" borderId="14" xfId="15" applyNumberFormat="1" applyFont="1" applyFill="1" applyBorder="1" applyAlignment="1" applyProtection="1">
      <alignment horizontal="right" vertical="center" wrapText="1"/>
    </xf>
    <xf numFmtId="38" fontId="42" fillId="0" borderId="15" xfId="15" applyNumberFormat="1" applyFont="1" applyFill="1" applyBorder="1" applyAlignment="1" applyProtection="1">
      <alignment horizontal="left" vertical="center" wrapText="1"/>
    </xf>
    <xf numFmtId="38" fontId="48" fillId="0" borderId="15" xfId="15" applyNumberFormat="1" applyFont="1" applyFill="1" applyBorder="1" applyAlignment="1" applyProtection="1">
      <alignment horizontal="left" vertical="center" wrapText="1" indent="1"/>
    </xf>
    <xf numFmtId="38" fontId="42" fillId="0" borderId="14" xfId="15" applyNumberFormat="1" applyFont="1" applyFill="1" applyBorder="1" applyAlignment="1" applyProtection="1">
      <alignment vertical="center" wrapText="1"/>
    </xf>
    <xf numFmtId="38" fontId="10" fillId="0" borderId="0" xfId="15" applyNumberFormat="1" applyFont="1" applyFill="1" applyBorder="1" applyAlignment="1" applyProtection="1">
      <alignment horizontal="right" vertical="center" wrapText="1"/>
    </xf>
    <xf numFmtId="38" fontId="10" fillId="0" borderId="29" xfId="15" applyNumberFormat="1" applyFont="1" applyFill="1" applyBorder="1" applyAlignment="1" applyProtection="1">
      <alignment horizontal="right" vertical="center" wrapText="1"/>
    </xf>
    <xf numFmtId="38" fontId="10" fillId="0" borderId="30" xfId="15" applyNumberFormat="1" applyFont="1" applyFill="1" applyBorder="1" applyAlignment="1" applyProtection="1">
      <alignment horizontal="right" vertical="center" wrapText="1"/>
    </xf>
    <xf numFmtId="38" fontId="10" fillId="0" borderId="15" xfId="15" applyNumberFormat="1" applyFont="1" applyFill="1" applyBorder="1" applyAlignment="1">
      <alignment horizontal="left" vertical="center" wrapText="1"/>
    </xf>
    <xf numFmtId="38" fontId="10" fillId="0" borderId="25" xfId="15" applyNumberFormat="1" applyFont="1" applyFill="1" applyBorder="1" applyAlignment="1" applyProtection="1">
      <alignment horizontal="center" vertical="center" wrapText="1"/>
    </xf>
    <xf numFmtId="38" fontId="10" fillId="0" borderId="0" xfId="15" applyNumberFormat="1" applyFont="1" applyFill="1" applyBorder="1" applyAlignment="1" applyProtection="1">
      <alignment horizontal="center" vertical="center"/>
    </xf>
    <xf numFmtId="38" fontId="10" fillId="0" borderId="15" xfId="15" applyNumberFormat="1" applyFont="1" applyFill="1" applyBorder="1" applyAlignment="1" applyProtection="1">
      <alignment horizontal="center" vertical="center" wrapText="1"/>
    </xf>
    <xf numFmtId="0" fontId="10" fillId="0" borderId="25" xfId="5" applyFont="1" applyFill="1" applyBorder="1" applyAlignment="1">
      <alignment vertical="center"/>
    </xf>
    <xf numFmtId="0" fontId="10" fillId="0" borderId="26" xfId="5" applyFont="1" applyFill="1" applyBorder="1" applyAlignment="1">
      <alignment vertical="center"/>
    </xf>
    <xf numFmtId="0" fontId="10" fillId="0" borderId="15" xfId="5" applyFont="1" applyFill="1" applyBorder="1" applyAlignment="1">
      <alignment horizontal="left" vertical="center"/>
    </xf>
    <xf numFmtId="38" fontId="10" fillId="0" borderId="15" xfId="15" applyNumberFormat="1" applyFont="1" applyFill="1" applyBorder="1" applyAlignment="1" applyProtection="1">
      <alignment vertical="center" wrapText="1"/>
    </xf>
    <xf numFmtId="38" fontId="10" fillId="0" borderId="0" xfId="15" applyNumberFormat="1" applyFont="1" applyFill="1" applyBorder="1" applyAlignment="1" applyProtection="1">
      <alignment vertical="center"/>
    </xf>
    <xf numFmtId="38" fontId="7" fillId="0" borderId="0" xfId="15" applyNumberFormat="1" applyFont="1" applyFill="1" applyBorder="1" applyAlignment="1">
      <alignment horizontal="left" wrapText="1"/>
    </xf>
    <xf numFmtId="0" fontId="47" fillId="0" borderId="1" xfId="5" applyFont="1" applyFill="1" applyBorder="1" applyAlignment="1"/>
    <xf numFmtId="0" fontId="2" fillId="0" borderId="1" xfId="5" applyFont="1" applyFill="1" applyBorder="1"/>
    <xf numFmtId="0" fontId="7" fillId="0" borderId="1" xfId="5" applyFont="1" applyFill="1" applyBorder="1"/>
    <xf numFmtId="38" fontId="7" fillId="0" borderId="1" xfId="15" applyNumberFormat="1" applyFont="1" applyFill="1" applyBorder="1" applyAlignment="1" applyProtection="1">
      <alignment wrapText="1"/>
    </xf>
    <xf numFmtId="38" fontId="7" fillId="0" borderId="1" xfId="15" applyNumberFormat="1" applyFont="1" applyFill="1" applyBorder="1" applyAlignment="1" applyProtection="1">
      <alignment horizontal="center" wrapText="1"/>
    </xf>
    <xf numFmtId="38" fontId="7" fillId="0" borderId="0" xfId="15" applyNumberFormat="1" applyFont="1" applyFill="1" applyBorder="1" applyProtection="1"/>
    <xf numFmtId="0" fontId="49" fillId="0" borderId="0" xfId="5" applyFont="1" applyFill="1" applyAlignment="1">
      <alignment horizontal="left"/>
    </xf>
    <xf numFmtId="38" fontId="50" fillId="0" borderId="0" xfId="15" applyNumberFormat="1" applyFont="1" applyFill="1" applyAlignment="1" applyProtection="1">
      <alignment horizontal="left" wrapText="1"/>
    </xf>
    <xf numFmtId="38" fontId="51" fillId="0" borderId="0" xfId="15" applyNumberFormat="1" applyFont="1" applyFill="1" applyAlignment="1" applyProtection="1">
      <alignment horizontal="left"/>
    </xf>
    <xf numFmtId="38" fontId="51" fillId="0" borderId="0" xfId="15" applyNumberFormat="1" applyFont="1" applyFill="1" applyAlignment="1" applyProtection="1">
      <alignment horizontal="left" wrapText="1"/>
    </xf>
    <xf numFmtId="38" fontId="7" fillId="0" borderId="0" xfId="15" applyNumberFormat="1" applyFont="1" applyFill="1" applyBorder="1" applyAlignment="1" applyProtection="1">
      <alignment horizontal="left"/>
    </xf>
    <xf numFmtId="38" fontId="50" fillId="0" borderId="0" xfId="15" applyNumberFormat="1" applyFont="1" applyFill="1" applyBorder="1" applyAlignment="1" applyProtection="1">
      <alignment horizontal="left" wrapText="1"/>
    </xf>
    <xf numFmtId="0" fontId="50" fillId="0" borderId="0" xfId="5" applyFont="1" applyFill="1" applyAlignment="1">
      <alignment horizontal="left"/>
    </xf>
    <xf numFmtId="38" fontId="50" fillId="0" borderId="0" xfId="15" applyNumberFormat="1" applyFont="1" applyFill="1" applyBorder="1" applyAlignment="1" applyProtection="1">
      <alignment horizontal="left"/>
    </xf>
    <xf numFmtId="37" fontId="50" fillId="0" borderId="0" xfId="15" applyFont="1" applyFill="1" applyAlignment="1">
      <alignment horizontal="left"/>
    </xf>
    <xf numFmtId="37" fontId="7" fillId="0" borderId="0" xfId="15" applyFont="1" applyFill="1" applyAlignment="1">
      <alignment horizontal="left"/>
    </xf>
    <xf numFmtId="0" fontId="49" fillId="0" borderId="0" xfId="5" applyFont="1" applyFill="1"/>
    <xf numFmtId="0" fontId="51" fillId="0" borderId="0" xfId="5" applyFont="1" applyFill="1" applyAlignment="1">
      <alignment horizontal="right"/>
    </xf>
    <xf numFmtId="0" fontId="50" fillId="0" borderId="0" xfId="5" applyFont="1" applyFill="1"/>
    <xf numFmtId="0" fontId="2" fillId="0" borderId="0" xfId="5" applyFont="1"/>
    <xf numFmtId="0" fontId="2" fillId="0" borderId="0" xfId="5" applyFont="1" applyAlignment="1">
      <alignment horizontal="left"/>
    </xf>
    <xf numFmtId="0" fontId="47" fillId="0" borderId="0" xfId="5" applyFont="1" applyAlignment="1"/>
    <xf numFmtId="0" fontId="2" fillId="0" borderId="0" xfId="5" applyFont="1" applyBorder="1" applyAlignment="1">
      <alignment horizontal="left"/>
    </xf>
    <xf numFmtId="0" fontId="2" fillId="0" borderId="0" xfId="5" applyFont="1" applyBorder="1"/>
    <xf numFmtId="0" fontId="2" fillId="0" borderId="0" xfId="5" applyFont="1" applyAlignment="1">
      <alignment vertical="center"/>
    </xf>
    <xf numFmtId="0" fontId="47" fillId="0" borderId="1" xfId="5" applyFont="1" applyBorder="1" applyAlignment="1"/>
    <xf numFmtId="0" fontId="2" fillId="0" borderId="1" xfId="5" applyFont="1" applyBorder="1"/>
    <xf numFmtId="0" fontId="7" fillId="0" borderId="1" xfId="5" applyFont="1" applyBorder="1"/>
    <xf numFmtId="38" fontId="52" fillId="0" borderId="1" xfId="15" applyNumberFormat="1" applyFont="1" applyFill="1" applyBorder="1" applyAlignment="1" applyProtection="1">
      <alignment horizontal="center" wrapText="1"/>
    </xf>
    <xf numFmtId="0" fontId="49" fillId="0" borderId="0" xfId="5" applyFont="1" applyAlignment="1">
      <alignment horizontal="left"/>
    </xf>
    <xf numFmtId="38" fontId="52" fillId="0" borderId="0" xfId="15" applyNumberFormat="1" applyFont="1" applyFill="1" applyBorder="1" applyAlignment="1" applyProtection="1">
      <alignment horizontal="left"/>
    </xf>
    <xf numFmtId="0" fontId="50" fillId="0" borderId="0" xfId="5" applyFont="1" applyAlignment="1">
      <alignment horizontal="left"/>
    </xf>
    <xf numFmtId="38" fontId="53" fillId="0" borderId="0" xfId="15" applyNumberFormat="1" applyFont="1" applyFill="1" applyBorder="1" applyAlignment="1" applyProtection="1">
      <alignment horizontal="left"/>
    </xf>
    <xf numFmtId="37" fontId="53" fillId="0" borderId="0" xfId="15" applyFont="1" applyFill="1" applyAlignment="1">
      <alignment horizontal="left"/>
    </xf>
    <xf numFmtId="37" fontId="52" fillId="0" borderId="0" xfId="15" applyFont="1" applyFill="1" applyAlignment="1">
      <alignment horizontal="left"/>
    </xf>
    <xf numFmtId="0" fontId="49" fillId="0" borderId="0" xfId="5" applyFont="1"/>
    <xf numFmtId="0" fontId="51" fillId="0" borderId="0" xfId="5" applyFont="1" applyAlignment="1">
      <alignment horizontal="right"/>
    </xf>
    <xf numFmtId="0" fontId="50" fillId="0" borderId="0" xfId="5" applyFont="1"/>
    <xf numFmtId="0" fontId="54" fillId="0" borderId="0" xfId="5" applyFont="1" applyFill="1" applyAlignment="1">
      <alignment vertical="center"/>
    </xf>
    <xf numFmtId="38" fontId="30" fillId="0" borderId="0" xfId="5" applyNumberFormat="1" applyFont="1" applyFill="1" applyAlignment="1">
      <alignment vertical="center"/>
    </xf>
    <xf numFmtId="0" fontId="29" fillId="0" borderId="0" xfId="5" applyFont="1" applyFill="1"/>
    <xf numFmtId="0" fontId="30" fillId="0" borderId="0" xfId="5" applyFont="1" applyFill="1" applyBorder="1" applyAlignment="1"/>
    <xf numFmtId="0" fontId="30" fillId="0" borderId="0" xfId="5" applyFont="1" applyFill="1" applyBorder="1"/>
    <xf numFmtId="0" fontId="30" fillId="0" borderId="0" xfId="5" applyFont="1" applyFill="1" applyBorder="1" applyAlignment="1">
      <alignment horizontal="left"/>
    </xf>
    <xf numFmtId="17" fontId="10" fillId="0" borderId="0" xfId="5" applyNumberFormat="1" applyFont="1" applyFill="1" applyBorder="1" applyAlignment="1">
      <alignment horizontal="left" vertical="center"/>
    </xf>
    <xf numFmtId="38" fontId="10" fillId="0" borderId="9" xfId="2" applyFont="1" applyFill="1" applyBorder="1" applyAlignment="1">
      <alignment vertical="center"/>
    </xf>
    <xf numFmtId="38" fontId="10" fillId="0" borderId="1" xfId="2" applyFont="1" applyFill="1" applyBorder="1" applyAlignment="1">
      <alignment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49" fontId="10" fillId="0" borderId="9" xfId="5" applyNumberFormat="1" applyFont="1" applyFill="1" applyBorder="1" applyAlignment="1">
      <alignment horizontal="right" vertical="center"/>
    </xf>
    <xf numFmtId="49" fontId="10" fillId="0" borderId="1" xfId="5" applyNumberFormat="1" applyFont="1" applyFill="1" applyBorder="1" applyAlignment="1">
      <alignment horizontal="left" vertical="center"/>
    </xf>
    <xf numFmtId="49" fontId="10" fillId="0" borderId="1" xfId="5" applyNumberFormat="1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49" fontId="10" fillId="0" borderId="8" xfId="5" applyNumberFormat="1" applyFont="1" applyFill="1" applyBorder="1" applyAlignment="1">
      <alignment horizontal="right" vertical="center"/>
    </xf>
    <xf numFmtId="49" fontId="10" fillId="0" borderId="0" xfId="5" applyNumberFormat="1" applyFont="1" applyFill="1" applyBorder="1" applyAlignment="1">
      <alignment horizontal="left" vertical="center"/>
    </xf>
    <xf numFmtId="185" fontId="10" fillId="0" borderId="4" xfId="14" applyNumberFormat="1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49" fontId="55" fillId="0" borderId="0" xfId="5" applyNumberFormat="1" applyFont="1" applyFill="1" applyBorder="1" applyAlignment="1">
      <alignment horizontal="left" vertical="center"/>
    </xf>
    <xf numFmtId="0" fontId="10" fillId="0" borderId="8" xfId="5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9" fontId="10" fillId="0" borderId="0" xfId="5" applyNumberFormat="1" applyFont="1" applyFill="1" applyBorder="1" applyAlignment="1">
      <alignment horizontal="left" vertical="center"/>
    </xf>
    <xf numFmtId="38" fontId="10" fillId="0" borderId="8" xfId="2" applyFont="1" applyFill="1" applyBorder="1" applyAlignment="1">
      <alignment horizontal="right" vertical="center"/>
    </xf>
    <xf numFmtId="0" fontId="10" fillId="0" borderId="8" xfId="5" applyFont="1" applyFill="1" applyBorder="1" applyAlignment="1">
      <alignment horizontal="distributed" vertical="center"/>
    </xf>
    <xf numFmtId="180" fontId="10" fillId="0" borderId="0" xfId="5" applyNumberFormat="1" applyFont="1" applyFill="1" applyBorder="1" applyAlignment="1">
      <alignment horizontal="left" vertical="center"/>
    </xf>
    <xf numFmtId="181" fontId="10" fillId="0" borderId="0" xfId="5" applyNumberFormat="1" applyFont="1" applyFill="1" applyBorder="1" applyAlignment="1">
      <alignment horizontal="left" vertical="center"/>
    </xf>
    <xf numFmtId="182" fontId="10" fillId="0" borderId="0" xfId="5" applyNumberFormat="1" applyFont="1" applyFill="1" applyBorder="1" applyAlignment="1">
      <alignment horizontal="left" vertical="center"/>
    </xf>
    <xf numFmtId="183" fontId="10" fillId="0" borderId="0" xfId="5" applyNumberFormat="1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distributed" vertical="center"/>
    </xf>
    <xf numFmtId="3" fontId="10" fillId="0" borderId="0" xfId="2" applyNumberFormat="1" applyFont="1" applyFill="1" applyBorder="1" applyAlignment="1">
      <alignment horizontal="right" vertical="center"/>
    </xf>
    <xf numFmtId="184" fontId="10" fillId="0" borderId="0" xfId="5" applyNumberFormat="1" applyFont="1" applyFill="1" applyBorder="1" applyAlignment="1">
      <alignment horizontal="left" vertical="center"/>
    </xf>
    <xf numFmtId="0" fontId="10" fillId="0" borderId="8" xfId="5" applyFont="1" applyFill="1" applyBorder="1" applyAlignment="1">
      <alignment horizontal="right" vertical="center"/>
    </xf>
    <xf numFmtId="0" fontId="10" fillId="0" borderId="0" xfId="5" applyFont="1" applyFill="1" applyAlignment="1">
      <alignment horizontal="left" vertical="center"/>
    </xf>
    <xf numFmtId="0" fontId="10" fillId="0" borderId="6" xfId="5" applyFont="1" applyFill="1" applyBorder="1" applyAlignment="1">
      <alignment horizontal="right" vertical="center"/>
    </xf>
    <xf numFmtId="0" fontId="10" fillId="0" borderId="2" xfId="5" applyFont="1" applyFill="1" applyBorder="1" applyAlignment="1">
      <alignment horizontal="right" vertical="center"/>
    </xf>
    <xf numFmtId="0" fontId="10" fillId="0" borderId="2" xfId="5" applyFont="1" applyFill="1" applyBorder="1" applyAlignment="1">
      <alignment horizontal="left" vertical="center"/>
    </xf>
    <xf numFmtId="0" fontId="44" fillId="0" borderId="0" xfId="5" applyFont="1" applyFill="1"/>
    <xf numFmtId="0" fontId="44" fillId="0" borderId="0" xfId="5" applyFont="1" applyFill="1" applyBorder="1" applyAlignment="1">
      <alignment horizontal="center"/>
    </xf>
    <xf numFmtId="0" fontId="30" fillId="0" borderId="0" xfId="5" applyFont="1" applyFill="1" applyBorder="1" applyAlignment="1">
      <alignment horizontal="center"/>
    </xf>
    <xf numFmtId="0" fontId="44" fillId="0" borderId="0" xfId="5" applyFont="1" applyFill="1" applyAlignment="1">
      <alignment horizontal="right"/>
    </xf>
    <xf numFmtId="38" fontId="30" fillId="0" borderId="14" xfId="15" applyNumberFormat="1" applyFont="1" applyFill="1" applyBorder="1" applyAlignment="1" applyProtection="1">
      <alignment horizontal="center" vertical="top" wrapText="1"/>
    </xf>
    <xf numFmtId="0" fontId="44" fillId="0" borderId="0" xfId="5" applyFont="1" applyFill="1" applyBorder="1"/>
    <xf numFmtId="38" fontId="10" fillId="0" borderId="31" xfId="15" applyNumberFormat="1" applyFont="1" applyFill="1" applyBorder="1" applyAlignment="1" applyProtection="1">
      <alignment vertical="center" wrapText="1"/>
    </xf>
    <xf numFmtId="0" fontId="1" fillId="0" borderId="0" xfId="5" applyFont="1" applyFill="1" applyBorder="1" applyAlignment="1">
      <alignment horizontal="left"/>
    </xf>
    <xf numFmtId="0" fontId="1" fillId="0" borderId="1" xfId="5" applyFont="1" applyFill="1" applyBorder="1"/>
    <xf numFmtId="37" fontId="57" fillId="0" borderId="1" xfId="15" applyFont="1" applyFill="1" applyBorder="1" applyAlignment="1">
      <alignment vertical="center"/>
    </xf>
    <xf numFmtId="38" fontId="30" fillId="0" borderId="1" xfId="15" applyNumberFormat="1" applyFont="1" applyFill="1" applyBorder="1" applyAlignment="1" applyProtection="1">
      <alignment vertical="center"/>
    </xf>
    <xf numFmtId="38" fontId="57" fillId="0" borderId="1" xfId="15" applyNumberFormat="1" applyFont="1" applyFill="1" applyBorder="1" applyAlignment="1" applyProtection="1"/>
    <xf numFmtId="0" fontId="58" fillId="0" borderId="1" xfId="5" applyFont="1" applyFill="1" applyBorder="1" applyAlignment="1"/>
    <xf numFmtId="0" fontId="45" fillId="0" borderId="1" xfId="5" applyFont="1" applyFill="1" applyBorder="1" applyAlignment="1">
      <alignment vertical="center"/>
    </xf>
    <xf numFmtId="0" fontId="1" fillId="0" borderId="1" xfId="5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center"/>
    </xf>
    <xf numFmtId="0" fontId="59" fillId="0" borderId="0" xfId="5" applyFont="1" applyFill="1" applyAlignment="1">
      <alignment vertical="center"/>
    </xf>
    <xf numFmtId="0" fontId="59" fillId="0" borderId="0" xfId="5" applyFont="1" applyFill="1" applyAlignment="1">
      <alignment horizontal="right" vertical="center"/>
    </xf>
    <xf numFmtId="37" fontId="59" fillId="0" borderId="0" xfId="15" applyFont="1" applyFill="1" applyAlignment="1">
      <alignment horizontal="left" vertical="center"/>
    </xf>
    <xf numFmtId="0" fontId="59" fillId="0" borderId="0" xfId="5" applyFont="1" applyFill="1" applyAlignment="1">
      <alignment horizontal="center" vertical="center"/>
    </xf>
    <xf numFmtId="37" fontId="59" fillId="0" borderId="0" xfId="15" applyFont="1" applyFill="1" applyAlignment="1">
      <alignment vertical="center"/>
    </xf>
    <xf numFmtId="0" fontId="40" fillId="0" borderId="0" xfId="5" applyFont="1" applyFill="1"/>
    <xf numFmtId="0" fontId="2" fillId="0" borderId="0" xfId="5" applyFont="1" applyFill="1" applyAlignment="1"/>
    <xf numFmtId="0" fontId="59" fillId="0" borderId="0" xfId="5" applyFont="1" applyFill="1" applyAlignment="1"/>
    <xf numFmtId="0" fontId="60" fillId="0" borderId="0" xfId="5" applyFont="1" applyFill="1"/>
    <xf numFmtId="0" fontId="12" fillId="0" borderId="0" xfId="5" applyFont="1" applyFill="1" applyAlignment="1">
      <alignment vertical="center"/>
    </xf>
    <xf numFmtId="38" fontId="10" fillId="0" borderId="0" xfId="5" applyNumberFormat="1" applyFont="1" applyFill="1" applyAlignment="1">
      <alignment vertical="center"/>
    </xf>
    <xf numFmtId="0" fontId="12" fillId="0" borderId="0" xfId="5" applyFont="1" applyFill="1"/>
    <xf numFmtId="0" fontId="10" fillId="0" borderId="0" xfId="5" applyFont="1" applyFill="1"/>
    <xf numFmtId="0" fontId="10" fillId="0" borderId="0" xfId="5" applyFont="1" applyFill="1" applyAlignment="1"/>
    <xf numFmtId="0" fontId="10" fillId="0" borderId="0" xfId="5" applyFont="1" applyFill="1" applyBorder="1" applyAlignment="1"/>
    <xf numFmtId="0" fontId="10" fillId="0" borderId="0" xfId="5" applyFont="1" applyFill="1" applyBorder="1"/>
    <xf numFmtId="38" fontId="42" fillId="0" borderId="0" xfId="2" applyFont="1" applyFill="1" applyBorder="1" applyAlignment="1">
      <alignment vertical="center"/>
    </xf>
    <xf numFmtId="0" fontId="10" fillId="0" borderId="0" xfId="5" applyFont="1" applyFill="1" applyAlignment="1">
      <alignment vertical="top"/>
    </xf>
    <xf numFmtId="0" fontId="10" fillId="0" borderId="0" xfId="5" applyFont="1" applyFill="1" applyBorder="1" applyAlignment="1">
      <alignment horizontal="right" vertical="top"/>
    </xf>
    <xf numFmtId="176" fontId="10" fillId="0" borderId="11" xfId="5" applyNumberFormat="1" applyFont="1" applyFill="1" applyBorder="1" applyAlignment="1">
      <alignment horizontal="left" vertical="top"/>
    </xf>
    <xf numFmtId="3" fontId="10" fillId="0" borderId="9" xfId="2" applyNumberFormat="1" applyFont="1" applyFill="1" applyBorder="1" applyAlignment="1">
      <alignment vertical="top"/>
    </xf>
    <xf numFmtId="3" fontId="10" fillId="0" borderId="1" xfId="2" applyNumberFormat="1" applyFont="1" applyFill="1" applyBorder="1" applyAlignment="1">
      <alignment vertical="top"/>
    </xf>
    <xf numFmtId="3" fontId="10" fillId="0" borderId="1" xfId="2" applyNumberFormat="1" applyFont="1" applyFill="1" applyBorder="1" applyAlignment="1">
      <alignment horizontal="right" vertical="top"/>
    </xf>
    <xf numFmtId="3" fontId="10" fillId="0" borderId="1" xfId="5" applyNumberFormat="1" applyFont="1" applyFill="1" applyBorder="1" applyAlignment="1">
      <alignment horizontal="right" vertical="top" wrapText="1"/>
    </xf>
    <xf numFmtId="3" fontId="10" fillId="0" borderId="1" xfId="5" applyNumberFormat="1" applyFont="1" applyFill="1" applyBorder="1" applyAlignment="1">
      <alignment horizontal="right" vertical="top"/>
    </xf>
    <xf numFmtId="3" fontId="10" fillId="0" borderId="11" xfId="2" applyNumberFormat="1" applyFont="1" applyFill="1" applyBorder="1" applyAlignment="1">
      <alignment horizontal="right" vertical="top"/>
    </xf>
    <xf numFmtId="49" fontId="10" fillId="0" borderId="9" xfId="5" applyNumberFormat="1" applyFont="1" applyFill="1" applyBorder="1" applyAlignment="1">
      <alignment horizontal="right" vertical="top"/>
    </xf>
    <xf numFmtId="49" fontId="10" fillId="0" borderId="1" xfId="5" applyNumberFormat="1" applyFont="1" applyFill="1" applyBorder="1" applyAlignment="1">
      <alignment horizontal="left" vertical="top"/>
    </xf>
    <xf numFmtId="49" fontId="10" fillId="0" borderId="1" xfId="5" applyNumberFormat="1" applyFont="1" applyFill="1" applyBorder="1" applyAlignment="1">
      <alignment horizontal="right" vertical="top"/>
    </xf>
    <xf numFmtId="176" fontId="10" fillId="0" borderId="4" xfId="5" applyNumberFormat="1" applyFont="1" applyFill="1" applyBorder="1" applyAlignment="1">
      <alignment horizontal="left"/>
    </xf>
    <xf numFmtId="3" fontId="10" fillId="0" borderId="8" xfId="5" applyNumberFormat="1" applyFont="1" applyFill="1" applyBorder="1" applyAlignment="1"/>
    <xf numFmtId="3" fontId="10" fillId="0" borderId="0" xfId="5" applyNumberFormat="1" applyFont="1" applyFill="1" applyBorder="1" applyAlignment="1"/>
    <xf numFmtId="3" fontId="10" fillId="0" borderId="0" xfId="5" applyNumberFormat="1" applyFont="1" applyFill="1" applyBorder="1" applyAlignment="1">
      <alignment horizontal="center"/>
    </xf>
    <xf numFmtId="186" fontId="10" fillId="0" borderId="0" xfId="5" applyNumberFormat="1" applyFont="1" applyFill="1" applyBorder="1" applyAlignment="1">
      <alignment horizontal="right"/>
    </xf>
    <xf numFmtId="186" fontId="10" fillId="0" borderId="4" xfId="5" applyNumberFormat="1" applyFont="1" applyFill="1" applyBorder="1" applyAlignment="1">
      <alignment horizontal="right"/>
    </xf>
    <xf numFmtId="49" fontId="10" fillId="0" borderId="8" xfId="5" applyNumberFormat="1" applyFont="1" applyFill="1" applyBorder="1" applyAlignment="1">
      <alignment horizontal="right"/>
    </xf>
    <xf numFmtId="49" fontId="10" fillId="0" borderId="0" xfId="5" applyNumberFormat="1" applyFont="1" applyFill="1" applyBorder="1" applyAlignment="1">
      <alignment horizontal="right"/>
    </xf>
    <xf numFmtId="49" fontId="10" fillId="0" borderId="0" xfId="5" applyNumberFormat="1" applyFont="1" applyFill="1" applyBorder="1" applyAlignment="1">
      <alignment horizontal="left"/>
    </xf>
    <xf numFmtId="176" fontId="10" fillId="0" borderId="4" xfId="5" applyNumberFormat="1" applyFont="1" applyFill="1" applyBorder="1" applyAlignment="1">
      <alignment horizontal="left" vertical="top"/>
    </xf>
    <xf numFmtId="3" fontId="10" fillId="0" borderId="8" xfId="2" applyNumberFormat="1" applyFont="1" applyFill="1" applyBorder="1" applyAlignment="1">
      <alignment vertical="top"/>
    </xf>
    <xf numFmtId="3" fontId="10" fillId="0" borderId="0" xfId="2" applyNumberFormat="1" applyFont="1" applyFill="1" applyBorder="1" applyAlignment="1">
      <alignment vertical="top"/>
    </xf>
    <xf numFmtId="3" fontId="10" fillId="0" borderId="0" xfId="5" applyNumberFormat="1" applyFont="1" applyFill="1" applyBorder="1" applyAlignment="1">
      <alignment horizontal="right" vertical="top" wrapText="1"/>
    </xf>
    <xf numFmtId="3" fontId="10" fillId="0" borderId="0" xfId="5" applyNumberFormat="1" applyFont="1" applyFill="1" applyBorder="1" applyAlignment="1">
      <alignment horizontal="right" vertical="top"/>
    </xf>
    <xf numFmtId="3" fontId="10" fillId="0" borderId="4" xfId="5" applyNumberFormat="1" applyFont="1" applyFill="1" applyBorder="1" applyAlignment="1">
      <alignment horizontal="right" vertical="top" wrapText="1"/>
    </xf>
    <xf numFmtId="49" fontId="10" fillId="0" borderId="8" xfId="5" applyNumberFormat="1" applyFont="1" applyFill="1" applyBorder="1" applyAlignment="1">
      <alignment horizontal="right" vertical="top"/>
    </xf>
    <xf numFmtId="49" fontId="10" fillId="0" borderId="0" xfId="5" applyNumberFormat="1" applyFont="1" applyFill="1" applyBorder="1" applyAlignment="1">
      <alignment horizontal="left" vertical="top"/>
    </xf>
    <xf numFmtId="178" fontId="10" fillId="0" borderId="4" xfId="5" applyNumberFormat="1" applyFont="1" applyFill="1" applyBorder="1" applyAlignment="1">
      <alignment horizontal="left"/>
    </xf>
    <xf numFmtId="3" fontId="10" fillId="0" borderId="0" xfId="5" applyNumberFormat="1" applyFont="1" applyFill="1" applyBorder="1" applyAlignment="1">
      <alignment horizontal="right" wrapText="1"/>
    </xf>
    <xf numFmtId="49" fontId="10" fillId="0" borderId="0" xfId="5" applyNumberFormat="1" applyFont="1" applyFill="1" applyBorder="1" applyAlignment="1">
      <alignment horizontal="center"/>
    </xf>
    <xf numFmtId="178" fontId="10" fillId="0" borderId="4" xfId="5" applyNumberFormat="1" applyFont="1" applyFill="1" applyBorder="1" applyAlignment="1">
      <alignment horizontal="left" vertical="top"/>
    </xf>
    <xf numFmtId="185" fontId="10" fillId="0" borderId="4" xfId="14" applyNumberFormat="1" applyFont="1" applyFill="1" applyBorder="1" applyAlignment="1"/>
    <xf numFmtId="3" fontId="10" fillId="0" borderId="0" xfId="5" applyNumberFormat="1" applyFont="1" applyFill="1" applyBorder="1" applyAlignment="1">
      <alignment horizontal="right"/>
    </xf>
    <xf numFmtId="3" fontId="10" fillId="0" borderId="4" xfId="5" applyNumberFormat="1" applyFont="1" applyFill="1" applyBorder="1" applyAlignment="1">
      <alignment horizontal="right" wrapText="1"/>
    </xf>
    <xf numFmtId="49" fontId="55" fillId="0" borderId="0" xfId="5" applyNumberFormat="1" applyFont="1" applyFill="1" applyBorder="1" applyAlignment="1">
      <alignment horizontal="left" vertical="top"/>
    </xf>
    <xf numFmtId="186" fontId="10" fillId="0" borderId="8" xfId="5" applyNumberFormat="1" applyFont="1" applyFill="1" applyBorder="1" applyAlignment="1">
      <alignment horizontal="right"/>
    </xf>
    <xf numFmtId="3" fontId="10" fillId="0" borderId="8" xfId="2" applyNumberFormat="1" applyFont="1" applyFill="1" applyBorder="1" applyAlignment="1"/>
    <xf numFmtId="3" fontId="10" fillId="0" borderId="0" xfId="2" applyNumberFormat="1" applyFont="1" applyFill="1" applyBorder="1" applyAlignment="1"/>
    <xf numFmtId="0" fontId="10" fillId="0" borderId="4" xfId="5" applyFont="1" applyFill="1" applyBorder="1" applyAlignment="1">
      <alignment horizontal="left"/>
    </xf>
    <xf numFmtId="186" fontId="10" fillId="0" borderId="0" xfId="5" applyNumberFormat="1" applyFont="1" applyFill="1" applyBorder="1" applyAlignment="1">
      <alignment horizontal="right" wrapText="1"/>
    </xf>
    <xf numFmtId="0" fontId="10" fillId="0" borderId="8" xfId="5" applyFont="1" applyFill="1" applyBorder="1" applyAlignment="1"/>
    <xf numFmtId="3" fontId="10" fillId="0" borderId="0" xfId="2" applyNumberFormat="1" applyFont="1" applyFill="1" applyBorder="1" applyAlignment="1">
      <alignment horizontal="right"/>
    </xf>
    <xf numFmtId="3" fontId="10" fillId="0" borderId="4" xfId="2" applyNumberFormat="1" applyFont="1" applyFill="1" applyBorder="1" applyAlignment="1">
      <alignment horizontal="right"/>
    </xf>
    <xf numFmtId="179" fontId="10" fillId="0" borderId="4" xfId="5" applyNumberFormat="1" applyFont="1" applyFill="1" applyBorder="1" applyAlignment="1">
      <alignment horizontal="left" vertical="top"/>
    </xf>
    <xf numFmtId="3" fontId="10" fillId="0" borderId="8" xfId="2" applyNumberFormat="1" applyFont="1" applyFill="1" applyBorder="1" applyAlignment="1">
      <alignment horizontal="right" vertical="top"/>
    </xf>
    <xf numFmtId="3" fontId="10" fillId="0" borderId="0" xfId="2" applyNumberFormat="1" applyFont="1" applyFill="1" applyBorder="1" applyAlignment="1">
      <alignment horizontal="right" vertical="top"/>
    </xf>
    <xf numFmtId="3" fontId="10" fillId="0" borderId="4" xfId="2" applyNumberFormat="1" applyFont="1" applyFill="1" applyBorder="1" applyAlignment="1">
      <alignment horizontal="right" vertical="top"/>
    </xf>
    <xf numFmtId="0" fontId="10" fillId="0" borderId="0" xfId="5" applyFont="1" applyFill="1" applyBorder="1" applyAlignment="1">
      <alignment horizontal="left" vertical="top"/>
    </xf>
    <xf numFmtId="180" fontId="10" fillId="0" borderId="4" xfId="5" applyNumberFormat="1" applyFont="1" applyFill="1" applyBorder="1" applyAlignment="1">
      <alignment horizontal="left"/>
    </xf>
    <xf numFmtId="0" fontId="10" fillId="0" borderId="8" xfId="5" applyFont="1" applyFill="1" applyBorder="1" applyAlignment="1">
      <alignment horizontal="distributed"/>
    </xf>
    <xf numFmtId="0" fontId="10" fillId="0" borderId="0" xfId="5" applyFont="1" applyFill="1" applyBorder="1" applyAlignment="1">
      <alignment horizontal="distributed"/>
    </xf>
    <xf numFmtId="180" fontId="10" fillId="0" borderId="4" xfId="5" applyNumberFormat="1" applyFont="1" applyFill="1" applyBorder="1" applyAlignment="1">
      <alignment horizontal="left" vertical="top"/>
    </xf>
    <xf numFmtId="3" fontId="10" fillId="0" borderId="8" xfId="5" applyNumberFormat="1" applyFont="1" applyFill="1" applyBorder="1" applyAlignment="1">
      <alignment horizontal="right" vertical="top" wrapText="1"/>
    </xf>
    <xf numFmtId="0" fontId="10" fillId="0" borderId="8" xfId="5" applyFont="1" applyFill="1" applyBorder="1" applyAlignment="1">
      <alignment horizontal="distributed" vertical="top"/>
    </xf>
    <xf numFmtId="181" fontId="10" fillId="0" borderId="4" xfId="5" applyNumberFormat="1" applyFont="1" applyFill="1" applyBorder="1" applyAlignment="1">
      <alignment horizontal="left"/>
    </xf>
    <xf numFmtId="181" fontId="10" fillId="0" borderId="4" xfId="5" applyNumberFormat="1" applyFont="1" applyFill="1" applyBorder="1" applyAlignment="1">
      <alignment horizontal="left" vertical="top"/>
    </xf>
    <xf numFmtId="182" fontId="10" fillId="0" borderId="4" xfId="5" applyNumberFormat="1" applyFont="1" applyFill="1" applyBorder="1" applyAlignment="1">
      <alignment horizontal="left"/>
    </xf>
    <xf numFmtId="182" fontId="10" fillId="0" borderId="4" xfId="5" applyNumberFormat="1" applyFont="1" applyFill="1" applyBorder="1" applyAlignment="1">
      <alignment horizontal="left" vertical="top"/>
    </xf>
    <xf numFmtId="179" fontId="10" fillId="0" borderId="4" xfId="5" applyNumberFormat="1" applyFont="1" applyFill="1" applyBorder="1" applyAlignment="1">
      <alignment horizontal="left"/>
    </xf>
    <xf numFmtId="3" fontId="10" fillId="0" borderId="4" xfId="5" applyNumberFormat="1" applyFont="1" applyFill="1" applyBorder="1" applyAlignment="1"/>
    <xf numFmtId="183" fontId="10" fillId="0" borderId="4" xfId="5" applyNumberFormat="1" applyFont="1" applyFill="1" applyBorder="1" applyAlignment="1">
      <alignment horizontal="left" vertical="top"/>
    </xf>
    <xf numFmtId="3" fontId="10" fillId="0" borderId="8" xfId="5" applyNumberFormat="1" applyFont="1" applyFill="1" applyBorder="1" applyAlignment="1">
      <alignment vertical="top"/>
    </xf>
    <xf numFmtId="0" fontId="10" fillId="0" borderId="0" xfId="5" applyFont="1" applyFill="1" applyBorder="1" applyAlignment="1">
      <alignment horizontal="distributed" vertical="top"/>
    </xf>
    <xf numFmtId="183" fontId="10" fillId="0" borderId="4" xfId="5" applyNumberFormat="1" applyFont="1" applyFill="1" applyBorder="1" applyAlignment="1">
      <alignment horizontal="left"/>
    </xf>
    <xf numFmtId="0" fontId="12" fillId="0" borderId="0" xfId="5" applyFont="1" applyFill="1" applyBorder="1"/>
    <xf numFmtId="0" fontId="12" fillId="0" borderId="0" xfId="5" applyFont="1" applyFill="1" applyBorder="1" applyAlignment="1">
      <alignment vertical="top"/>
    </xf>
    <xf numFmtId="0" fontId="12" fillId="0" borderId="0" xfId="5" applyFont="1" applyFill="1" applyAlignment="1">
      <alignment vertical="top"/>
    </xf>
    <xf numFmtId="184" fontId="10" fillId="0" borderId="4" xfId="5" applyNumberFormat="1" applyFont="1" applyFill="1" applyBorder="1" applyAlignment="1">
      <alignment horizontal="left" vertical="top"/>
    </xf>
    <xf numFmtId="0" fontId="10" fillId="0" borderId="8" xfId="5" applyFont="1" applyFill="1" applyBorder="1" applyAlignment="1">
      <alignment horizontal="right" vertical="top"/>
    </xf>
    <xf numFmtId="184" fontId="10" fillId="0" borderId="4" xfId="5" applyNumberFormat="1" applyFont="1" applyFill="1" applyBorder="1" applyAlignment="1">
      <alignment horizontal="left"/>
    </xf>
    <xf numFmtId="0" fontId="10" fillId="0" borderId="8" xfId="5" applyFont="1" applyFill="1" applyBorder="1" applyAlignment="1">
      <alignment horizontal="right"/>
    </xf>
    <xf numFmtId="49" fontId="12" fillId="0" borderId="0" xfId="5" applyNumberFormat="1" applyFont="1" applyFill="1"/>
    <xf numFmtId="38" fontId="10" fillId="0" borderId="0" xfId="2" applyFont="1" applyFill="1" applyBorder="1" applyAlignment="1">
      <alignment horizontal="right" vertical="top"/>
    </xf>
    <xf numFmtId="0" fontId="56" fillId="0" borderId="5" xfId="5" applyFont="1" applyFill="1" applyBorder="1" applyAlignment="1">
      <alignment horizontal="center" wrapText="1"/>
    </xf>
    <xf numFmtId="0" fontId="10" fillId="0" borderId="6" xfId="5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/>
    </xf>
    <xf numFmtId="49" fontId="10" fillId="0" borderId="2" xfId="5" applyNumberFormat="1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 vertical="center"/>
    </xf>
    <xf numFmtId="38" fontId="10" fillId="0" borderId="20" xfId="15" applyNumberFormat="1" applyFont="1" applyFill="1" applyBorder="1" applyAlignment="1" applyProtection="1">
      <alignment horizontal="center" vertical="center" wrapText="1"/>
    </xf>
    <xf numFmtId="38" fontId="10" fillId="0" borderId="21" xfId="15" applyNumberFormat="1" applyFont="1" applyFill="1" applyBorder="1" applyAlignment="1" applyProtection="1">
      <alignment horizontal="center" vertical="center" wrapText="1"/>
    </xf>
    <xf numFmtId="38" fontId="10" fillId="0" borderId="24" xfId="15" applyNumberFormat="1" applyFont="1" applyFill="1" applyBorder="1" applyAlignment="1" applyProtection="1">
      <alignment horizontal="center" vertical="center" wrapText="1"/>
    </xf>
    <xf numFmtId="38" fontId="10" fillId="0" borderId="26" xfId="15" applyNumberFormat="1" applyFont="1" applyFill="1" applyBorder="1" applyAlignment="1" applyProtection="1">
      <alignment horizontal="center" vertical="center" wrapText="1"/>
    </xf>
    <xf numFmtId="38" fontId="10" fillId="0" borderId="27" xfId="15" applyNumberFormat="1" applyFont="1" applyFill="1" applyBorder="1" applyAlignment="1" applyProtection="1">
      <alignment vertical="center" wrapText="1"/>
    </xf>
    <xf numFmtId="38" fontId="10" fillId="0" borderId="28" xfId="15" applyNumberFormat="1" applyFont="1" applyFill="1" applyBorder="1" applyAlignment="1" applyProtection="1">
      <alignment vertical="center" wrapText="1"/>
    </xf>
    <xf numFmtId="38" fontId="10" fillId="0" borderId="5" xfId="15" applyNumberFormat="1" applyFont="1" applyFill="1" applyBorder="1" applyAlignment="1" applyProtection="1">
      <alignment vertical="center" wrapText="1"/>
    </xf>
    <xf numFmtId="0" fontId="2" fillId="0" borderId="0" xfId="5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left" vertical="center"/>
    </xf>
    <xf numFmtId="0" fontId="62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63" fillId="0" borderId="0" xfId="5" applyFont="1" applyFill="1" applyAlignment="1">
      <alignment horizontal="left"/>
    </xf>
    <xf numFmtId="0" fontId="59" fillId="0" borderId="0" xfId="5" applyFont="1" applyFill="1"/>
    <xf numFmtId="0" fontId="7" fillId="0" borderId="0" xfId="5" applyFont="1" applyFill="1" applyAlignment="1"/>
    <xf numFmtId="0" fontId="7" fillId="0" borderId="0" xfId="5" applyFont="1" applyFill="1" applyAlignment="1">
      <alignment horizontal="left"/>
    </xf>
    <xf numFmtId="187" fontId="64" fillId="0" borderId="0" xfId="2" applyNumberFormat="1" applyFont="1" applyFill="1" applyBorder="1" applyAlignment="1">
      <alignment horizontal="right" vertical="center"/>
    </xf>
    <xf numFmtId="0" fontId="2" fillId="0" borderId="0" xfId="16" applyFont="1" applyFill="1">
      <alignment vertical="center"/>
    </xf>
    <xf numFmtId="37" fontId="10" fillId="0" borderId="0" xfId="16" applyNumberFormat="1" applyFont="1" applyFill="1" applyAlignment="1">
      <alignment horizontal="right" vertical="center"/>
    </xf>
    <xf numFmtId="37" fontId="10" fillId="0" borderId="11" xfId="16" applyNumberFormat="1" applyFont="1" applyFill="1" applyBorder="1" applyAlignment="1">
      <alignment horizontal="left" vertical="center"/>
    </xf>
    <xf numFmtId="37" fontId="10" fillId="0" borderId="9" xfId="16" applyNumberFormat="1" applyFont="1" applyFill="1" applyBorder="1" applyAlignment="1">
      <alignment horizontal="right" vertical="center"/>
    </xf>
    <xf numFmtId="37" fontId="10" fillId="0" borderId="1" xfId="16" applyNumberFormat="1" applyFont="1" applyFill="1" applyBorder="1" applyAlignment="1">
      <alignment horizontal="right" vertical="center"/>
    </xf>
    <xf numFmtId="37" fontId="10" fillId="0" borderId="11" xfId="16" applyNumberFormat="1" applyFont="1" applyFill="1" applyBorder="1" applyAlignment="1">
      <alignment horizontal="right" vertical="center"/>
    </xf>
    <xf numFmtId="49" fontId="10" fillId="0" borderId="9" xfId="16" applyNumberFormat="1" applyFont="1" applyFill="1" applyBorder="1" applyAlignment="1">
      <alignment horizontal="left" vertical="center"/>
    </xf>
    <xf numFmtId="37" fontId="10" fillId="0" borderId="4" xfId="16" applyNumberFormat="1" applyFont="1" applyFill="1" applyBorder="1" applyAlignment="1">
      <alignment horizontal="left" vertical="center"/>
    </xf>
    <xf numFmtId="37" fontId="10" fillId="0" borderId="8" xfId="16" applyNumberFormat="1" applyFont="1" applyFill="1" applyBorder="1" applyAlignment="1">
      <alignment horizontal="right" vertical="center"/>
    </xf>
    <xf numFmtId="49" fontId="10" fillId="0" borderId="8" xfId="16" applyNumberFormat="1" applyFont="1" applyFill="1" applyBorder="1" applyAlignment="1">
      <alignment horizontal="left" vertical="center"/>
    </xf>
    <xf numFmtId="37" fontId="10" fillId="0" borderId="5" xfId="16" applyNumberFormat="1" applyFont="1" applyFill="1" applyBorder="1" applyAlignment="1">
      <alignment horizontal="left" vertical="center"/>
    </xf>
    <xf numFmtId="37" fontId="10" fillId="0" borderId="6" xfId="16" applyNumberFormat="1" applyFont="1" applyFill="1" applyBorder="1" applyAlignment="1">
      <alignment horizontal="right" vertical="center"/>
    </xf>
    <xf numFmtId="37" fontId="10" fillId="0" borderId="2" xfId="16" applyNumberFormat="1" applyFont="1" applyFill="1" applyBorder="1" applyAlignment="1">
      <alignment horizontal="right" vertical="center"/>
    </xf>
    <xf numFmtId="37" fontId="10" fillId="0" borderId="5" xfId="16" applyNumberFormat="1" applyFont="1" applyFill="1" applyBorder="1" applyAlignment="1">
      <alignment horizontal="right" vertical="center"/>
    </xf>
    <xf numFmtId="49" fontId="10" fillId="0" borderId="6" xfId="16" applyNumberFormat="1" applyFont="1" applyFill="1" applyBorder="1" applyAlignment="1">
      <alignment horizontal="left" vertical="center"/>
    </xf>
    <xf numFmtId="0" fontId="10" fillId="0" borderId="0" xfId="16" applyFont="1" applyFill="1" applyAlignment="1">
      <alignment horizontal="center" vertical="center" wrapText="1"/>
    </xf>
    <xf numFmtId="0" fontId="10" fillId="0" borderId="32" xfId="16" applyFont="1" applyFill="1" applyBorder="1" applyAlignment="1">
      <alignment horizontal="center" vertical="center" wrapText="1"/>
    </xf>
    <xf numFmtId="0" fontId="10" fillId="0" borderId="2" xfId="16" applyFont="1" applyFill="1" applyBorder="1" applyAlignment="1">
      <alignment horizontal="center" vertical="center" wrapText="1"/>
    </xf>
    <xf numFmtId="0" fontId="10" fillId="0" borderId="5" xfId="16" applyFont="1" applyFill="1" applyBorder="1" applyAlignment="1">
      <alignment horizontal="left" vertical="center"/>
    </xf>
    <xf numFmtId="0" fontId="10" fillId="0" borderId="0" xfId="16" applyFont="1" applyFill="1" applyAlignment="1">
      <alignment horizontal="left"/>
    </xf>
    <xf numFmtId="0" fontId="6" fillId="0" borderId="0" xfId="16" applyFont="1" applyFill="1" applyAlignment="1">
      <alignment horizontal="center" vertical="center"/>
    </xf>
    <xf numFmtId="0" fontId="10" fillId="0" borderId="33" xfId="16" applyFont="1" applyFill="1" applyBorder="1" applyAlignment="1">
      <alignment horizontal="center" vertical="center" wrapText="1"/>
    </xf>
    <xf numFmtId="0" fontId="12" fillId="0" borderId="32" xfId="16" applyFont="1" applyFill="1" applyBorder="1" applyAlignment="1">
      <alignment horizontal="center" vertical="center" wrapText="1"/>
    </xf>
    <xf numFmtId="0" fontId="10" fillId="0" borderId="0" xfId="16" applyFont="1" applyFill="1" applyAlignment="1">
      <alignment horizontal="right"/>
    </xf>
    <xf numFmtId="0" fontId="12" fillId="0" borderId="33" xfId="16" applyFont="1" applyFill="1" applyBorder="1" applyAlignment="1">
      <alignment horizontal="center" vertical="center" wrapText="1"/>
    </xf>
    <xf numFmtId="0" fontId="12" fillId="0" borderId="5" xfId="16" applyFont="1" applyFill="1" applyBorder="1" applyAlignment="1">
      <alignment horizontal="center" vertical="center" wrapText="1"/>
    </xf>
    <xf numFmtId="0" fontId="10" fillId="0" borderId="3" xfId="16" applyFont="1" applyFill="1" applyBorder="1" applyAlignment="1">
      <alignment horizontal="center" vertical="center" wrapText="1"/>
    </xf>
    <xf numFmtId="37" fontId="10" fillId="0" borderId="0" xfId="16" applyNumberFormat="1" applyFont="1" applyFill="1" applyBorder="1" applyAlignment="1">
      <alignment horizontal="right" vertical="center"/>
    </xf>
    <xf numFmtId="38" fontId="10" fillId="0" borderId="0" xfId="3" quotePrefix="1" applyFont="1" applyFill="1" applyBorder="1" applyAlignment="1">
      <alignment horizontal="right"/>
    </xf>
    <xf numFmtId="38" fontId="10" fillId="0" borderId="0" xfId="3" quotePrefix="1" applyFont="1" applyFill="1" applyBorder="1" applyAlignment="1">
      <alignment vertical="center"/>
    </xf>
    <xf numFmtId="38" fontId="10" fillId="0" borderId="0" xfId="3" applyFont="1" applyFill="1">
      <alignment vertical="center"/>
    </xf>
    <xf numFmtId="38" fontId="62" fillId="0" borderId="0" xfId="3" applyFont="1" applyFill="1">
      <alignment vertical="center"/>
    </xf>
    <xf numFmtId="38" fontId="65" fillId="0" borderId="0" xfId="3" applyFont="1" applyFill="1">
      <alignment vertical="center"/>
    </xf>
    <xf numFmtId="38" fontId="6" fillId="0" borderId="0" xfId="3" applyFont="1" applyFill="1" applyAlignment="1">
      <alignment horizontal="center" vertical="center"/>
    </xf>
    <xf numFmtId="38" fontId="7" fillId="0" borderId="0" xfId="3" quotePrefix="1" applyFont="1" applyFill="1" applyAlignment="1">
      <alignment horizontal="left" vertical="center"/>
    </xf>
    <xf numFmtId="38" fontId="66" fillId="0" borderId="0" xfId="2" applyFont="1" applyFill="1" applyBorder="1" applyAlignment="1">
      <alignment vertical="center"/>
    </xf>
    <xf numFmtId="38" fontId="66" fillId="0" borderId="0" xfId="2" applyFont="1" applyFill="1" applyBorder="1" applyAlignment="1">
      <alignment horizontal="right" vertical="center"/>
    </xf>
    <xf numFmtId="0" fontId="54" fillId="0" borderId="0" xfId="5" applyFont="1" applyFill="1" applyAlignment="1">
      <alignment horizontal="right" vertical="center"/>
    </xf>
    <xf numFmtId="0" fontId="54" fillId="0" borderId="0" xfId="5" applyFont="1" applyFill="1" applyBorder="1" applyAlignment="1">
      <alignment vertical="center"/>
    </xf>
    <xf numFmtId="49" fontId="66" fillId="0" borderId="0" xfId="5" applyNumberFormat="1" applyFont="1" applyFill="1" applyBorder="1" applyAlignment="1">
      <alignment horizontal="right" vertical="center"/>
    </xf>
    <xf numFmtId="0" fontId="54" fillId="0" borderId="0" xfId="5" applyFont="1" applyFill="1" applyBorder="1" applyAlignment="1">
      <alignment horizontal="center" vertical="center"/>
    </xf>
    <xf numFmtId="0" fontId="56" fillId="0" borderId="0" xfId="5" applyFont="1" applyFill="1" applyBorder="1" applyAlignment="1">
      <alignment vertical="center"/>
    </xf>
    <xf numFmtId="0" fontId="56" fillId="0" borderId="0" xfId="5" applyFont="1" applyFill="1" applyAlignment="1">
      <alignment vertical="center"/>
    </xf>
    <xf numFmtId="0" fontId="56" fillId="0" borderId="0" xfId="5" applyFont="1" applyFill="1" applyAlignment="1">
      <alignment horizontal="left" vertical="center"/>
    </xf>
    <xf numFmtId="3" fontId="10" fillId="0" borderId="9" xfId="2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0" fillId="0" borderId="11" xfId="2" applyNumberFormat="1" applyFont="1" applyFill="1" applyBorder="1" applyAlignment="1">
      <alignment horizontal="right" vertical="center"/>
    </xf>
    <xf numFmtId="3" fontId="10" fillId="0" borderId="8" xfId="2" applyNumberFormat="1" applyFont="1" applyFill="1" applyBorder="1" applyAlignment="1">
      <alignment horizontal="right" vertical="center"/>
    </xf>
    <xf numFmtId="3" fontId="10" fillId="0" borderId="0" xfId="5" applyNumberFormat="1" applyFont="1" applyFill="1" applyAlignment="1">
      <alignment vertical="center"/>
    </xf>
    <xf numFmtId="3" fontId="10" fillId="0" borderId="8" xfId="5" applyNumberFormat="1" applyFont="1" applyFill="1" applyBorder="1" applyAlignment="1">
      <alignment horizontal="right" vertical="center"/>
    </xf>
    <xf numFmtId="3" fontId="10" fillId="0" borderId="0" xfId="5" applyNumberFormat="1" applyFont="1" applyFill="1" applyAlignment="1">
      <alignment horizontal="right" vertical="center"/>
    </xf>
    <xf numFmtId="49" fontId="10" fillId="0" borderId="2" xfId="5" applyNumberFormat="1" applyFont="1" applyFill="1" applyBorder="1" applyAlignment="1">
      <alignment horizontal="left" vertical="center"/>
    </xf>
    <xf numFmtId="0" fontId="30" fillId="0" borderId="0" xfId="5" applyFont="1" applyFill="1" applyAlignment="1">
      <alignment horizontal="right"/>
    </xf>
    <xf numFmtId="38" fontId="30" fillId="0" borderId="5" xfId="15" applyNumberFormat="1" applyFont="1" applyFill="1" applyBorder="1" applyAlignment="1" applyProtection="1">
      <alignment vertical="center" wrapText="1"/>
    </xf>
    <xf numFmtId="0" fontId="1" fillId="0" borderId="0" xfId="5" applyFont="1" applyFill="1" applyBorder="1"/>
    <xf numFmtId="185" fontId="30" fillId="0" borderId="0" xfId="5" applyNumberFormat="1" applyFont="1" applyFill="1"/>
    <xf numFmtId="0" fontId="30" fillId="0" borderId="0" xfId="5" quotePrefix="1" applyFont="1" applyFill="1" applyAlignment="1">
      <alignment vertical="center"/>
    </xf>
    <xf numFmtId="185" fontId="30" fillId="0" borderId="0" xfId="5" applyNumberFormat="1" applyFont="1" applyFill="1" applyAlignment="1">
      <alignment vertical="center"/>
    </xf>
    <xf numFmtId="0" fontId="10" fillId="0" borderId="11" xfId="5" applyFont="1" applyFill="1" applyBorder="1" applyAlignment="1">
      <alignment horizontal="left" vertical="center"/>
    </xf>
    <xf numFmtId="3" fontId="10" fillId="0" borderId="1" xfId="5" applyNumberFormat="1" applyFont="1" applyFill="1" applyBorder="1" applyAlignment="1">
      <alignment horizontal="right" vertical="center"/>
    </xf>
    <xf numFmtId="3" fontId="10" fillId="0" borderId="1" xfId="5" applyNumberFormat="1" applyFont="1" applyFill="1" applyBorder="1"/>
    <xf numFmtId="0" fontId="10" fillId="0" borderId="9" xfId="5" applyFont="1" applyFill="1" applyBorder="1" applyAlignment="1">
      <alignment horizontal="distributed" vertical="center"/>
    </xf>
    <xf numFmtId="0" fontId="10" fillId="0" borderId="1" xfId="5" applyFont="1" applyFill="1" applyBorder="1" applyAlignment="1">
      <alignment horizontal="distributed" vertical="center" wrapText="1"/>
    </xf>
    <xf numFmtId="0" fontId="10" fillId="0" borderId="34" xfId="5" applyFont="1" applyFill="1" applyBorder="1" applyAlignment="1">
      <alignment horizontal="right" vertical="center"/>
    </xf>
    <xf numFmtId="3" fontId="10" fillId="0" borderId="0" xfId="5" applyNumberFormat="1" applyFont="1" applyFill="1" applyBorder="1" applyAlignment="1">
      <alignment horizontal="right" vertical="center"/>
    </xf>
    <xf numFmtId="3" fontId="10" fillId="0" borderId="0" xfId="5" applyNumberFormat="1" applyFont="1" applyFill="1" applyBorder="1"/>
    <xf numFmtId="0" fontId="10" fillId="0" borderId="0" xfId="5" applyFont="1" applyFill="1" applyBorder="1" applyAlignment="1">
      <alignment horizontal="distributed" vertical="center" wrapText="1"/>
    </xf>
    <xf numFmtId="0" fontId="10" fillId="0" borderId="35" xfId="5" applyFont="1" applyFill="1" applyBorder="1" applyAlignment="1">
      <alignment horizontal="right" vertical="center"/>
    </xf>
    <xf numFmtId="0" fontId="42" fillId="0" borderId="4" xfId="5" applyFont="1" applyFill="1" applyBorder="1" applyAlignment="1">
      <alignment horizontal="left" vertical="center"/>
    </xf>
    <xf numFmtId="3" fontId="42" fillId="0" borderId="0" xfId="2" applyNumberFormat="1" applyFont="1" applyFill="1" applyBorder="1" applyAlignment="1">
      <alignment horizontal="right" vertical="center"/>
    </xf>
    <xf numFmtId="3" fontId="42" fillId="0" borderId="0" xfId="5" applyNumberFormat="1" applyFont="1" applyFill="1" applyBorder="1" applyAlignment="1">
      <alignment horizontal="right" vertical="center"/>
    </xf>
    <xf numFmtId="0" fontId="42" fillId="0" borderId="8" xfId="5" applyFont="1" applyFill="1" applyBorder="1" applyAlignment="1">
      <alignment horizontal="distributed" vertical="center"/>
    </xf>
    <xf numFmtId="0" fontId="42" fillId="0" borderId="0" xfId="5" applyFont="1" applyFill="1" applyBorder="1" applyAlignment="1">
      <alignment horizontal="distributed" vertical="center" wrapText="1"/>
    </xf>
    <xf numFmtId="0" fontId="42" fillId="0" borderId="35" xfId="5" applyFont="1" applyFill="1" applyBorder="1" applyAlignment="1">
      <alignment horizontal="right"/>
    </xf>
    <xf numFmtId="0" fontId="10" fillId="0" borderId="36" xfId="5" applyFont="1" applyFill="1" applyBorder="1" applyAlignment="1">
      <alignment horizontal="left" vertical="center"/>
    </xf>
    <xf numFmtId="3" fontId="10" fillId="0" borderId="37" xfId="2" applyNumberFormat="1" applyFont="1" applyFill="1" applyBorder="1" applyAlignment="1">
      <alignment horizontal="right" vertical="center"/>
    </xf>
    <xf numFmtId="3" fontId="10" fillId="0" borderId="37" xfId="5" applyNumberFormat="1" applyFont="1" applyFill="1" applyBorder="1" applyAlignment="1">
      <alignment horizontal="right" vertical="center"/>
    </xf>
    <xf numFmtId="0" fontId="10" fillId="0" borderId="38" xfId="5" applyFont="1" applyFill="1" applyBorder="1" applyAlignment="1">
      <alignment horizontal="distributed" vertical="center"/>
    </xf>
    <xf numFmtId="0" fontId="10" fillId="0" borderId="37" xfId="5" applyFont="1" applyFill="1" applyBorder="1" applyAlignment="1">
      <alignment horizontal="distributed" vertical="center" wrapText="1"/>
    </xf>
    <xf numFmtId="0" fontId="10" fillId="0" borderId="39" xfId="5" applyFont="1" applyFill="1" applyBorder="1" applyAlignment="1">
      <alignment horizontal="right" vertical="center"/>
    </xf>
    <xf numFmtId="3" fontId="10" fillId="0" borderId="0" xfId="2" applyNumberFormat="1" applyFont="1" applyFill="1" applyAlignment="1">
      <alignment horizontal="right" vertical="center"/>
    </xf>
    <xf numFmtId="3" fontId="42" fillId="0" borderId="0" xfId="2" applyNumberFormat="1" applyFont="1" applyFill="1" applyAlignment="1">
      <alignment horizontal="right" vertical="center"/>
    </xf>
    <xf numFmtId="3" fontId="42" fillId="0" borderId="0" xfId="5" applyNumberFormat="1" applyFont="1" applyFill="1" applyAlignment="1">
      <alignment horizontal="right" vertical="center"/>
    </xf>
    <xf numFmtId="0" fontId="10" fillId="0" borderId="4" xfId="5" applyFont="1" applyFill="1" applyBorder="1" applyAlignment="1">
      <alignment vertical="center"/>
    </xf>
    <xf numFmtId="3" fontId="10" fillId="0" borderId="4" xfId="5" applyNumberFormat="1" applyFont="1" applyFill="1" applyBorder="1" applyAlignment="1">
      <alignment horizontal="right" vertical="center"/>
    </xf>
    <xf numFmtId="0" fontId="10" fillId="0" borderId="40" xfId="5" applyFont="1" applyFill="1" applyBorder="1" applyAlignment="1">
      <alignment horizontal="centerContinuous" vertical="center"/>
    </xf>
    <xf numFmtId="3" fontId="30" fillId="0" borderId="0" xfId="5" applyNumberFormat="1" applyFont="1" applyFill="1" applyAlignment="1">
      <alignment horizontal="right" vertical="center"/>
    </xf>
    <xf numFmtId="0" fontId="42" fillId="0" borderId="4" xfId="5" applyFont="1" applyFill="1" applyBorder="1" applyAlignment="1">
      <alignment vertical="center"/>
    </xf>
    <xf numFmtId="3" fontId="42" fillId="0" borderId="0" xfId="5" applyNumberFormat="1" applyFont="1" applyFill="1" applyAlignment="1">
      <alignment vertical="center"/>
    </xf>
    <xf numFmtId="0" fontId="42" fillId="0" borderId="42" xfId="5" applyFont="1" applyFill="1" applyBorder="1"/>
    <xf numFmtId="0" fontId="10" fillId="0" borderId="4" xfId="5" applyFont="1" applyFill="1" applyBorder="1"/>
    <xf numFmtId="0" fontId="10" fillId="0" borderId="43" xfId="5" applyFont="1" applyFill="1" applyBorder="1" applyAlignment="1">
      <alignment horizontal="centerContinuous"/>
    </xf>
    <xf numFmtId="0" fontId="30" fillId="0" borderId="0" xfId="5" applyFont="1" applyFill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30" fillId="0" borderId="9" xfId="5" applyFont="1" applyFill="1" applyBorder="1" applyAlignment="1">
      <alignment horizontal="centerContinuous" vertical="center" wrapText="1"/>
    </xf>
    <xf numFmtId="0" fontId="30" fillId="0" borderId="0" xfId="5" applyFont="1" applyFill="1" applyBorder="1" applyAlignment="1">
      <alignment horizontal="right" vertical="center" wrapText="1"/>
    </xf>
    <xf numFmtId="0" fontId="30" fillId="0" borderId="8" xfId="5" applyFont="1" applyFill="1" applyBorder="1" applyAlignment="1">
      <alignment horizontal="centerContinuous" vertical="center"/>
    </xf>
    <xf numFmtId="0" fontId="30" fillId="0" borderId="0" xfId="5" applyFont="1" applyFill="1" applyAlignment="1">
      <alignment horizontal="center" vertical="center"/>
    </xf>
    <xf numFmtId="38" fontId="10" fillId="0" borderId="45" xfId="15" applyNumberFormat="1" applyFont="1" applyFill="1" applyBorder="1" applyAlignment="1" applyProtection="1">
      <alignment vertical="center" wrapText="1"/>
    </xf>
    <xf numFmtId="38" fontId="10" fillId="0" borderId="30" xfId="15" applyNumberFormat="1" applyFont="1" applyFill="1" applyBorder="1" applyAlignment="1" applyProtection="1">
      <alignment vertical="center" wrapText="1"/>
    </xf>
    <xf numFmtId="0" fontId="30" fillId="0" borderId="8" xfId="5" applyFont="1" applyFill="1" applyBorder="1" applyAlignment="1">
      <alignment horizontal="centerContinuous"/>
    </xf>
    <xf numFmtId="0" fontId="39" fillId="0" borderId="1" xfId="5" applyFont="1" applyFill="1" applyBorder="1" applyAlignment="1">
      <alignment horizontal="centerContinuous" vertical="center"/>
    </xf>
    <xf numFmtId="0" fontId="45" fillId="0" borderId="1" xfId="5" quotePrefix="1" applyFont="1" applyFill="1" applyBorder="1" applyAlignment="1">
      <alignment horizontal="left" vertical="center"/>
    </xf>
    <xf numFmtId="0" fontId="67" fillId="0" borderId="1" xfId="5" applyFont="1" applyFill="1" applyBorder="1" applyAlignment="1">
      <alignment horizontal="center" vertical="top"/>
    </xf>
    <xf numFmtId="0" fontId="67" fillId="0" borderId="1" xfId="5" applyFont="1" applyFill="1" applyBorder="1" applyAlignment="1">
      <alignment horizontal="right"/>
    </xf>
    <xf numFmtId="0" fontId="67" fillId="0" borderId="1" xfId="5" applyFont="1" applyFill="1" applyBorder="1" applyAlignment="1">
      <alignment horizontal="center"/>
    </xf>
    <xf numFmtId="0" fontId="68" fillId="0" borderId="1" xfId="5" quotePrefix="1" applyFont="1" applyFill="1" applyBorder="1" applyAlignment="1">
      <alignment horizontal="left"/>
    </xf>
    <xf numFmtId="0" fontId="67" fillId="0" borderId="0" xfId="5" applyFont="1" applyFill="1" applyBorder="1" applyAlignment="1">
      <alignment horizontal="center" vertical="center"/>
    </xf>
    <xf numFmtId="0" fontId="68" fillId="0" borderId="0" xfId="5" applyFont="1" applyFill="1" applyAlignment="1">
      <alignment horizontal="left" vertical="center"/>
    </xf>
    <xf numFmtId="0" fontId="45" fillId="0" borderId="0" xfId="5" quotePrefix="1" applyFont="1" applyFill="1" applyAlignment="1">
      <alignment horizontal="left"/>
    </xf>
    <xf numFmtId="0" fontId="45" fillId="0" borderId="0" xfId="5" applyFont="1" applyFill="1" applyAlignment="1">
      <alignment horizontal="left"/>
    </xf>
    <xf numFmtId="0" fontId="45" fillId="0" borderId="0" xfId="5" applyFont="1" applyFill="1" applyAlignment="1"/>
    <xf numFmtId="0" fontId="1" fillId="0" borderId="0" xfId="5" applyFont="1" applyFill="1" applyAlignment="1">
      <alignment horizontal="left" vertical="center"/>
    </xf>
    <xf numFmtId="0" fontId="45" fillId="0" borderId="0" xfId="5" applyFont="1" applyFill="1" applyAlignment="1">
      <alignment horizontal="centerContinuous"/>
    </xf>
    <xf numFmtId="0" fontId="1" fillId="0" borderId="0" xfId="5" applyFont="1" applyFill="1" applyAlignment="1">
      <alignment horizontal="right" vertical="center"/>
    </xf>
    <xf numFmtId="0" fontId="69" fillId="0" borderId="0" xfId="5" applyFont="1" applyFill="1" applyAlignment="1">
      <alignment vertical="center"/>
    </xf>
    <xf numFmtId="0" fontId="69" fillId="0" borderId="0" xfId="5" applyFont="1" applyFill="1" applyAlignment="1">
      <alignment horizontal="left" vertical="center"/>
    </xf>
    <xf numFmtId="0" fontId="68" fillId="0" borderId="0" xfId="5" quotePrefix="1" applyFont="1" applyFill="1" applyAlignment="1">
      <alignment horizontal="left" vertical="center"/>
    </xf>
    <xf numFmtId="0" fontId="68" fillId="0" borderId="0" xfId="5" applyFont="1" applyFill="1" applyAlignment="1">
      <alignment vertical="center"/>
    </xf>
    <xf numFmtId="0" fontId="68" fillId="0" borderId="0" xfId="5" applyFont="1" applyFill="1" applyAlignment="1">
      <alignment horizontal="centerContinuous" vertical="center"/>
    </xf>
    <xf numFmtId="0" fontId="69" fillId="0" borderId="0" xfId="5" applyFont="1" applyFill="1" applyAlignment="1">
      <alignment horizontal="right" vertical="center"/>
    </xf>
    <xf numFmtId="0" fontId="68" fillId="0" borderId="0" xfId="5" applyFont="1" applyFill="1" applyAlignment="1">
      <alignment horizontal="center" vertical="center"/>
    </xf>
    <xf numFmtId="0" fontId="70" fillId="0" borderId="0" xfId="5" applyFont="1" applyFill="1"/>
    <xf numFmtId="0" fontId="67" fillId="0" borderId="0" xfId="5" applyFont="1" applyFill="1" applyAlignment="1">
      <alignment horizontal="center"/>
    </xf>
    <xf numFmtId="0" fontId="70" fillId="0" borderId="0" xfId="5" applyFont="1" applyFill="1" applyAlignment="1"/>
    <xf numFmtId="0" fontId="71" fillId="0" borderId="0" xfId="5" applyFont="1" applyFill="1" applyAlignment="1">
      <alignment vertical="center"/>
    </xf>
    <xf numFmtId="0" fontId="70" fillId="0" borderId="0" xfId="5" applyFont="1" applyFill="1" applyAlignment="1">
      <alignment horizontal="center"/>
    </xf>
    <xf numFmtId="176" fontId="72" fillId="0" borderId="11" xfId="5" applyNumberFormat="1" applyFont="1" applyFill="1" applyBorder="1" applyAlignment="1">
      <alignment horizontal="left" vertical="center"/>
    </xf>
    <xf numFmtId="3" fontId="72" fillId="0" borderId="9" xfId="2" applyNumberFormat="1" applyFont="1" applyFill="1" applyBorder="1" applyAlignment="1">
      <alignment vertical="center"/>
    </xf>
    <xf numFmtId="3" fontId="72" fillId="0" borderId="1" xfId="2" applyNumberFormat="1" applyFont="1" applyFill="1" applyBorder="1" applyAlignment="1">
      <alignment vertical="center"/>
    </xf>
    <xf numFmtId="3" fontId="72" fillId="0" borderId="1" xfId="2" applyNumberFormat="1" applyFont="1" applyFill="1" applyBorder="1" applyAlignment="1">
      <alignment horizontal="right" vertical="center"/>
    </xf>
    <xf numFmtId="3" fontId="72" fillId="0" borderId="11" xfId="2" applyNumberFormat="1" applyFont="1" applyFill="1" applyBorder="1" applyAlignment="1">
      <alignment horizontal="right" vertical="center"/>
    </xf>
    <xf numFmtId="49" fontId="72" fillId="0" borderId="9" xfId="5" applyNumberFormat="1" applyFont="1" applyFill="1" applyBorder="1" applyAlignment="1">
      <alignment horizontal="right" vertical="center"/>
    </xf>
    <xf numFmtId="49" fontId="72" fillId="0" borderId="1" xfId="5" applyNumberFormat="1" applyFont="1" applyFill="1" applyBorder="1" applyAlignment="1">
      <alignment horizontal="left" vertical="center"/>
    </xf>
    <xf numFmtId="49" fontId="72" fillId="0" borderId="1" xfId="5" applyNumberFormat="1" applyFont="1" applyFill="1" applyBorder="1" applyAlignment="1">
      <alignment horizontal="right" vertical="center"/>
    </xf>
    <xf numFmtId="176" fontId="72" fillId="0" borderId="4" xfId="5" applyNumberFormat="1" applyFont="1" applyFill="1" applyBorder="1" applyAlignment="1">
      <alignment horizontal="left" vertical="center"/>
    </xf>
    <xf numFmtId="3" fontId="72" fillId="0" borderId="8" xfId="2" applyNumberFormat="1" applyFont="1" applyFill="1" applyBorder="1" applyAlignment="1">
      <alignment vertical="center"/>
    </xf>
    <xf numFmtId="3" fontId="72" fillId="0" borderId="0" xfId="2" applyNumberFormat="1" applyFont="1" applyFill="1" applyBorder="1" applyAlignment="1">
      <alignment vertical="center"/>
    </xf>
    <xf numFmtId="3" fontId="72" fillId="0" borderId="0" xfId="2" applyNumberFormat="1" applyFont="1" applyFill="1" applyBorder="1" applyAlignment="1">
      <alignment horizontal="right" vertical="center"/>
    </xf>
    <xf numFmtId="49" fontId="72" fillId="0" borderId="8" xfId="5" applyNumberFormat="1" applyFont="1" applyFill="1" applyBorder="1" applyAlignment="1">
      <alignment horizontal="right" vertical="center"/>
    </xf>
    <xf numFmtId="49" fontId="72" fillId="0" borderId="0" xfId="5" applyNumberFormat="1" applyFont="1" applyFill="1" applyBorder="1" applyAlignment="1">
      <alignment horizontal="left" vertical="center"/>
    </xf>
    <xf numFmtId="178" fontId="72" fillId="0" borderId="4" xfId="5" applyNumberFormat="1" applyFont="1" applyFill="1" applyBorder="1" applyAlignment="1">
      <alignment horizontal="left" vertical="center"/>
    </xf>
    <xf numFmtId="185" fontId="72" fillId="0" borderId="4" xfId="14" applyNumberFormat="1" applyFont="1" applyFill="1" applyBorder="1" applyAlignment="1">
      <alignment vertical="center"/>
    </xf>
    <xf numFmtId="3" fontId="72" fillId="0" borderId="0" xfId="5" applyNumberFormat="1" applyFont="1" applyFill="1" applyAlignment="1">
      <alignment vertical="center"/>
    </xf>
    <xf numFmtId="49" fontId="73" fillId="0" borderId="0" xfId="5" applyNumberFormat="1" applyFont="1" applyFill="1" applyBorder="1" applyAlignment="1">
      <alignment horizontal="left" vertical="center"/>
    </xf>
    <xf numFmtId="0" fontId="72" fillId="0" borderId="4" xfId="5" applyFont="1" applyFill="1" applyBorder="1" applyAlignment="1">
      <alignment horizontal="left" vertical="center"/>
    </xf>
    <xf numFmtId="3" fontId="72" fillId="0" borderId="8" xfId="5" applyNumberFormat="1" applyFont="1" applyFill="1" applyBorder="1" applyAlignment="1">
      <alignment vertical="center"/>
    </xf>
    <xf numFmtId="0" fontId="72" fillId="0" borderId="8" xfId="5" applyFont="1" applyFill="1" applyBorder="1" applyAlignment="1">
      <alignment vertical="center"/>
    </xf>
    <xf numFmtId="0" fontId="72" fillId="0" borderId="0" xfId="5" applyFont="1" applyFill="1" applyBorder="1" applyAlignment="1">
      <alignment vertical="center"/>
    </xf>
    <xf numFmtId="179" fontId="72" fillId="0" borderId="4" xfId="5" applyNumberFormat="1" applyFont="1" applyFill="1" applyBorder="1" applyAlignment="1">
      <alignment horizontal="left" vertical="center"/>
    </xf>
    <xf numFmtId="0" fontId="72" fillId="0" borderId="8" xfId="5" applyFont="1" applyFill="1" applyBorder="1" applyAlignment="1">
      <alignment horizontal="distributed" vertical="center"/>
    </xf>
    <xf numFmtId="0" fontId="72" fillId="0" borderId="0" xfId="5" applyFont="1" applyFill="1" applyBorder="1" applyAlignment="1">
      <alignment horizontal="left" vertical="center"/>
    </xf>
    <xf numFmtId="180" fontId="72" fillId="0" borderId="4" xfId="5" applyNumberFormat="1" applyFont="1" applyFill="1" applyBorder="1" applyAlignment="1">
      <alignment horizontal="left" vertical="center"/>
    </xf>
    <xf numFmtId="181" fontId="72" fillId="0" borderId="4" xfId="5" applyNumberFormat="1" applyFont="1" applyFill="1" applyBorder="1" applyAlignment="1">
      <alignment horizontal="left" vertical="center"/>
    </xf>
    <xf numFmtId="182" fontId="72" fillId="0" borderId="4" xfId="5" applyNumberFormat="1" applyFont="1" applyFill="1" applyBorder="1" applyAlignment="1">
      <alignment horizontal="left" vertical="center"/>
    </xf>
    <xf numFmtId="3" fontId="72" fillId="0" borderId="8" xfId="2" applyNumberFormat="1" applyFont="1" applyFill="1" applyBorder="1" applyAlignment="1">
      <alignment horizontal="right" vertical="center"/>
    </xf>
    <xf numFmtId="183" fontId="72" fillId="0" borderId="4" xfId="5" applyNumberFormat="1" applyFont="1" applyFill="1" applyBorder="1" applyAlignment="1">
      <alignment horizontal="left" vertical="center"/>
    </xf>
    <xf numFmtId="0" fontId="72" fillId="0" borderId="0" xfId="5" applyFont="1" applyFill="1" applyBorder="1" applyAlignment="1">
      <alignment horizontal="distributed" vertical="center"/>
    </xf>
    <xf numFmtId="184" fontId="72" fillId="0" borderId="4" xfId="5" applyNumberFormat="1" applyFont="1" applyFill="1" applyBorder="1" applyAlignment="1">
      <alignment horizontal="left" vertical="center"/>
    </xf>
    <xf numFmtId="0" fontId="72" fillId="0" borderId="8" xfId="5" applyFont="1" applyFill="1" applyBorder="1" applyAlignment="1">
      <alignment horizontal="right" vertical="center"/>
    </xf>
    <xf numFmtId="0" fontId="72" fillId="0" borderId="0" xfId="5" applyFont="1" applyFill="1" applyBorder="1" applyAlignment="1">
      <alignment horizontal="right" vertical="center"/>
    </xf>
    <xf numFmtId="0" fontId="72" fillId="0" borderId="6" xfId="5" applyFont="1" applyFill="1" applyBorder="1" applyAlignment="1">
      <alignment horizontal="right" vertical="center"/>
    </xf>
    <xf numFmtId="0" fontId="72" fillId="0" borderId="2" xfId="5" applyFont="1" applyFill="1" applyBorder="1" applyAlignment="1">
      <alignment horizontal="right" vertical="center"/>
    </xf>
    <xf numFmtId="49" fontId="72" fillId="0" borderId="2" xfId="5" applyNumberFormat="1" applyFont="1" applyFill="1" applyBorder="1" applyAlignment="1">
      <alignment horizontal="left" vertical="center"/>
    </xf>
    <xf numFmtId="38" fontId="34" fillId="0" borderId="1" xfId="15" applyNumberFormat="1" applyFont="1" applyFill="1" applyBorder="1" applyAlignment="1" applyProtection="1"/>
    <xf numFmtId="0" fontId="44" fillId="0" borderId="1" xfId="5" applyFont="1" applyFill="1" applyBorder="1"/>
    <xf numFmtId="0" fontId="34" fillId="0" borderId="1" xfId="5" applyFont="1" applyFill="1" applyBorder="1" applyAlignment="1">
      <alignment horizontal="left"/>
    </xf>
    <xf numFmtId="0" fontId="1" fillId="0" borderId="1" xfId="5" applyFont="1" applyFill="1" applyBorder="1" applyAlignment="1">
      <alignment horizontal="center"/>
    </xf>
    <xf numFmtId="0" fontId="59" fillId="0" borderId="0" xfId="5" applyFont="1" applyFill="1" applyBorder="1" applyAlignment="1">
      <alignment vertical="center"/>
    </xf>
    <xf numFmtId="0" fontId="34" fillId="0" borderId="0" xfId="5" applyFont="1" applyFill="1" applyBorder="1" applyAlignment="1">
      <alignment horizontal="left" vertical="center"/>
    </xf>
    <xf numFmtId="0" fontId="54" fillId="0" borderId="0" xfId="5" applyFont="1"/>
    <xf numFmtId="0" fontId="54" fillId="0" borderId="0" xfId="5" applyFont="1" applyBorder="1"/>
    <xf numFmtId="188" fontId="54" fillId="0" borderId="0" xfId="5" applyNumberFormat="1" applyFont="1"/>
    <xf numFmtId="188" fontId="54" fillId="0" borderId="0" xfId="5" applyNumberFormat="1" applyFont="1" applyAlignment="1">
      <alignment horizontal="left"/>
    </xf>
    <xf numFmtId="188" fontId="54" fillId="0" borderId="0" xfId="5" applyNumberFormat="1" applyFont="1" applyFill="1"/>
    <xf numFmtId="0" fontId="54" fillId="0" borderId="0" xfId="5" applyFont="1" applyAlignment="1">
      <alignment horizontal="left"/>
    </xf>
    <xf numFmtId="0" fontId="54" fillId="0" borderId="0" xfId="5" applyFont="1" applyFill="1"/>
    <xf numFmtId="38" fontId="11" fillId="0" borderId="0" xfId="5" applyNumberFormat="1" applyFont="1" applyFill="1"/>
    <xf numFmtId="0" fontId="11" fillId="0" borderId="0" xfId="5" applyFont="1" applyAlignment="1">
      <alignment horizontal="left"/>
    </xf>
    <xf numFmtId="0" fontId="11" fillId="0" borderId="0" xfId="5" applyFont="1"/>
    <xf numFmtId="0" fontId="11" fillId="0" borderId="0" xfId="5" applyFont="1" applyFill="1"/>
    <xf numFmtId="0" fontId="11" fillId="0" borderId="0" xfId="5" applyFont="1" applyBorder="1" applyAlignment="1">
      <alignment horizontal="left"/>
    </xf>
    <xf numFmtId="0" fontId="11" fillId="0" borderId="0" xfId="5" applyFont="1" applyBorder="1"/>
    <xf numFmtId="38" fontId="11" fillId="0" borderId="0" xfId="5" applyNumberFormat="1" applyFont="1" applyFill="1" applyBorder="1"/>
    <xf numFmtId="38" fontId="11" fillId="0" borderId="0" xfId="5" applyNumberFormat="1" applyFont="1" applyBorder="1"/>
    <xf numFmtId="0" fontId="10" fillId="0" borderId="0" xfId="5" applyFont="1" applyBorder="1"/>
    <xf numFmtId="0" fontId="10" fillId="0" borderId="0" xfId="5" applyFont="1" applyBorder="1" applyAlignment="1">
      <alignment horizontal="left"/>
    </xf>
    <xf numFmtId="38" fontId="10" fillId="0" borderId="10" xfId="5" applyNumberFormat="1" applyFont="1" applyFill="1" applyBorder="1"/>
    <xf numFmtId="0" fontId="10" fillId="0" borderId="9" xfId="5" applyFont="1" applyBorder="1"/>
    <xf numFmtId="38" fontId="10" fillId="0" borderId="10" xfId="5" applyNumberFormat="1" applyFont="1" applyFill="1" applyBorder="1" applyAlignment="1">
      <alignment horizontal="right"/>
    </xf>
    <xf numFmtId="38" fontId="10" fillId="0" borderId="11" xfId="5" applyNumberFormat="1" applyFont="1" applyBorder="1"/>
    <xf numFmtId="38" fontId="10" fillId="0" borderId="10" xfId="5" applyNumberFormat="1" applyFont="1" applyBorder="1"/>
    <xf numFmtId="188" fontId="10" fillId="0" borderId="1" xfId="5" applyNumberFormat="1" applyFont="1" applyBorder="1"/>
    <xf numFmtId="0" fontId="10" fillId="0" borderId="4" xfId="5" applyFont="1" applyBorder="1"/>
    <xf numFmtId="38" fontId="10" fillId="0" borderId="7" xfId="5" applyNumberFormat="1" applyFont="1" applyFill="1" applyBorder="1"/>
    <xf numFmtId="0" fontId="10" fillId="0" borderId="8" xfId="5" applyFont="1" applyBorder="1"/>
    <xf numFmtId="38" fontId="10" fillId="0" borderId="7" xfId="5" applyNumberFormat="1" applyFont="1" applyFill="1" applyBorder="1" applyAlignment="1">
      <alignment horizontal="right"/>
    </xf>
    <xf numFmtId="38" fontId="10" fillId="0" borderId="4" xfId="5" applyNumberFormat="1" applyFont="1" applyBorder="1"/>
    <xf numFmtId="38" fontId="10" fillId="0" borderId="7" xfId="5" applyNumberFormat="1" applyFont="1" applyBorder="1"/>
    <xf numFmtId="188" fontId="10" fillId="0" borderId="0" xfId="5" applyNumberFormat="1" applyFont="1" applyBorder="1"/>
    <xf numFmtId="188" fontId="10" fillId="0" borderId="4" xfId="5" applyNumberFormat="1" applyFont="1" applyBorder="1"/>
    <xf numFmtId="188" fontId="10" fillId="0" borderId="7" xfId="5" applyNumberFormat="1" applyFont="1" applyBorder="1" applyAlignment="1"/>
    <xf numFmtId="188" fontId="10" fillId="0" borderId="8" xfId="5" applyNumberFormat="1" applyFont="1" applyBorder="1"/>
    <xf numFmtId="188" fontId="10" fillId="0" borderId="4" xfId="5" applyNumberFormat="1" applyFont="1" applyBorder="1" applyAlignment="1">
      <alignment vertical="top"/>
    </xf>
    <xf numFmtId="38" fontId="42" fillId="0" borderId="7" xfId="5" applyNumberFormat="1" applyFont="1" applyFill="1" applyBorder="1"/>
    <xf numFmtId="38" fontId="42" fillId="0" borderId="6" xfId="5" applyNumberFormat="1" applyFont="1" applyFill="1" applyBorder="1"/>
    <xf numFmtId="38" fontId="42" fillId="0" borderId="2" xfId="5" applyNumberFormat="1" applyFont="1" applyFill="1" applyBorder="1"/>
    <xf numFmtId="38" fontId="42" fillId="0" borderId="3" xfId="5" applyNumberFormat="1" applyFont="1" applyFill="1" applyBorder="1" applyAlignment="1">
      <alignment horizontal="right"/>
    </xf>
    <xf numFmtId="38" fontId="42" fillId="0" borderId="5" xfId="5" applyNumberFormat="1" applyFont="1" applyBorder="1"/>
    <xf numFmtId="38" fontId="42" fillId="0" borderId="3" xfId="5" applyNumberFormat="1" applyFont="1" applyBorder="1"/>
    <xf numFmtId="38" fontId="10" fillId="0" borderId="0" xfId="5" applyNumberFormat="1" applyFont="1" applyFill="1" applyBorder="1"/>
    <xf numFmtId="188" fontId="10" fillId="0" borderId="11" xfId="5" applyNumberFormat="1" applyFont="1" applyBorder="1"/>
    <xf numFmtId="188" fontId="10" fillId="0" borderId="0" xfId="5" applyNumberFormat="1" applyFont="1"/>
    <xf numFmtId="0" fontId="42" fillId="0" borderId="4" xfId="5" applyFont="1" applyBorder="1" applyAlignment="1">
      <alignment wrapText="1"/>
    </xf>
    <xf numFmtId="38" fontId="42" fillId="0" borderId="7" xfId="5" applyNumberFormat="1" applyFont="1" applyFill="1" applyBorder="1" applyAlignment="1">
      <alignment horizontal="right"/>
    </xf>
    <xf numFmtId="38" fontId="42" fillId="0" borderId="4" xfId="5" applyNumberFormat="1" applyFont="1" applyBorder="1"/>
    <xf numFmtId="38" fontId="42" fillId="0" borderId="7" xfId="5" applyNumberFormat="1" applyFont="1" applyBorder="1"/>
    <xf numFmtId="188" fontId="42" fillId="0" borderId="8" xfId="5" applyNumberFormat="1" applyFont="1" applyBorder="1"/>
    <xf numFmtId="188" fontId="10" fillId="0" borderId="1" xfId="5" applyNumberFormat="1" applyFont="1" applyBorder="1" applyAlignment="1"/>
    <xf numFmtId="188" fontId="10" fillId="0" borderId="9" xfId="5" applyNumberFormat="1" applyFont="1" applyBorder="1"/>
    <xf numFmtId="188" fontId="10" fillId="0" borderId="0" xfId="5" applyNumberFormat="1" applyFont="1" applyBorder="1" applyAlignment="1"/>
    <xf numFmtId="188" fontId="42" fillId="0" borderId="4" xfId="5" applyNumberFormat="1" applyFont="1" applyBorder="1"/>
    <xf numFmtId="188" fontId="10" fillId="0" borderId="10" xfId="5" applyNumberFormat="1" applyFont="1" applyBorder="1" applyAlignment="1"/>
    <xf numFmtId="188" fontId="10" fillId="0" borderId="0" xfId="5" applyNumberFormat="1" applyFont="1" applyBorder="1" applyAlignment="1">
      <alignment horizontal="center"/>
    </xf>
    <xf numFmtId="0" fontId="42" fillId="0" borderId="5" xfId="5" applyFont="1" applyBorder="1" applyAlignment="1">
      <alignment wrapText="1"/>
    </xf>
    <xf numFmtId="38" fontId="42" fillId="0" borderId="3" xfId="5" applyNumberFormat="1" applyFont="1" applyFill="1" applyBorder="1"/>
    <xf numFmtId="188" fontId="42" fillId="0" borderId="6" xfId="5" applyNumberFormat="1" applyFont="1" applyBorder="1"/>
    <xf numFmtId="188" fontId="10" fillId="0" borderId="0" xfId="5" applyNumberFormat="1" applyFont="1" applyBorder="1" applyAlignment="1">
      <alignment horizontal="left"/>
    </xf>
    <xf numFmtId="176" fontId="10" fillId="0" borderId="10" xfId="5" applyNumberFormat="1" applyFont="1" applyFill="1" applyBorder="1" applyAlignment="1">
      <alignment horizontal="center"/>
    </xf>
    <xf numFmtId="178" fontId="10" fillId="0" borderId="10" xfId="5" applyNumberFormat="1" applyFont="1" applyFill="1" applyBorder="1" applyAlignment="1">
      <alignment horizontal="center"/>
    </xf>
    <xf numFmtId="189" fontId="10" fillId="0" borderId="10" xfId="5" applyNumberFormat="1" applyFont="1" applyFill="1" applyBorder="1" applyAlignment="1">
      <alignment horizontal="center"/>
    </xf>
    <xf numFmtId="184" fontId="10" fillId="0" borderId="10" xfId="5" applyNumberFormat="1" applyFont="1" applyFill="1" applyBorder="1" applyAlignment="1">
      <alignment horizontal="center"/>
    </xf>
    <xf numFmtId="188" fontId="42" fillId="0" borderId="0" xfId="5" applyNumberFormat="1" applyFont="1" applyBorder="1"/>
    <xf numFmtId="190" fontId="10" fillId="0" borderId="3" xfId="5" quotePrefix="1" applyNumberFormat="1" applyFont="1" applyFill="1" applyBorder="1" applyAlignment="1">
      <alignment horizontal="center"/>
    </xf>
    <xf numFmtId="191" fontId="10" fillId="0" borderId="3" xfId="5" quotePrefix="1" applyNumberFormat="1" applyFont="1" applyFill="1" applyBorder="1" applyAlignment="1">
      <alignment horizontal="center"/>
    </xf>
    <xf numFmtId="192" fontId="10" fillId="0" borderId="3" xfId="5" quotePrefix="1" applyNumberFormat="1" applyFont="1" applyFill="1" applyBorder="1" applyAlignment="1">
      <alignment horizontal="center"/>
    </xf>
    <xf numFmtId="188" fontId="54" fillId="0" borderId="0" xfId="5" applyNumberFormat="1" applyFont="1" applyBorder="1"/>
    <xf numFmtId="188" fontId="10" fillId="0" borderId="0" xfId="5" applyNumberFormat="1" applyFont="1" applyFill="1" applyAlignment="1">
      <alignment horizontal="right"/>
    </xf>
    <xf numFmtId="188" fontId="54" fillId="0" borderId="1" xfId="5" applyNumberFormat="1" applyFont="1" applyFill="1" applyBorder="1"/>
    <xf numFmtId="188" fontId="66" fillId="0" borderId="0" xfId="5" applyNumberFormat="1" applyFont="1"/>
    <xf numFmtId="188" fontId="7" fillId="0" borderId="0" xfId="5" applyNumberFormat="1" applyFont="1"/>
    <xf numFmtId="188" fontId="7" fillId="0" borderId="0" xfId="12" applyNumberFormat="1" applyFont="1" applyBorder="1"/>
    <xf numFmtId="0" fontId="75" fillId="0" borderId="0" xfId="5" applyFont="1"/>
    <xf numFmtId="0" fontId="75" fillId="0" borderId="0" xfId="5" applyFont="1" applyBorder="1"/>
    <xf numFmtId="188" fontId="75" fillId="0" borderId="0" xfId="5" applyNumberFormat="1" applyFont="1"/>
    <xf numFmtId="188" fontId="75" fillId="0" borderId="0" xfId="5" applyNumberFormat="1" applyFont="1" applyAlignment="1">
      <alignment horizontal="left"/>
    </xf>
    <xf numFmtId="188" fontId="75" fillId="0" borderId="0" xfId="5" applyNumberFormat="1" applyFont="1" applyFill="1"/>
    <xf numFmtId="188" fontId="53" fillId="0" borderId="0" xfId="5" applyNumberFormat="1" applyFont="1" applyAlignment="1"/>
    <xf numFmtId="188" fontId="7" fillId="0" borderId="0" xfId="5" applyNumberFormat="1" applyFont="1" applyAlignment="1"/>
    <xf numFmtId="188" fontId="75" fillId="0" borderId="0" xfId="5" applyNumberFormat="1" applyFont="1" applyAlignment="1">
      <alignment horizontal="right"/>
    </xf>
    <xf numFmtId="0" fontId="2" fillId="0" borderId="0" xfId="5" applyFill="1"/>
    <xf numFmtId="193" fontId="2" fillId="0" borderId="0" xfId="5" applyNumberFormat="1" applyFill="1"/>
    <xf numFmtId="0" fontId="61" fillId="0" borderId="0" xfId="5" applyFont="1" applyFill="1"/>
    <xf numFmtId="193" fontId="61" fillId="0" borderId="0" xfId="5" applyNumberFormat="1" applyFont="1" applyFill="1"/>
    <xf numFmtId="193" fontId="61" fillId="0" borderId="0" xfId="5" applyNumberFormat="1" applyFont="1" applyFill="1" applyBorder="1" applyAlignment="1">
      <alignment horizontal="right"/>
    </xf>
    <xf numFmtId="0" fontId="61" fillId="0" borderId="0" xfId="5" applyFont="1" applyFill="1" applyAlignment="1"/>
    <xf numFmtId="0" fontId="10" fillId="0" borderId="2" xfId="5" quotePrefix="1" applyFont="1" applyFill="1" applyBorder="1" applyAlignment="1">
      <alignment horizontal="left"/>
    </xf>
    <xf numFmtId="38" fontId="61" fillId="0" borderId="0" xfId="5" applyNumberFormat="1" applyFont="1" applyFill="1"/>
    <xf numFmtId="3" fontId="10" fillId="0" borderId="11" xfId="5" applyNumberFormat="1" applyFont="1" applyFill="1" applyBorder="1" applyAlignment="1"/>
    <xf numFmtId="38" fontId="10" fillId="0" borderId="10" xfId="2" applyFont="1" applyFill="1" applyBorder="1" applyAlignment="1">
      <alignment horizontal="right"/>
    </xf>
    <xf numFmtId="49" fontId="11" fillId="0" borderId="9" xfId="5" quotePrefix="1" applyNumberFormat="1" applyFont="1" applyFill="1" applyBorder="1" applyAlignment="1">
      <alignment horizontal="left"/>
    </xf>
    <xf numFmtId="38" fontId="10" fillId="0" borderId="7" xfId="2" applyFont="1" applyFill="1" applyBorder="1" applyAlignment="1">
      <alignment horizontal="right"/>
    </xf>
    <xf numFmtId="49" fontId="11" fillId="0" borderId="8" xfId="5" quotePrefix="1" applyNumberFormat="1" applyFont="1" applyFill="1" applyBorder="1" applyAlignment="1">
      <alignment horizontal="left"/>
    </xf>
    <xf numFmtId="3" fontId="10" fillId="0" borderId="4" xfId="5" quotePrefix="1" applyNumberFormat="1" applyFont="1" applyFill="1" applyBorder="1" applyAlignment="1">
      <alignment horizontal="left"/>
    </xf>
    <xf numFmtId="0" fontId="10" fillId="0" borderId="4" xfId="5" applyFont="1" applyFill="1" applyBorder="1" applyAlignment="1"/>
    <xf numFmtId="49" fontId="74" fillId="0" borderId="8" xfId="5" applyNumberFormat="1" applyFont="1" applyFill="1" applyBorder="1" applyAlignment="1">
      <alignment horizontal="right"/>
    </xf>
    <xf numFmtId="38" fontId="10" fillId="0" borderId="4" xfId="2" quotePrefix="1" applyFont="1" applyFill="1" applyBorder="1" applyAlignment="1">
      <alignment horizontal="left"/>
    </xf>
    <xf numFmtId="38" fontId="10" fillId="0" borderId="4" xfId="2" applyFont="1" applyFill="1" applyBorder="1" applyAlignment="1"/>
    <xf numFmtId="49" fontId="11" fillId="0" borderId="0" xfId="5" applyNumberFormat="1" applyFont="1" applyFill="1" applyBorder="1" applyAlignment="1"/>
    <xf numFmtId="49" fontId="11" fillId="0" borderId="0" xfId="5" quotePrefix="1" applyNumberFormat="1" applyFont="1" applyFill="1" applyBorder="1" applyAlignment="1">
      <alignment horizontal="left"/>
    </xf>
    <xf numFmtId="49" fontId="11" fillId="0" borderId="8" xfId="5" applyNumberFormat="1" applyFont="1" applyFill="1" applyBorder="1" applyAlignment="1">
      <alignment horizontal="right"/>
    </xf>
    <xf numFmtId="194" fontId="10" fillId="0" borderId="10" xfId="5" applyNumberFormat="1" applyFont="1" applyFill="1" applyBorder="1" applyAlignment="1">
      <alignment horizontal="center" vertical="center" wrapText="1"/>
    </xf>
    <xf numFmtId="38" fontId="10" fillId="0" borderId="10" xfId="5" applyNumberFormat="1" applyFont="1" applyFill="1" applyBorder="1" applyAlignment="1">
      <alignment horizontal="center" vertical="center" wrapText="1"/>
    </xf>
    <xf numFmtId="195" fontId="10" fillId="0" borderId="10" xfId="2" applyNumberFormat="1" applyFont="1" applyFill="1" applyBorder="1" applyAlignment="1">
      <alignment horizontal="center" vertical="center" wrapText="1"/>
    </xf>
    <xf numFmtId="194" fontId="10" fillId="0" borderId="3" xfId="5" applyNumberFormat="1" applyFont="1" applyFill="1" applyBorder="1" applyAlignment="1">
      <alignment horizontal="center" vertical="center" wrapText="1"/>
    </xf>
    <xf numFmtId="194" fontId="10" fillId="0" borderId="3" xfId="5" applyNumberFormat="1" applyFont="1" applyFill="1" applyBorder="1" applyAlignment="1">
      <alignment horizontal="center" vertical="center"/>
    </xf>
    <xf numFmtId="38" fontId="10" fillId="0" borderId="3" xfId="5" quotePrefix="1" applyNumberFormat="1" applyFont="1" applyFill="1" applyBorder="1" applyAlignment="1">
      <alignment horizontal="center" vertical="center" wrapText="1"/>
    </xf>
    <xf numFmtId="38" fontId="10" fillId="0" borderId="3" xfId="5" applyNumberFormat="1" applyFont="1" applyFill="1" applyBorder="1" applyAlignment="1">
      <alignment horizontal="center" vertical="center"/>
    </xf>
    <xf numFmtId="196" fontId="10" fillId="0" borderId="3" xfId="5" applyNumberFormat="1" applyFont="1" applyFill="1" applyBorder="1" applyAlignment="1">
      <alignment horizontal="center" vertical="center"/>
    </xf>
    <xf numFmtId="195" fontId="10" fillId="0" borderId="3" xfId="2" applyNumberFormat="1" applyFont="1" applyFill="1" applyBorder="1" applyAlignment="1">
      <alignment horizontal="center" vertical="center"/>
    </xf>
    <xf numFmtId="0" fontId="2" fillId="0" borderId="1" xfId="5" applyFill="1" applyBorder="1" applyAlignment="1">
      <alignment horizontal="right"/>
    </xf>
    <xf numFmtId="0" fontId="76" fillId="0" borderId="0" xfId="5" applyFont="1" applyFill="1"/>
    <xf numFmtId="0" fontId="7" fillId="0" borderId="0" xfId="5" quotePrefix="1" applyFont="1" applyFill="1" applyAlignment="1">
      <alignment horizontal="left"/>
    </xf>
    <xf numFmtId="0" fontId="61" fillId="0" borderId="0" xfId="5" applyFont="1" applyFill="1" applyBorder="1" applyAlignment="1">
      <alignment vertical="center"/>
    </xf>
    <xf numFmtId="3" fontId="61" fillId="0" borderId="0" xfId="5" applyNumberFormat="1" applyFont="1" applyFill="1" applyBorder="1" applyAlignment="1">
      <alignment vertical="center"/>
    </xf>
    <xf numFmtId="0" fontId="61" fillId="0" borderId="2" xfId="5" applyFont="1" applyFill="1" applyBorder="1" applyAlignment="1">
      <alignment vertical="center"/>
    </xf>
    <xf numFmtId="38" fontId="54" fillId="0" borderId="0" xfId="2" applyFont="1" applyFill="1"/>
    <xf numFmtId="197" fontId="10" fillId="0" borderId="10" xfId="5" applyNumberFormat="1" applyFont="1" applyFill="1" applyBorder="1" applyAlignment="1"/>
    <xf numFmtId="38" fontId="10" fillId="0" borderId="10" xfId="2" applyFont="1" applyFill="1" applyBorder="1" applyAlignment="1"/>
    <xf numFmtId="198" fontId="10" fillId="0" borderId="7" xfId="5" applyNumberFormat="1" applyFont="1" applyFill="1" applyBorder="1" applyAlignment="1"/>
    <xf numFmtId="38" fontId="10" fillId="0" borderId="21" xfId="2" applyFont="1" applyFill="1" applyBorder="1"/>
    <xf numFmtId="197" fontId="10" fillId="0" borderId="7" xfId="5" applyNumberFormat="1" applyFont="1" applyFill="1" applyBorder="1" applyAlignment="1"/>
    <xf numFmtId="38" fontId="10" fillId="0" borderId="7" xfId="2" applyFont="1" applyFill="1" applyBorder="1" applyAlignment="1"/>
    <xf numFmtId="38" fontId="10" fillId="0" borderId="23" xfId="2" applyFont="1" applyFill="1" applyBorder="1"/>
    <xf numFmtId="197" fontId="10" fillId="0" borderId="7" xfId="5" applyNumberFormat="1" applyFont="1" applyFill="1" applyBorder="1" applyAlignment="1">
      <alignment horizontal="right"/>
    </xf>
    <xf numFmtId="40" fontId="61" fillId="0" borderId="0" xfId="5" applyNumberFormat="1" applyFont="1" applyFill="1"/>
    <xf numFmtId="38" fontId="54" fillId="0" borderId="0" xfId="5" applyNumberFormat="1" applyFont="1" applyFill="1"/>
    <xf numFmtId="197" fontId="10" fillId="0" borderId="7" xfId="2" applyNumberFormat="1" applyFont="1" applyFill="1" applyBorder="1" applyAlignment="1"/>
    <xf numFmtId="199" fontId="61" fillId="0" borderId="0" xfId="5" applyNumberFormat="1" applyFont="1" applyFill="1"/>
    <xf numFmtId="3" fontId="61" fillId="0" borderId="0" xfId="5" applyNumberFormat="1" applyFont="1" applyFill="1"/>
    <xf numFmtId="198" fontId="10" fillId="0" borderId="7" xfId="2" applyNumberFormat="1" applyFont="1" applyFill="1" applyBorder="1" applyAlignment="1"/>
    <xf numFmtId="38" fontId="10" fillId="0" borderId="10" xfId="12" applyNumberFormat="1" applyFont="1" applyFill="1" applyBorder="1" applyAlignment="1">
      <alignment horizontal="center" vertical="center" wrapText="1"/>
    </xf>
    <xf numFmtId="195" fontId="10" fillId="0" borderId="10" xfId="2" quotePrefix="1" applyNumberFormat="1" applyFont="1" applyFill="1" applyBorder="1" applyAlignment="1">
      <alignment horizontal="center" vertical="center" wrapText="1"/>
    </xf>
    <xf numFmtId="194" fontId="10" fillId="0" borderId="3" xfId="12" quotePrefix="1" applyNumberFormat="1" applyFont="1" applyFill="1" applyBorder="1" applyAlignment="1">
      <alignment horizontal="center" vertical="center" wrapText="1"/>
    </xf>
    <xf numFmtId="194" fontId="10" fillId="0" borderId="7" xfId="12" applyNumberFormat="1" applyFont="1" applyFill="1" applyBorder="1" applyAlignment="1">
      <alignment horizontal="center" vertical="center" wrapText="1"/>
    </xf>
    <xf numFmtId="38" fontId="10" fillId="0" borderId="3" xfId="12" quotePrefix="1" applyNumberFormat="1" applyFont="1" applyFill="1" applyBorder="1" applyAlignment="1">
      <alignment horizontal="center" vertical="center" wrapText="1"/>
    </xf>
    <xf numFmtId="195" fontId="10" fillId="0" borderId="7" xfId="2" applyNumberFormat="1" applyFont="1" applyFill="1" applyBorder="1" applyAlignment="1">
      <alignment horizontal="center" vertical="center" wrapText="1"/>
    </xf>
    <xf numFmtId="38" fontId="10" fillId="0" borderId="2" xfId="12" applyNumberFormat="1" applyFont="1" applyFill="1" applyBorder="1" applyAlignment="1">
      <alignment horizontal="centerContinuous" vertical="center" wrapText="1"/>
    </xf>
    <xf numFmtId="38" fontId="10" fillId="0" borderId="5" xfId="12" applyNumberFormat="1" applyFont="1" applyFill="1" applyBorder="1" applyAlignment="1">
      <alignment horizontal="centerContinuous" vertical="center" wrapText="1"/>
    </xf>
    <xf numFmtId="194" fontId="10" fillId="0" borderId="0" xfId="5" applyNumberFormat="1" applyFont="1" applyFill="1" applyBorder="1" applyAlignment="1">
      <alignment horizontal="left" indent="1"/>
    </xf>
    <xf numFmtId="40" fontId="10" fillId="0" borderId="0" xfId="2" applyNumberFormat="1" applyFont="1" applyFill="1" applyBorder="1" applyAlignment="1"/>
    <xf numFmtId="200" fontId="10" fillId="0" borderId="0" xfId="2" applyNumberFormat="1" applyFont="1" applyFill="1" applyBorder="1" applyAlignment="1"/>
    <xf numFmtId="0" fontId="10" fillId="0" borderId="0" xfId="5" quotePrefix="1" applyFont="1" applyFill="1" applyAlignment="1"/>
    <xf numFmtId="38" fontId="10" fillId="0" borderId="0" xfId="2" applyFont="1" applyFill="1" applyBorder="1" applyAlignment="1">
      <alignment horizontal="right"/>
    </xf>
    <xf numFmtId="38" fontId="10" fillId="0" borderId="0" xfId="2" applyFont="1" applyFill="1" applyBorder="1"/>
    <xf numFmtId="0" fontId="10" fillId="0" borderId="0" xfId="5" quotePrefix="1" applyFont="1" applyFill="1" applyBorder="1" applyAlignment="1">
      <alignment horizontal="left"/>
    </xf>
    <xf numFmtId="0" fontId="78" fillId="0" borderId="0" xfId="5" applyFont="1" applyFill="1" applyBorder="1"/>
    <xf numFmtId="38" fontId="7" fillId="0" borderId="0" xfId="5" applyNumberFormat="1" applyFont="1" applyFill="1"/>
    <xf numFmtId="0" fontId="10" fillId="0" borderId="1" xfId="5" applyFont="1" applyFill="1" applyBorder="1"/>
    <xf numFmtId="0" fontId="78" fillId="0" borderId="11" xfId="5" applyFont="1" applyFill="1" applyBorder="1"/>
    <xf numFmtId="0" fontId="10" fillId="0" borderId="0" xfId="5" applyFont="1" applyFill="1" applyAlignment="1">
      <alignment wrapText="1"/>
    </xf>
    <xf numFmtId="194" fontId="10" fillId="0" borderId="0" xfId="5" applyNumberFormat="1" applyFont="1" applyFill="1" applyBorder="1" applyAlignment="1"/>
    <xf numFmtId="0" fontId="42" fillId="0" borderId="8" xfId="5" applyFont="1" applyFill="1" applyBorder="1" applyAlignment="1">
      <alignment horizontal="centerContinuous"/>
    </xf>
    <xf numFmtId="194" fontId="10" fillId="0" borderId="0" xfId="5" applyNumberFormat="1" applyFont="1" applyFill="1" applyBorder="1" applyAlignment="1">
      <alignment vertical="center"/>
    </xf>
    <xf numFmtId="194" fontId="10" fillId="0" borderId="3" xfId="5" applyNumberFormat="1" applyFont="1" applyFill="1" applyBorder="1" applyAlignment="1">
      <alignment horizontal="right" vertical="center"/>
    </xf>
    <xf numFmtId="0" fontId="10" fillId="0" borderId="0" xfId="5" quotePrefix="1" applyFont="1" applyFill="1" applyBorder="1" applyAlignment="1">
      <alignment horizontal="left" vertical="center"/>
    </xf>
    <xf numFmtId="194" fontId="10" fillId="0" borderId="7" xfId="5" applyNumberFormat="1" applyFont="1" applyFill="1" applyBorder="1" applyAlignment="1">
      <alignment horizontal="center" vertical="center" wrapText="1"/>
    </xf>
    <xf numFmtId="0" fontId="75" fillId="0" borderId="0" xfId="5" applyFont="1" applyFill="1"/>
    <xf numFmtId="0" fontId="10" fillId="0" borderId="0" xfId="5" quotePrefix="1" applyFont="1" applyFill="1" applyAlignment="1">
      <alignment wrapText="1"/>
    </xf>
    <xf numFmtId="0" fontId="10" fillId="0" borderId="11" xfId="5" applyFont="1" applyFill="1" applyBorder="1"/>
    <xf numFmtId="38" fontId="10" fillId="0" borderId="10" xfId="2" applyNumberFormat="1" applyFont="1" applyFill="1" applyBorder="1" applyAlignment="1">
      <alignment horizontal="right"/>
    </xf>
    <xf numFmtId="40" fontId="10" fillId="0" borderId="10" xfId="2" applyNumberFormat="1" applyFont="1" applyFill="1" applyBorder="1" applyAlignment="1">
      <alignment horizontal="right"/>
    </xf>
    <xf numFmtId="38" fontId="10" fillId="0" borderId="7" xfId="2" applyNumberFormat="1" applyFont="1" applyFill="1" applyBorder="1" applyAlignment="1">
      <alignment horizontal="right"/>
    </xf>
    <xf numFmtId="40" fontId="10" fillId="0" borderId="7" xfId="2" applyNumberFormat="1" applyFont="1" applyFill="1" applyBorder="1" applyAlignment="1">
      <alignment horizontal="right"/>
    </xf>
    <xf numFmtId="0" fontId="61" fillId="0" borderId="0" xfId="5" quotePrefix="1" applyFont="1" applyFill="1" applyAlignment="1">
      <alignment horizontal="left"/>
    </xf>
    <xf numFmtId="0" fontId="10" fillId="0" borderId="10" xfId="5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38" fontId="10" fillId="0" borderId="3" xfId="12" applyNumberFormat="1" applyFont="1" applyFill="1" applyBorder="1" applyAlignment="1">
      <alignment horizontal="center" vertical="center" wrapText="1"/>
    </xf>
    <xf numFmtId="38" fontId="10" fillId="0" borderId="7" xfId="5" applyNumberFormat="1" applyFont="1" applyFill="1" applyBorder="1" applyAlignment="1">
      <alignment horizontal="center" vertical="center" wrapText="1"/>
    </xf>
    <xf numFmtId="0" fontId="10" fillId="0" borderId="1" xfId="5" quotePrefix="1" applyFont="1" applyFill="1" applyBorder="1" applyAlignment="1">
      <alignment horizontal="left" vertical="center"/>
    </xf>
    <xf numFmtId="194" fontId="10" fillId="0" borderId="11" xfId="5" applyNumberFormat="1" applyFont="1" applyFill="1" applyBorder="1" applyAlignment="1">
      <alignment horizontal="left" indent="1"/>
    </xf>
    <xf numFmtId="200" fontId="10" fillId="0" borderId="10" xfId="2" applyNumberFormat="1" applyFont="1" applyFill="1" applyBorder="1" applyAlignment="1">
      <alignment horizontal="right"/>
    </xf>
    <xf numFmtId="200" fontId="10" fillId="0" borderId="7" xfId="2" applyNumberFormat="1" applyFont="1" applyFill="1" applyBorder="1" applyAlignment="1">
      <alignment horizontal="right"/>
    </xf>
    <xf numFmtId="0" fontId="42" fillId="0" borderId="0" xfId="5" applyFont="1" applyFill="1" applyBorder="1" applyAlignment="1">
      <alignment horizontal="centerContinuous"/>
    </xf>
    <xf numFmtId="38" fontId="10" fillId="0" borderId="3" xfId="5" applyNumberFormat="1" applyFont="1" applyFill="1" applyBorder="1" applyAlignment="1">
      <alignment horizontal="right" vertical="center"/>
    </xf>
    <xf numFmtId="193" fontId="10" fillId="0" borderId="3" xfId="5" applyNumberFormat="1" applyFont="1" applyFill="1" applyBorder="1" applyAlignment="1">
      <alignment horizontal="right" vertical="center"/>
    </xf>
    <xf numFmtId="196" fontId="10" fillId="0" borderId="2" xfId="5" applyNumberFormat="1" applyFont="1" applyFill="1" applyBorder="1" applyAlignment="1">
      <alignment horizontal="right" vertical="center"/>
    </xf>
    <xf numFmtId="195" fontId="10" fillId="0" borderId="3" xfId="2" applyNumberFormat="1" applyFont="1" applyFill="1" applyBorder="1" applyAlignment="1">
      <alignment horizontal="right" vertical="center"/>
    </xf>
    <xf numFmtId="194" fontId="10" fillId="0" borderId="7" xfId="12" applyNumberFormat="1" applyFont="1" applyFill="1" applyBorder="1" applyAlignment="1">
      <alignment horizontal="center" vertical="center"/>
    </xf>
    <xf numFmtId="38" fontId="10" fillId="0" borderId="7" xfId="12" quotePrefix="1" applyNumberFormat="1" applyFont="1" applyFill="1" applyBorder="1" applyAlignment="1">
      <alignment horizontal="center" vertical="center" wrapText="1"/>
    </xf>
    <xf numFmtId="38" fontId="10" fillId="0" borderId="7" xfId="12" applyNumberFormat="1" applyFont="1" applyFill="1" applyBorder="1" applyAlignment="1">
      <alignment horizontal="center" vertical="center" wrapText="1"/>
    </xf>
    <xf numFmtId="0" fontId="10" fillId="0" borderId="7" xfId="12" applyFont="1" applyFill="1" applyBorder="1" applyAlignment="1">
      <alignment horizontal="center" vertical="center" wrapText="1"/>
    </xf>
    <xf numFmtId="196" fontId="10" fillId="0" borderId="0" xfId="12" applyNumberFormat="1" applyFont="1" applyFill="1" applyBorder="1" applyAlignment="1">
      <alignment horizontal="center" vertical="center" wrapText="1"/>
    </xf>
    <xf numFmtId="195" fontId="10" fillId="0" borderId="7" xfId="2" applyNumberFormat="1" applyFont="1" applyFill="1" applyBorder="1" applyAlignment="1">
      <alignment horizontal="center" vertical="center"/>
    </xf>
    <xf numFmtId="194" fontId="10" fillId="0" borderId="7" xfId="12" quotePrefix="1" applyNumberFormat="1" applyFont="1" applyFill="1" applyBorder="1" applyAlignment="1">
      <alignment horizontal="center" vertical="center" wrapText="1"/>
    </xf>
    <xf numFmtId="194" fontId="12" fillId="0" borderId="7" xfId="12" quotePrefix="1" applyNumberFormat="1" applyFont="1" applyFill="1" applyBorder="1" applyAlignment="1">
      <alignment horizontal="center" vertical="center" wrapText="1"/>
    </xf>
    <xf numFmtId="194" fontId="12" fillId="0" borderId="3" xfId="12" quotePrefix="1" applyNumberFormat="1" applyFont="1" applyFill="1" applyBorder="1" applyAlignment="1">
      <alignment horizontal="center" vertical="center" wrapText="1"/>
    </xf>
    <xf numFmtId="38" fontId="10" fillId="0" borderId="3" xfId="12" quotePrefix="1" applyNumberFormat="1" applyFont="1" applyFill="1" applyBorder="1" applyAlignment="1">
      <alignment horizontal="center" vertical="center"/>
    </xf>
    <xf numFmtId="196" fontId="10" fillId="0" borderId="3" xfId="12" applyNumberFormat="1" applyFont="1" applyFill="1" applyBorder="1" applyAlignment="1">
      <alignment horizontal="center" vertical="center" wrapText="1"/>
    </xf>
    <xf numFmtId="0" fontId="7" fillId="0" borderId="0" xfId="5" quotePrefix="1" applyFont="1" applyFill="1" applyBorder="1" applyAlignment="1">
      <alignment horizontal="left"/>
    </xf>
    <xf numFmtId="0" fontId="54" fillId="0" borderId="0" xfId="5" applyFont="1" applyFill="1" applyBorder="1"/>
    <xf numFmtId="198" fontId="10" fillId="0" borderId="10" xfId="2" applyNumberFormat="1" applyFont="1" applyFill="1" applyBorder="1" applyAlignment="1">
      <alignment horizontal="right"/>
    </xf>
    <xf numFmtId="38" fontId="61" fillId="0" borderId="0" xfId="5" applyNumberFormat="1" applyFont="1" applyFill="1" applyBorder="1"/>
    <xf numFmtId="198" fontId="10" fillId="0" borderId="7" xfId="2" applyNumberFormat="1" applyFont="1" applyFill="1" applyBorder="1" applyAlignment="1">
      <alignment horizontal="right"/>
    </xf>
    <xf numFmtId="0" fontId="15" fillId="0" borderId="0" xfId="1" quotePrefix="1" applyFill="1" applyAlignment="1" applyProtection="1">
      <alignment vertical="center"/>
    </xf>
    <xf numFmtId="176" fontId="10" fillId="0" borderId="0" xfId="5" applyNumberFormat="1" applyFont="1" applyFill="1" applyBorder="1" applyAlignment="1">
      <alignment horizontal="left"/>
    </xf>
    <xf numFmtId="176" fontId="10" fillId="0" borderId="11" xfId="5" applyNumberFormat="1" applyFont="1" applyFill="1" applyBorder="1" applyAlignment="1">
      <alignment horizontal="left"/>
    </xf>
    <xf numFmtId="201" fontId="10" fillId="0" borderId="1" xfId="5" applyNumberFormat="1" applyFont="1" applyFill="1" applyBorder="1" applyAlignment="1">
      <alignment horizontal="right"/>
    </xf>
    <xf numFmtId="38" fontId="10" fillId="0" borderId="1" xfId="2" applyFont="1" applyFill="1" applyBorder="1" applyAlignment="1">
      <alignment horizontal="right"/>
    </xf>
    <xf numFmtId="202" fontId="10" fillId="0" borderId="1" xfId="5" applyNumberFormat="1" applyFont="1" applyFill="1" applyBorder="1" applyAlignment="1">
      <alignment horizontal="right"/>
    </xf>
    <xf numFmtId="201" fontId="10" fillId="0" borderId="11" xfId="5" applyNumberFormat="1" applyFont="1" applyFill="1" applyBorder="1" applyAlignment="1">
      <alignment horizontal="right"/>
    </xf>
    <xf numFmtId="0" fontId="11" fillId="0" borderId="9" xfId="5" quotePrefix="1" applyNumberFormat="1" applyFont="1" applyFill="1" applyBorder="1" applyAlignment="1">
      <alignment horizontal="left"/>
    </xf>
    <xf numFmtId="201" fontId="10" fillId="0" borderId="0" xfId="5" applyNumberFormat="1" applyFont="1" applyFill="1" applyBorder="1" applyAlignment="1">
      <alignment horizontal="right"/>
    </xf>
    <xf numFmtId="202" fontId="10" fillId="0" borderId="0" xfId="5" applyNumberFormat="1" applyFont="1" applyFill="1"/>
    <xf numFmtId="201" fontId="10" fillId="0" borderId="4" xfId="5" applyNumberFormat="1" applyFont="1" applyFill="1" applyBorder="1" applyAlignment="1">
      <alignment horizontal="right"/>
    </xf>
    <xf numFmtId="0" fontId="11" fillId="0" borderId="8" xfId="5" quotePrefix="1" applyNumberFormat="1" applyFont="1" applyFill="1" applyBorder="1" applyAlignment="1">
      <alignment horizontal="left"/>
    </xf>
    <xf numFmtId="178" fontId="10" fillId="0" borderId="0" xfId="5" applyNumberFormat="1" applyFont="1" applyFill="1" applyBorder="1" applyAlignment="1">
      <alignment horizontal="left"/>
    </xf>
    <xf numFmtId="201" fontId="10" fillId="0" borderId="8" xfId="5" applyNumberFormat="1" applyFont="1" applyFill="1" applyBorder="1" applyAlignment="1">
      <alignment horizontal="right"/>
    </xf>
    <xf numFmtId="201" fontId="10" fillId="0" borderId="0" xfId="5" applyNumberFormat="1" applyFont="1" applyFill="1" applyAlignment="1">
      <alignment horizontal="right"/>
    </xf>
    <xf numFmtId="202" fontId="10" fillId="0" borderId="0" xfId="5" applyNumberFormat="1" applyFont="1" applyFill="1" applyAlignment="1">
      <alignment horizontal="right"/>
    </xf>
    <xf numFmtId="203" fontId="10" fillId="0" borderId="0" xfId="5" applyNumberFormat="1" applyFont="1" applyFill="1" applyAlignment="1">
      <alignment horizontal="right"/>
    </xf>
    <xf numFmtId="203" fontId="10" fillId="0" borderId="4" xfId="5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/>
    </xf>
    <xf numFmtId="0" fontId="2" fillId="0" borderId="0" xfId="5" applyFont="1" applyFill="1" applyBorder="1" applyAlignment="1">
      <alignment horizontal="center" vertical="center" wrapText="1"/>
    </xf>
    <xf numFmtId="0" fontId="10" fillId="0" borderId="32" xfId="5" applyFont="1" applyFill="1" applyBorder="1" applyAlignment="1">
      <alignment horizontal="center" vertical="center" wrapText="1"/>
    </xf>
    <xf numFmtId="0" fontId="10" fillId="0" borderId="32" xfId="5" quotePrefix="1" applyFont="1" applyFill="1" applyBorder="1" applyAlignment="1">
      <alignment horizontal="center" vertical="center" wrapText="1"/>
    </xf>
    <xf numFmtId="0" fontId="10" fillId="0" borderId="0" xfId="5" quotePrefix="1" applyFont="1" applyFill="1" applyBorder="1" applyAlignment="1">
      <alignment horizontal="center" vertical="center" wrapText="1"/>
    </xf>
    <xf numFmtId="0" fontId="79" fillId="0" borderId="0" xfId="5" applyFont="1" applyFill="1"/>
    <xf numFmtId="201" fontId="10" fillId="0" borderId="9" xfId="2" quotePrefix="1" applyNumberFormat="1" applyFont="1" applyFill="1" applyBorder="1"/>
    <xf numFmtId="201" fontId="10" fillId="0" borderId="1" xfId="2" quotePrefix="1" applyNumberFormat="1" applyFont="1" applyFill="1" applyBorder="1"/>
    <xf numFmtId="201" fontId="10" fillId="0" borderId="1" xfId="2" applyNumberFormat="1" applyFont="1" applyFill="1" applyBorder="1"/>
    <xf numFmtId="201" fontId="10" fillId="0" borderId="11" xfId="2" quotePrefix="1" applyNumberFormat="1" applyFont="1" applyFill="1" applyBorder="1"/>
    <xf numFmtId="201" fontId="10" fillId="0" borderId="8" xfId="2" applyNumberFormat="1" applyFont="1" applyFill="1" applyBorder="1"/>
    <xf numFmtId="201" fontId="10" fillId="0" borderId="0" xfId="2" applyNumberFormat="1" applyFont="1" applyFill="1" applyBorder="1"/>
    <xf numFmtId="201" fontId="10" fillId="0" borderId="4" xfId="2" applyNumberFormat="1" applyFont="1" applyFill="1" applyBorder="1"/>
    <xf numFmtId="201" fontId="10" fillId="0" borderId="0" xfId="2" applyNumberFormat="1" applyFont="1" applyFill="1" applyBorder="1" applyAlignment="1">
      <alignment horizontal="right"/>
    </xf>
    <xf numFmtId="38" fontId="10" fillId="0" borderId="8" xfId="2" applyFont="1" applyFill="1" applyBorder="1"/>
    <xf numFmtId="38" fontId="10" fillId="0" borderId="0" xfId="2" applyFont="1" applyFill="1"/>
    <xf numFmtId="38" fontId="10" fillId="0" borderId="4" xfId="2" applyFont="1" applyFill="1" applyBorder="1"/>
    <xf numFmtId="0" fontId="76" fillId="0" borderId="0" xfId="5" applyFont="1" applyFill="1" applyAlignment="1">
      <alignment horizontal="center" vertical="center"/>
    </xf>
    <xf numFmtId="0" fontId="76" fillId="0" borderId="0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top" wrapText="1"/>
    </xf>
    <xf numFmtId="0" fontId="76" fillId="0" borderId="0" xfId="5" applyFont="1" applyFill="1" applyAlignment="1">
      <alignment vertical="center"/>
    </xf>
    <xf numFmtId="0" fontId="76" fillId="0" borderId="0" xfId="5" applyFont="1" applyFill="1" applyBorder="1" applyAlignment="1">
      <alignment vertical="center"/>
    </xf>
    <xf numFmtId="0" fontId="10" fillId="0" borderId="12" xfId="5" applyFont="1" applyFill="1" applyBorder="1" applyAlignment="1">
      <alignment horizontal="centerContinuous" vertical="center"/>
    </xf>
    <xf numFmtId="0" fontId="10" fillId="0" borderId="33" xfId="5" applyFont="1" applyFill="1" applyBorder="1" applyAlignment="1">
      <alignment horizontal="centerContinuous" vertical="center"/>
    </xf>
    <xf numFmtId="0" fontId="10" fillId="0" borderId="13" xfId="5" applyFont="1" applyFill="1" applyBorder="1" applyAlignment="1">
      <alignment horizontal="centerContinuous" vertical="center"/>
    </xf>
    <xf numFmtId="0" fontId="10" fillId="0" borderId="0" xfId="5" applyFont="1" applyFill="1" applyAlignment="1">
      <alignment horizontal="right"/>
    </xf>
    <xf numFmtId="0" fontId="10" fillId="0" borderId="0" xfId="5" applyFont="1" applyFill="1" applyAlignment="1">
      <alignment horizontal="centerContinuous"/>
    </xf>
    <xf numFmtId="0" fontId="61" fillId="0" borderId="0" xfId="5" applyFont="1" applyFill="1" applyAlignment="1">
      <alignment horizontal="centerContinuous"/>
    </xf>
    <xf numFmtId="49" fontId="10" fillId="0" borderId="6" xfId="5" applyNumberFormat="1" applyFont="1" applyFill="1" applyBorder="1" applyAlignment="1">
      <alignment horizontal="left"/>
    </xf>
    <xf numFmtId="49" fontId="10" fillId="0" borderId="8" xfId="5" applyNumberFormat="1" applyFont="1" applyFill="1" applyBorder="1" applyAlignment="1">
      <alignment horizontal="left"/>
    </xf>
    <xf numFmtId="49" fontId="10" fillId="0" borderId="9" xfId="5" applyNumberFormat="1" applyFont="1" applyFill="1" applyBorder="1" applyAlignment="1">
      <alignment horizontal="left"/>
    </xf>
    <xf numFmtId="49" fontId="10" fillId="0" borderId="6" xfId="2" applyNumberFormat="1" applyFont="1" applyFill="1" applyBorder="1" applyAlignment="1">
      <alignment horizontal="left"/>
    </xf>
    <xf numFmtId="49" fontId="10" fillId="0" borderId="8" xfId="2" applyNumberFormat="1" applyFont="1" applyFill="1" applyBorder="1" applyAlignment="1">
      <alignment horizontal="left"/>
    </xf>
    <xf numFmtId="49" fontId="10" fillId="0" borderId="9" xfId="2" applyNumberFormat="1" applyFont="1" applyFill="1" applyBorder="1" applyAlignment="1">
      <alignment horizontal="left"/>
    </xf>
    <xf numFmtId="38" fontId="10" fillId="0" borderId="4" xfId="2" applyFont="1" applyFill="1" applyBorder="1" applyAlignment="1">
      <alignment horizontal="center" vertical="center" wrapText="1"/>
    </xf>
    <xf numFmtId="0" fontId="10" fillId="0" borderId="12" xfId="5" applyNumberFormat="1" applyFont="1" applyFill="1" applyBorder="1" applyAlignment="1">
      <alignment horizontal="left" vertical="center" shrinkToFit="1"/>
    </xf>
    <xf numFmtId="0" fontId="10" fillId="0" borderId="1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left" vertical="center"/>
    </xf>
    <xf numFmtId="0" fontId="43" fillId="0" borderId="3" xfId="5" applyNumberFormat="1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>
      <alignment horizontal="left" vertical="center"/>
    </xf>
    <xf numFmtId="0" fontId="10" fillId="0" borderId="11" xfId="5" applyNumberFormat="1" applyFont="1" applyFill="1" applyBorder="1" applyAlignment="1">
      <alignment horizontal="left" vertical="center"/>
    </xf>
    <xf numFmtId="0" fontId="10" fillId="0" borderId="12" xfId="5" applyNumberFormat="1" applyFont="1" applyFill="1" applyBorder="1" applyAlignment="1">
      <alignment horizontal="center" vertical="center" wrapText="1"/>
    </xf>
    <xf numFmtId="0" fontId="10" fillId="0" borderId="13" xfId="5" applyNumberFormat="1" applyFont="1" applyFill="1" applyBorder="1" applyAlignment="1">
      <alignment horizontal="center" vertical="center" wrapText="1"/>
    </xf>
    <xf numFmtId="0" fontId="10" fillId="0" borderId="33" xfId="5" applyNumberFormat="1" applyFont="1" applyFill="1" applyBorder="1" applyAlignment="1">
      <alignment horizontal="left" vertical="center"/>
    </xf>
    <xf numFmtId="49" fontId="10" fillId="0" borderId="9" xfId="5" applyNumberFormat="1" applyFont="1" applyFill="1" applyBorder="1" applyAlignment="1">
      <alignment horizontal="left" vertical="center"/>
    </xf>
    <xf numFmtId="49" fontId="10" fillId="0" borderId="8" xfId="5" applyNumberFormat="1" applyFont="1" applyFill="1" applyBorder="1" applyAlignment="1">
      <alignment horizontal="left" vertical="center"/>
    </xf>
    <xf numFmtId="49" fontId="10" fillId="0" borderId="6" xfId="5" applyNumberFormat="1" applyFont="1" applyFill="1" applyBorder="1" applyAlignment="1">
      <alignment horizontal="left" vertical="center"/>
    </xf>
    <xf numFmtId="0" fontId="80" fillId="0" borderId="0" xfId="5" applyFont="1" applyFill="1" applyAlignment="1">
      <alignment vertical="center"/>
    </xf>
    <xf numFmtId="0" fontId="80" fillId="0" borderId="0" xfId="5" applyFont="1" applyFill="1" applyBorder="1" applyAlignment="1">
      <alignment vertical="center"/>
    </xf>
    <xf numFmtId="0" fontId="38" fillId="0" borderId="0" xfId="5" applyFont="1" applyFill="1" applyBorder="1" applyAlignment="1">
      <alignment vertical="center"/>
    </xf>
    <xf numFmtId="0" fontId="33" fillId="0" borderId="1" xfId="5" applyFont="1" applyFill="1" applyBorder="1" applyAlignment="1">
      <alignment horizontal="left" vertical="center"/>
    </xf>
    <xf numFmtId="204" fontId="10" fillId="0" borderId="0" xfId="2" applyNumberFormat="1" applyFont="1" applyFill="1" applyBorder="1" applyAlignment="1">
      <alignment horizontal="right" vertical="center"/>
    </xf>
    <xf numFmtId="0" fontId="10" fillId="0" borderId="3" xfId="16" applyFont="1" applyFill="1" applyBorder="1" applyAlignment="1">
      <alignment horizontal="left" vertical="center" shrinkToFit="1"/>
    </xf>
    <xf numFmtId="204" fontId="72" fillId="0" borderId="0" xfId="2" applyNumberFormat="1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left" vertical="center" wrapText="1" shrinkToFit="1"/>
    </xf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/>
    </xf>
    <xf numFmtId="0" fontId="10" fillId="0" borderId="11" xfId="5" applyNumberFormat="1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left" vertical="center"/>
    </xf>
    <xf numFmtId="0" fontId="10" fillId="0" borderId="4" xfId="5" applyNumberFormat="1" applyFont="1" applyFill="1" applyBorder="1" applyAlignment="1">
      <alignment horizontal="center" vertical="center" wrapText="1"/>
    </xf>
    <xf numFmtId="0" fontId="30" fillId="0" borderId="2" xfId="5" applyFont="1" applyFill="1" applyBorder="1" applyAlignment="1">
      <alignment horizontal="center" vertical="center"/>
    </xf>
    <xf numFmtId="0" fontId="30" fillId="0" borderId="6" xfId="5" applyFont="1" applyFill="1" applyBorder="1" applyAlignment="1">
      <alignment horizontal="center" vertical="center"/>
    </xf>
    <xf numFmtId="0" fontId="30" fillId="0" borderId="0" xfId="5" applyFont="1" applyFill="1" applyBorder="1" applyAlignment="1">
      <alignment horizontal="center" vertical="center"/>
    </xf>
    <xf numFmtId="0" fontId="30" fillId="0" borderId="8" xfId="5" applyFont="1" applyFill="1" applyBorder="1" applyAlignment="1">
      <alignment horizontal="center" vertical="center"/>
    </xf>
    <xf numFmtId="0" fontId="30" fillId="0" borderId="1" xfId="5" applyFont="1" applyFill="1" applyBorder="1" applyAlignment="1">
      <alignment horizontal="center" vertical="center"/>
    </xf>
    <xf numFmtId="0" fontId="30" fillId="0" borderId="9" xfId="5" applyFont="1" applyFill="1" applyBorder="1" applyAlignment="1">
      <alignment horizontal="center" vertical="center"/>
    </xf>
    <xf numFmtId="0" fontId="30" fillId="0" borderId="10" xfId="5" applyFont="1" applyFill="1" applyBorder="1" applyAlignment="1">
      <alignment horizontal="center" vertical="center" wrapText="1"/>
    </xf>
    <xf numFmtId="0" fontId="30" fillId="0" borderId="1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11" xfId="5" applyFont="1" applyBorder="1"/>
    <xf numFmtId="0" fontId="10" fillId="0" borderId="1" xfId="5" applyFont="1" applyBorder="1"/>
    <xf numFmtId="0" fontId="10" fillId="0" borderId="0" xfId="5" applyFont="1" applyFill="1" applyBorder="1" applyAlignment="1">
      <alignment horizontal="center"/>
    </xf>
    <xf numFmtId="188" fontId="10" fillId="0" borderId="8" xfId="5" applyNumberFormat="1" applyFont="1" applyBorder="1" applyAlignment="1">
      <alignment horizontal="center"/>
    </xf>
    <xf numFmtId="188" fontId="10" fillId="0" borderId="11" xfId="5" applyNumberFormat="1" applyFont="1" applyBorder="1" applyAlignment="1">
      <alignment horizontal="center"/>
    </xf>
    <xf numFmtId="188" fontId="10" fillId="0" borderId="9" xfId="5" applyNumberFormat="1" applyFont="1" applyBorder="1" applyAlignment="1">
      <alignment horizontal="center"/>
    </xf>
    <xf numFmtId="188" fontId="10" fillId="0" borderId="8" xfId="5" applyNumberFormat="1" applyFont="1" applyBorder="1" applyAlignment="1">
      <alignment horizontal="center" vertical="top"/>
    </xf>
    <xf numFmtId="0" fontId="10" fillId="0" borderId="4" xfId="5" applyFont="1" applyBorder="1" applyAlignment="1">
      <alignment horizontal="center"/>
    </xf>
    <xf numFmtId="0" fontId="10" fillId="0" borderId="8" xfId="5" applyFont="1" applyBorder="1" applyAlignment="1">
      <alignment horizontal="center"/>
    </xf>
    <xf numFmtId="0" fontId="10" fillId="0" borderId="8" xfId="5" applyFont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0" fontId="10" fillId="0" borderId="33" xfId="5" quotePrefix="1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0" fillId="0" borderId="5" xfId="5" quotePrefix="1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vertical="center"/>
    </xf>
    <xf numFmtId="0" fontId="10" fillId="0" borderId="3" xfId="5" quotePrefix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194" fontId="10" fillId="0" borderId="3" xfId="5" quotePrefix="1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left" vertical="center"/>
    </xf>
    <xf numFmtId="0" fontId="10" fillId="0" borderId="8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left"/>
    </xf>
    <xf numFmtId="0" fontId="10" fillId="0" borderId="8" xfId="5" applyFont="1" applyFill="1" applyBorder="1" applyAlignment="1">
      <alignment horizontal="left"/>
    </xf>
    <xf numFmtId="0" fontId="10" fillId="0" borderId="9" xfId="5" applyFont="1" applyFill="1" applyBorder="1" applyAlignment="1">
      <alignment horizontal="left"/>
    </xf>
    <xf numFmtId="0" fontId="10" fillId="0" borderId="0" xfId="5" quotePrefix="1" applyFont="1" applyFill="1" applyAlignment="1">
      <alignment horizontal="left" wrapText="1"/>
    </xf>
    <xf numFmtId="0" fontId="10" fillId="0" borderId="0" xfId="5" quotePrefix="1" applyFont="1" applyFill="1" applyAlignment="1">
      <alignment horizontal="left"/>
    </xf>
    <xf numFmtId="0" fontId="19" fillId="0" borderId="0" xfId="1" applyFont="1" applyAlignment="1" applyProtection="1">
      <alignment vertical="center"/>
    </xf>
    <xf numFmtId="0" fontId="10" fillId="0" borderId="6" xfId="16" applyFont="1" applyFill="1" applyBorder="1" applyAlignment="1">
      <alignment horizontal="center" vertical="center" wrapText="1"/>
    </xf>
    <xf numFmtId="0" fontId="10" fillId="0" borderId="5" xfId="16" applyFont="1" applyFill="1" applyBorder="1" applyAlignment="1">
      <alignment horizontal="center" vertical="center" wrapText="1"/>
    </xf>
    <xf numFmtId="0" fontId="10" fillId="0" borderId="11" xfId="16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 wrapText="1"/>
    </xf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/>
    </xf>
    <xf numFmtId="0" fontId="10" fillId="0" borderId="11" xfId="5" applyNumberFormat="1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 wrapText="1"/>
    </xf>
    <xf numFmtId="38" fontId="10" fillId="0" borderId="4" xfId="2" applyFont="1" applyFill="1" applyBorder="1" applyAlignment="1">
      <alignment horizontal="center" vertical="center"/>
    </xf>
    <xf numFmtId="38" fontId="10" fillId="0" borderId="11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left" vertical="center"/>
    </xf>
    <xf numFmtId="0" fontId="10" fillId="0" borderId="4" xfId="5" applyNumberFormat="1" applyFont="1" applyFill="1" applyBorder="1" applyAlignment="1">
      <alignment horizontal="center" vertical="center" wrapText="1"/>
    </xf>
    <xf numFmtId="0" fontId="30" fillId="0" borderId="7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10" xfId="5" applyFill="1" applyBorder="1" applyAlignment="1">
      <alignment horizontal="center" vertical="center" wrapText="1"/>
    </xf>
    <xf numFmtId="0" fontId="30" fillId="0" borderId="2" xfId="5" applyFont="1" applyFill="1" applyBorder="1" applyAlignment="1">
      <alignment horizontal="center" vertical="center"/>
    </xf>
    <xf numFmtId="0" fontId="30" fillId="0" borderId="6" xfId="5" applyFont="1" applyFill="1" applyBorder="1" applyAlignment="1">
      <alignment horizontal="center" vertical="center"/>
    </xf>
    <xf numFmtId="0" fontId="30" fillId="0" borderId="0" xfId="5" applyFont="1" applyFill="1" applyBorder="1" applyAlignment="1">
      <alignment horizontal="center" vertical="center"/>
    </xf>
    <xf numFmtId="0" fontId="30" fillId="0" borderId="8" xfId="5" applyFont="1" applyFill="1" applyBorder="1" applyAlignment="1">
      <alignment horizontal="center" vertical="center"/>
    </xf>
    <xf numFmtId="0" fontId="30" fillId="0" borderId="1" xfId="5" applyFont="1" applyFill="1" applyBorder="1" applyAlignment="1">
      <alignment horizontal="center" vertical="center"/>
    </xf>
    <xf numFmtId="0" fontId="30" fillId="0" borderId="9" xfId="5" applyFont="1" applyFill="1" applyBorder="1" applyAlignment="1">
      <alignment horizontal="center" vertical="center"/>
    </xf>
    <xf numFmtId="0" fontId="30" fillId="0" borderId="13" xfId="5" applyFont="1" applyFill="1" applyBorder="1" applyAlignment="1">
      <alignment horizontal="center" vertical="center"/>
    </xf>
    <xf numFmtId="0" fontId="30" fillId="0" borderId="12" xfId="5" applyFont="1" applyFill="1" applyBorder="1" applyAlignment="1">
      <alignment horizontal="center" vertical="center"/>
    </xf>
    <xf numFmtId="0" fontId="2" fillId="0" borderId="4" xfId="5" applyFill="1" applyBorder="1" applyAlignment="1">
      <alignment horizontal="center" vertical="center" wrapText="1"/>
    </xf>
    <xf numFmtId="0" fontId="30" fillId="0" borderId="10" xfId="5" applyFont="1" applyFill="1" applyBorder="1" applyAlignment="1">
      <alignment horizontal="center" vertical="center" wrapText="1"/>
    </xf>
    <xf numFmtId="0" fontId="30" fillId="0" borderId="10" xfId="5" applyFont="1" applyFill="1" applyBorder="1" applyAlignment="1">
      <alignment horizontal="center" vertical="center"/>
    </xf>
    <xf numFmtId="0" fontId="30" fillId="0" borderId="16" xfId="5" applyFont="1" applyFill="1" applyBorder="1" applyAlignment="1">
      <alignment horizontal="center" vertical="center" wrapText="1"/>
    </xf>
    <xf numFmtId="0" fontId="56" fillId="0" borderId="14" xfId="5" applyFont="1" applyFill="1" applyBorder="1" applyAlignment="1">
      <alignment horizontal="center" vertical="center" wrapText="1"/>
    </xf>
    <xf numFmtId="0" fontId="56" fillId="0" borderId="17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6" xfId="16" applyFont="1" applyFill="1" applyBorder="1" applyAlignment="1">
      <alignment horizontal="center" vertical="center" wrapText="1"/>
    </xf>
    <xf numFmtId="0" fontId="10" fillId="0" borderId="8" xfId="16" applyFont="1" applyFill="1" applyBorder="1" applyAlignment="1">
      <alignment horizontal="center" vertical="center" wrapText="1"/>
    </xf>
    <xf numFmtId="0" fontId="10" fillId="0" borderId="9" xfId="16" applyFont="1" applyFill="1" applyBorder="1" applyAlignment="1">
      <alignment horizontal="center" vertical="center" wrapText="1"/>
    </xf>
    <xf numFmtId="0" fontId="10" fillId="0" borderId="5" xfId="16" applyFont="1" applyFill="1" applyBorder="1" applyAlignment="1">
      <alignment horizontal="center" vertical="center" wrapText="1"/>
    </xf>
    <xf numFmtId="0" fontId="10" fillId="0" borderId="4" xfId="16" applyFont="1" applyFill="1" applyBorder="1" applyAlignment="1">
      <alignment horizontal="center" vertical="center" wrapText="1"/>
    </xf>
    <xf numFmtId="0" fontId="10" fillId="0" borderId="11" xfId="16" applyFont="1" applyFill="1" applyBorder="1" applyAlignment="1">
      <alignment horizontal="center" vertical="center" wrapText="1"/>
    </xf>
    <xf numFmtId="0" fontId="10" fillId="0" borderId="7" xfId="16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 wrapText="1"/>
    </xf>
    <xf numFmtId="0" fontId="30" fillId="0" borderId="0" xfId="5" applyFont="1" applyFill="1" applyBorder="1" applyAlignment="1">
      <alignment horizontal="center" vertical="center" wrapText="1"/>
    </xf>
    <xf numFmtId="0" fontId="56" fillId="0" borderId="0" xfId="5" applyFont="1" applyFill="1" applyBorder="1" applyAlignment="1">
      <alignment vertical="center" wrapText="1"/>
    </xf>
    <xf numFmtId="0" fontId="56" fillId="0" borderId="26" xfId="5" applyFont="1" applyFill="1" applyBorder="1" applyAlignment="1">
      <alignment vertical="center" wrapText="1"/>
    </xf>
    <xf numFmtId="0" fontId="10" fillId="0" borderId="44" xfId="5" applyFont="1" applyFill="1" applyBorder="1" applyAlignment="1">
      <alignment horizontal="left" vertical="center"/>
    </xf>
    <xf numFmtId="0" fontId="10" fillId="0" borderId="41" xfId="5" applyFont="1" applyFill="1" applyBorder="1" applyAlignment="1">
      <alignment horizontal="left" vertical="center"/>
    </xf>
    <xf numFmtId="0" fontId="10" fillId="0" borderId="11" xfId="5" applyFont="1" applyBorder="1" applyAlignment="1">
      <alignment horizontal="center"/>
    </xf>
    <xf numFmtId="0" fontId="10" fillId="0" borderId="9" xfId="5" applyFont="1" applyBorder="1" applyAlignment="1">
      <alignment horizontal="center"/>
    </xf>
    <xf numFmtId="188" fontId="10" fillId="0" borderId="4" xfId="5" applyNumberFormat="1" applyFont="1" applyBorder="1" applyAlignment="1">
      <alignment horizontal="center"/>
    </xf>
    <xf numFmtId="188" fontId="10" fillId="0" borderId="8" xfId="5" applyNumberFormat="1" applyFont="1" applyBorder="1" applyAlignment="1">
      <alignment horizontal="center"/>
    </xf>
    <xf numFmtId="188" fontId="10" fillId="0" borderId="0" xfId="5" applyNumberFormat="1" applyFont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10" fillId="0" borderId="4" xfId="5" applyFont="1" applyBorder="1" applyAlignment="1">
      <alignment horizontal="center"/>
    </xf>
    <xf numFmtId="0" fontId="10" fillId="0" borderId="8" xfId="5" applyFont="1" applyBorder="1" applyAlignment="1">
      <alignment horizontal="center"/>
    </xf>
    <xf numFmtId="0" fontId="10" fillId="0" borderId="8" xfId="5" applyFont="1" applyBorder="1" applyAlignment="1">
      <alignment horizontal="center" vertical="center"/>
    </xf>
    <xf numFmtId="0" fontId="56" fillId="0" borderId="8" xfId="5" applyFont="1" applyBorder="1" applyAlignment="1">
      <alignment horizontal="center" vertical="center"/>
    </xf>
    <xf numFmtId="188" fontId="42" fillId="0" borderId="4" xfId="5" applyNumberFormat="1" applyFont="1" applyBorder="1" applyAlignment="1">
      <alignment horizontal="center"/>
    </xf>
    <xf numFmtId="188" fontId="42" fillId="0" borderId="8" xfId="5" applyNumberFormat="1" applyFont="1" applyBorder="1" applyAlignment="1">
      <alignment horizontal="center"/>
    </xf>
    <xf numFmtId="188" fontId="10" fillId="0" borderId="3" xfId="5" applyNumberFormat="1" applyFont="1" applyBorder="1" applyAlignment="1">
      <alignment horizontal="center" vertical="center" wrapText="1"/>
    </xf>
    <xf numFmtId="0" fontId="56" fillId="0" borderId="7" xfId="5" applyFont="1" applyBorder="1" applyAlignment="1"/>
    <xf numFmtId="0" fontId="56" fillId="0" borderId="10" xfId="5" applyFont="1" applyBorder="1" applyAlignment="1"/>
    <xf numFmtId="188" fontId="42" fillId="0" borderId="5" xfId="5" applyNumberFormat="1" applyFont="1" applyBorder="1" applyAlignment="1">
      <alignment horizontal="center"/>
    </xf>
    <xf numFmtId="188" fontId="42" fillId="0" borderId="6" xfId="5" applyNumberFormat="1" applyFont="1" applyBorder="1" applyAlignment="1">
      <alignment horizontal="center"/>
    </xf>
    <xf numFmtId="38" fontId="42" fillId="0" borderId="5" xfId="5" applyNumberFormat="1" applyFont="1" applyFill="1" applyBorder="1" applyAlignment="1"/>
    <xf numFmtId="38" fontId="42" fillId="0" borderId="2" xfId="5" applyNumberFormat="1" applyFont="1" applyFill="1" applyBorder="1" applyAlignment="1"/>
    <xf numFmtId="188" fontId="10" fillId="0" borderId="8" xfId="5" applyNumberFormat="1" applyFont="1" applyBorder="1" applyAlignment="1">
      <alignment horizontal="center" vertical="top"/>
    </xf>
    <xf numFmtId="0" fontId="10" fillId="0" borderId="8" xfId="5" applyFont="1" applyBorder="1" applyAlignment="1">
      <alignment horizontal="center" vertical="top"/>
    </xf>
    <xf numFmtId="188" fontId="10" fillId="0" borderId="3" xfId="5" applyNumberFormat="1" applyFont="1" applyBorder="1" applyAlignment="1">
      <alignment horizontal="center" vertical="center"/>
    </xf>
    <xf numFmtId="0" fontId="56" fillId="0" borderId="7" xfId="5" applyFont="1" applyBorder="1" applyAlignment="1">
      <alignment vertical="center"/>
    </xf>
    <xf numFmtId="0" fontId="56" fillId="0" borderId="10" xfId="5" applyFont="1" applyBorder="1" applyAlignment="1">
      <alignment vertical="center"/>
    </xf>
    <xf numFmtId="188" fontId="10" fillId="0" borderId="11" xfId="5" applyNumberFormat="1" applyFont="1" applyBorder="1" applyAlignment="1">
      <alignment horizontal="center"/>
    </xf>
    <xf numFmtId="188" fontId="10" fillId="0" borderId="9" xfId="5" applyNumberFormat="1" applyFont="1" applyBorder="1" applyAlignment="1">
      <alignment horizontal="center"/>
    </xf>
    <xf numFmtId="0" fontId="56" fillId="0" borderId="7" xfId="5" applyFont="1" applyBorder="1" applyAlignment="1">
      <alignment horizontal="center" wrapText="1"/>
    </xf>
    <xf numFmtId="0" fontId="56" fillId="0" borderId="10" xfId="5" applyFont="1" applyBorder="1" applyAlignment="1">
      <alignment horizontal="center" wrapText="1"/>
    </xf>
    <xf numFmtId="188" fontId="10" fillId="0" borderId="7" xfId="5" applyNumberFormat="1" applyFont="1" applyBorder="1" applyAlignment="1">
      <alignment horizontal="left" vertical="center"/>
    </xf>
    <xf numFmtId="188" fontId="10" fillId="0" borderId="7" xfId="5" applyNumberFormat="1" applyFont="1" applyFill="1" applyBorder="1" applyAlignment="1">
      <alignment horizontal="left" vertical="center"/>
    </xf>
    <xf numFmtId="0" fontId="10" fillId="0" borderId="2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188" fontId="10" fillId="0" borderId="5" xfId="5" applyNumberFormat="1" applyFont="1" applyBorder="1" applyAlignment="1">
      <alignment horizontal="center" vertical="center"/>
    </xf>
    <xf numFmtId="0" fontId="10" fillId="0" borderId="2" xfId="5" applyFont="1" applyBorder="1"/>
    <xf numFmtId="0" fontId="10" fillId="0" borderId="11" xfId="5" applyFont="1" applyBorder="1"/>
    <xf numFmtId="0" fontId="10" fillId="0" borderId="1" xfId="5" applyFont="1" applyBorder="1"/>
    <xf numFmtId="0" fontId="10" fillId="0" borderId="0" xfId="5" applyFont="1" applyFill="1" applyBorder="1" applyAlignment="1">
      <alignment horizontal="center"/>
    </xf>
    <xf numFmtId="0" fontId="56" fillId="0" borderId="10" xfId="5" applyFont="1" applyBorder="1" applyAlignment="1">
      <alignment horizontal="center"/>
    </xf>
    <xf numFmtId="0" fontId="10" fillId="0" borderId="6" xfId="5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0" fontId="10" fillId="0" borderId="33" xfId="5" quotePrefix="1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0" fillId="0" borderId="5" xfId="5" quotePrefix="1" applyFont="1" applyFill="1" applyBorder="1" applyAlignment="1">
      <alignment horizontal="center"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10" fillId="0" borderId="6" xfId="5" quotePrefix="1" applyFont="1" applyFill="1" applyBorder="1" applyAlignment="1">
      <alignment horizontal="center" vertical="center" justifyLastLine="1"/>
    </xf>
    <xf numFmtId="0" fontId="10" fillId="0" borderId="8" xfId="5" applyFont="1" applyFill="1" applyBorder="1" applyAlignment="1">
      <alignment horizontal="center" vertical="center" justifyLastLine="1"/>
    </xf>
    <xf numFmtId="0" fontId="10" fillId="0" borderId="9" xfId="5" applyFont="1" applyFill="1" applyBorder="1" applyAlignment="1">
      <alignment horizontal="center" vertical="center" justifyLastLine="1"/>
    </xf>
    <xf numFmtId="0" fontId="10" fillId="0" borderId="33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vertical="center" wrapText="1"/>
    </xf>
    <xf numFmtId="0" fontId="10" fillId="0" borderId="11" xfId="5" applyFont="1" applyFill="1" applyBorder="1" applyAlignment="1">
      <alignment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vertical="center"/>
    </xf>
    <xf numFmtId="0" fontId="10" fillId="0" borderId="4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vertical="center"/>
    </xf>
    <xf numFmtId="0" fontId="10" fillId="0" borderId="10" xfId="5" applyFont="1" applyFill="1" applyBorder="1" applyAlignment="1">
      <alignment horizontal="center" vertical="center" wrapText="1"/>
    </xf>
    <xf numFmtId="0" fontId="10" fillId="0" borderId="3" xfId="5" quotePrefix="1" applyFont="1" applyFill="1" applyBorder="1" applyAlignment="1">
      <alignment horizontal="center" vertical="center" wrapText="1"/>
    </xf>
    <xf numFmtId="0" fontId="10" fillId="0" borderId="10" xfId="5" quotePrefix="1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vertical="center" wrapText="1"/>
    </xf>
    <xf numFmtId="0" fontId="10" fillId="0" borderId="5" xfId="5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195" fontId="10" fillId="0" borderId="5" xfId="2" quotePrefix="1" applyNumberFormat="1" applyFont="1" applyFill="1" applyBorder="1" applyAlignment="1">
      <alignment horizontal="center" vertical="center" wrapText="1"/>
    </xf>
    <xf numFmtId="195" fontId="10" fillId="0" borderId="2" xfId="2" applyNumberFormat="1" applyFont="1" applyFill="1" applyBorder="1" applyAlignment="1">
      <alignment horizontal="center" vertical="center" wrapText="1"/>
    </xf>
    <xf numFmtId="195" fontId="10" fillId="0" borderId="6" xfId="2" applyNumberFormat="1" applyFont="1" applyFill="1" applyBorder="1" applyAlignment="1">
      <alignment horizontal="center" vertical="center" wrapText="1"/>
    </xf>
    <xf numFmtId="194" fontId="10" fillId="0" borderId="3" xfId="5" quotePrefix="1" applyNumberFormat="1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5" xfId="12" quotePrefix="1" applyFont="1" applyFill="1" applyBorder="1" applyAlignment="1">
      <alignment horizontal="center" vertical="center" wrapText="1"/>
    </xf>
    <xf numFmtId="0" fontId="2" fillId="0" borderId="4" xfId="12" applyFill="1" applyBorder="1"/>
    <xf numFmtId="0" fontId="2" fillId="0" borderId="11" xfId="12" applyFill="1" applyBorder="1"/>
    <xf numFmtId="0" fontId="10" fillId="0" borderId="0" xfId="5" applyFont="1" applyFill="1" applyBorder="1" applyAlignment="1">
      <alignment horizontal="left"/>
    </xf>
    <xf numFmtId="0" fontId="10" fillId="0" borderId="8" xfId="5" applyFont="1" applyFill="1" applyBorder="1" applyAlignment="1">
      <alignment horizontal="left"/>
    </xf>
    <xf numFmtId="0" fontId="10" fillId="0" borderId="1" xfId="5" applyFont="1" applyFill="1" applyBorder="1" applyAlignment="1">
      <alignment horizontal="left"/>
    </xf>
    <xf numFmtId="0" fontId="10" fillId="0" borderId="9" xfId="5" applyFont="1" applyFill="1" applyBorder="1" applyAlignment="1">
      <alignment horizontal="left"/>
    </xf>
    <xf numFmtId="0" fontId="10" fillId="0" borderId="0" xfId="5" applyFont="1" applyFill="1" applyBorder="1" applyAlignment="1">
      <alignment horizontal="left" vertical="center"/>
    </xf>
    <xf numFmtId="0" fontId="10" fillId="0" borderId="8" xfId="5" applyFont="1" applyFill="1" applyBorder="1" applyAlignment="1">
      <alignment horizontal="left" vertical="center"/>
    </xf>
    <xf numFmtId="195" fontId="10" fillId="0" borderId="5" xfId="2" applyNumberFormat="1" applyFont="1" applyFill="1" applyBorder="1" applyAlignment="1">
      <alignment horizontal="center" vertical="center"/>
    </xf>
    <xf numFmtId="195" fontId="10" fillId="0" borderId="2" xfId="2" applyNumberFormat="1" applyFont="1" applyFill="1" applyBorder="1" applyAlignment="1">
      <alignment horizontal="center" vertical="center"/>
    </xf>
    <xf numFmtId="195" fontId="10" fillId="0" borderId="6" xfId="2" applyNumberFormat="1" applyFont="1" applyFill="1" applyBorder="1" applyAlignment="1">
      <alignment horizontal="center" vertical="center"/>
    </xf>
    <xf numFmtId="0" fontId="10" fillId="0" borderId="5" xfId="12" applyFont="1" applyFill="1" applyBorder="1" applyAlignment="1">
      <alignment horizontal="center" vertical="center"/>
    </xf>
    <xf numFmtId="0" fontId="10" fillId="0" borderId="2" xfId="12" applyFont="1" applyFill="1" applyBorder="1" applyAlignment="1">
      <alignment horizontal="center" vertical="center"/>
    </xf>
    <xf numFmtId="0" fontId="10" fillId="0" borderId="4" xfId="12" applyFont="1" applyFill="1" applyBorder="1" applyAlignment="1">
      <alignment horizontal="center" vertical="center"/>
    </xf>
    <xf numFmtId="0" fontId="10" fillId="0" borderId="0" xfId="12" applyFont="1" applyFill="1" applyAlignment="1">
      <alignment horizontal="center" vertical="center"/>
    </xf>
    <xf numFmtId="0" fontId="10" fillId="0" borderId="11" xfId="12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/>
    </xf>
    <xf numFmtId="38" fontId="10" fillId="0" borderId="5" xfId="5" quotePrefix="1" applyNumberFormat="1" applyFont="1" applyFill="1" applyBorder="1" applyAlignment="1">
      <alignment horizontal="center" vertical="center" wrapText="1"/>
    </xf>
    <xf numFmtId="38" fontId="10" fillId="0" borderId="2" xfId="5" applyNumberFormat="1" applyFont="1" applyFill="1" applyBorder="1" applyAlignment="1">
      <alignment horizontal="center" vertical="center" wrapText="1"/>
    </xf>
    <xf numFmtId="38" fontId="10" fillId="0" borderId="6" xfId="5" applyNumberFormat="1" applyFont="1" applyFill="1" applyBorder="1" applyAlignment="1">
      <alignment horizontal="center" vertical="center" wrapText="1"/>
    </xf>
    <xf numFmtId="0" fontId="10" fillId="0" borderId="5" xfId="5" quotePrefix="1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0" xfId="5" quotePrefix="1" applyFont="1" applyFill="1" applyAlignment="1">
      <alignment horizontal="left" wrapText="1"/>
    </xf>
    <xf numFmtId="0" fontId="2" fillId="0" borderId="2" xfId="5" applyBorder="1" applyAlignment="1">
      <alignment horizontal="center" vertical="center"/>
    </xf>
    <xf numFmtId="0" fontId="2" fillId="0" borderId="4" xfId="5" applyBorder="1" applyAlignment="1">
      <alignment horizontal="center" vertical="center"/>
    </xf>
    <xf numFmtId="0" fontId="2" fillId="0" borderId="0" xfId="5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0" fontId="2" fillId="0" borderId="1" xfId="5" applyBorder="1" applyAlignment="1">
      <alignment horizontal="center" vertical="center"/>
    </xf>
    <xf numFmtId="0" fontId="10" fillId="0" borderId="0" xfId="5" quotePrefix="1" applyFont="1" applyFill="1" applyAlignment="1">
      <alignment horizontal="left"/>
    </xf>
  </cellXfs>
  <cellStyles count="17">
    <cellStyle name="パーセント 2" xfId="9"/>
    <cellStyle name="ハイパーリンク" xfId="1" builtinId="8"/>
    <cellStyle name="桁区切り 2" xfId="2"/>
    <cellStyle name="桁区切り 2 2" xfId="3"/>
    <cellStyle name="桁区切り 3" xfId="4"/>
    <cellStyle name="通貨 2" xfId="8"/>
    <cellStyle name="通貨 3" xfId="10"/>
    <cellStyle name="標準" xfId="0" builtinId="0"/>
    <cellStyle name="標準 2" xfId="5"/>
    <cellStyle name="標準 2 2" xfId="6"/>
    <cellStyle name="標準 2 2 2" xfId="12"/>
    <cellStyle name="標準 2 3" xfId="11"/>
    <cellStyle name="標準 3" xfId="7"/>
    <cellStyle name="標準 3 2" xfId="16"/>
    <cellStyle name="標準_改正調票集計" xfId="14"/>
    <cellStyle name="標準_原稿ｼｰﾄ" xfId="15"/>
    <cellStyle name="未定義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0</xdr:rowOff>
    </xdr:from>
    <xdr:to>
      <xdr:col>2</xdr:col>
      <xdr:colOff>9525</xdr:colOff>
      <xdr:row>39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86296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0</xdr:rowOff>
    </xdr:from>
    <xdr:to>
      <xdr:col>2</xdr:col>
      <xdr:colOff>9525</xdr:colOff>
      <xdr:row>39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" y="86296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0</xdr:rowOff>
    </xdr:from>
    <xdr:to>
      <xdr:col>2</xdr:col>
      <xdr:colOff>9525</xdr:colOff>
      <xdr:row>39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" y="86296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00025"/>
          <a:ext cx="15335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9525</xdr:rowOff>
    </xdr:from>
    <xdr:to>
      <xdr:col>1</xdr:col>
      <xdr:colOff>0</xdr:colOff>
      <xdr:row>37</xdr:row>
      <xdr:rowOff>0</xdr:rowOff>
    </xdr:to>
    <xdr:sp macro="" textlink="">
      <xdr:nvSpPr>
        <xdr:cNvPr id="3" name="Freeform 2"/>
        <xdr:cNvSpPr>
          <a:spLocks/>
        </xdr:cNvSpPr>
      </xdr:nvSpPr>
      <xdr:spPr bwMode="auto">
        <a:xfrm>
          <a:off x="9525" y="5543550"/>
          <a:ext cx="1533525" cy="476250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6" name="Freeform 7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9" name="Freeform 10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12" name="Freeform 13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15" name="Freeform 16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16" name="Line 17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18" name="Freeform 19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21" name="Freeform 22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24" name="Freeform 25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6" name="Line 27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27" name="Freeform 28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30" name="Freeform 31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0</xdr:colOff>
      <xdr:row>40</xdr:row>
      <xdr:rowOff>0</xdr:rowOff>
    </xdr:to>
    <xdr:sp macro="" textlink="">
      <xdr:nvSpPr>
        <xdr:cNvPr id="33" name="Freeform 34"/>
        <xdr:cNvSpPr>
          <a:spLocks/>
        </xdr:cNvSpPr>
      </xdr:nvSpPr>
      <xdr:spPr bwMode="auto">
        <a:xfrm>
          <a:off x="9525" y="58959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9525</xdr:rowOff>
    </xdr:from>
    <xdr:to>
      <xdr:col>1</xdr:col>
      <xdr:colOff>9525</xdr:colOff>
      <xdr:row>40</xdr:row>
      <xdr:rowOff>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>
          <a:off x="19050" y="58959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tabSelected="1" view="pageBreakPreview" zoomScaleNormal="80" zoomScaleSheetLayoutView="100" workbookViewId="0"/>
  </sheetViews>
  <sheetFormatPr defaultColWidth="9" defaultRowHeight="13" x14ac:dyDescent="0.2"/>
  <cols>
    <col min="1" max="1" width="2" style="1" customWidth="1"/>
    <col min="2" max="5" width="3" style="1" customWidth="1"/>
    <col min="6" max="10" width="3.90625" style="1" customWidth="1"/>
    <col min="11" max="16384" width="9" style="1"/>
  </cols>
  <sheetData>
    <row r="1" spans="2:24" ht="31.5" customHeight="1" x14ac:dyDescent="0.2">
      <c r="B1" s="8" t="s">
        <v>657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  <c r="R1" s="2"/>
      <c r="S1" s="2"/>
      <c r="T1" s="2"/>
      <c r="U1" s="2"/>
      <c r="V1" s="2"/>
      <c r="W1" s="2"/>
      <c r="X1" s="2"/>
    </row>
    <row r="2" spans="2:24" ht="14" x14ac:dyDescent="0.2">
      <c r="B2" s="10" t="s">
        <v>11</v>
      </c>
    </row>
    <row r="3" spans="2:24" ht="22.5" customHeight="1" x14ac:dyDescent="0.2">
      <c r="B3" s="3" t="s">
        <v>13</v>
      </c>
    </row>
    <row r="4" spans="2:24" s="4" customFormat="1" ht="14" x14ac:dyDescent="0.2">
      <c r="C4" s="4" t="s">
        <v>14</v>
      </c>
    </row>
    <row r="5" spans="2:24" s="4" customFormat="1" ht="14" x14ac:dyDescent="0.2">
      <c r="D5" s="5" t="s">
        <v>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4" s="4" customFormat="1" ht="14" x14ac:dyDescent="0.2">
      <c r="D6" s="5" t="s">
        <v>10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24" s="4" customFormat="1" ht="14" x14ac:dyDescent="0.2">
      <c r="D7" s="5" t="s">
        <v>86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24" s="4" customFormat="1" ht="14" x14ac:dyDescent="0.2">
      <c r="D8" s="5" t="s">
        <v>15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2:24" s="4" customFormat="1" ht="14" x14ac:dyDescent="0.2">
      <c r="C9" s="4" t="s">
        <v>17</v>
      </c>
    </row>
    <row r="10" spans="2:24" s="4" customFormat="1" ht="14" x14ac:dyDescent="0.2">
      <c r="D10" s="4" t="s">
        <v>0</v>
      </c>
    </row>
    <row r="11" spans="2:24" s="4" customFormat="1" ht="14" x14ac:dyDescent="0.2">
      <c r="E11" s="22" t="s">
        <v>658</v>
      </c>
      <c r="F11" s="5"/>
      <c r="G11" s="5"/>
      <c r="H11" s="5"/>
      <c r="I11" s="5"/>
      <c r="J11" s="5"/>
      <c r="K11" s="5"/>
    </row>
    <row r="12" spans="2:24" s="4" customFormat="1" ht="14" x14ac:dyDescent="0.2">
      <c r="E12" s="22" t="s">
        <v>659</v>
      </c>
      <c r="F12" s="5"/>
      <c r="G12" s="5"/>
      <c r="H12" s="5"/>
      <c r="I12" s="5"/>
      <c r="J12" s="5"/>
      <c r="K12" s="5"/>
    </row>
    <row r="13" spans="2:24" s="4" customFormat="1" ht="14" x14ac:dyDescent="0.2">
      <c r="D13" s="4" t="s">
        <v>8</v>
      </c>
    </row>
    <row r="14" spans="2:24" s="4" customFormat="1" ht="14" x14ac:dyDescent="0.2">
      <c r="E14" s="5" t="s">
        <v>658</v>
      </c>
      <c r="F14" s="5"/>
      <c r="G14" s="5"/>
      <c r="H14" s="5"/>
      <c r="I14" s="5"/>
      <c r="J14" s="5"/>
      <c r="K14" s="5"/>
    </row>
    <row r="15" spans="2:24" s="4" customFormat="1" ht="14" x14ac:dyDescent="0.2">
      <c r="E15" s="5" t="s">
        <v>660</v>
      </c>
      <c r="F15" s="5"/>
      <c r="G15" s="5"/>
      <c r="H15" s="5"/>
      <c r="I15" s="5"/>
      <c r="J15" s="5"/>
      <c r="K15" s="5"/>
    </row>
    <row r="16" spans="2:24" s="4" customFormat="1" ht="14" x14ac:dyDescent="0.2">
      <c r="D16" s="5" t="s">
        <v>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923"/>
    </row>
    <row r="17" spans="2:25" s="4" customFormat="1" ht="14" x14ac:dyDescent="0.2">
      <c r="D17" s="4" t="s">
        <v>4</v>
      </c>
    </row>
    <row r="18" spans="2:25" s="4" customFormat="1" ht="14" x14ac:dyDescent="0.2">
      <c r="D18" s="6"/>
      <c r="E18" s="5" t="s">
        <v>2</v>
      </c>
      <c r="F18" s="5"/>
      <c r="G18" s="5"/>
      <c r="H18" s="5"/>
      <c r="I18" s="5"/>
      <c r="J18" s="5"/>
      <c r="K18" s="5"/>
    </row>
    <row r="19" spans="2:25" s="4" customFormat="1" ht="14" x14ac:dyDescent="0.2">
      <c r="D19" s="6"/>
      <c r="E19" s="23" t="s">
        <v>278</v>
      </c>
      <c r="F19" s="5"/>
      <c r="G19" s="5"/>
      <c r="H19" s="5"/>
      <c r="I19" s="5"/>
      <c r="J19" s="5"/>
      <c r="K19" s="5"/>
      <c r="L19" s="5"/>
      <c r="M19" s="5"/>
      <c r="N19" s="5"/>
    </row>
    <row r="20" spans="2:25" s="4" customFormat="1" ht="14" x14ac:dyDescent="0.2">
      <c r="D20" s="6"/>
      <c r="E20" s="5" t="s">
        <v>3</v>
      </c>
      <c r="F20" s="5"/>
      <c r="G20" s="5"/>
      <c r="H20" s="5"/>
      <c r="I20" s="5"/>
      <c r="J20" s="5"/>
      <c r="K20" s="5"/>
    </row>
    <row r="21" spans="2:25" s="4" customFormat="1" ht="14" x14ac:dyDescent="0.2">
      <c r="D21" s="6"/>
      <c r="E21" s="5" t="s">
        <v>277</v>
      </c>
      <c r="F21" s="5"/>
      <c r="G21" s="5"/>
      <c r="H21" s="5"/>
      <c r="I21" s="5"/>
      <c r="J21" s="5"/>
      <c r="K21" s="5"/>
      <c r="L21" s="5"/>
      <c r="M21" s="5"/>
      <c r="N21" s="5"/>
    </row>
    <row r="22" spans="2:25" s="4" customFormat="1" ht="14" x14ac:dyDescent="0.2">
      <c r="D22" s="1039" t="s">
        <v>5</v>
      </c>
      <c r="E22" s="1039"/>
      <c r="F22" s="1039"/>
      <c r="G22" s="1039"/>
      <c r="H22" s="1039"/>
      <c r="I22" s="1039"/>
      <c r="J22" s="1039"/>
      <c r="K22" s="1039"/>
      <c r="L22" s="1039"/>
      <c r="M22" s="1039"/>
      <c r="N22" s="1039"/>
      <c r="O22" s="1039"/>
      <c r="P22" s="1039"/>
      <c r="Q22" s="1039"/>
    </row>
    <row r="23" spans="2:25" s="4" customFormat="1" ht="14" x14ac:dyDescent="0.2">
      <c r="D23" s="1039" t="s">
        <v>6</v>
      </c>
      <c r="E23" s="1039"/>
      <c r="F23" s="1039"/>
      <c r="G23" s="1039"/>
      <c r="H23" s="1039"/>
      <c r="I23" s="1039"/>
      <c r="J23" s="1039"/>
      <c r="K23" s="1039"/>
      <c r="L23" s="1039"/>
      <c r="M23" s="1039"/>
      <c r="N23" s="1039"/>
      <c r="O23" s="1039"/>
      <c r="P23" s="1039"/>
      <c r="Q23" s="1039"/>
      <c r="R23" s="1039"/>
      <c r="S23" s="1039"/>
      <c r="T23" s="1039"/>
      <c r="U23" s="1039"/>
      <c r="V23" s="1039"/>
      <c r="W23" s="1039"/>
      <c r="X23" s="1039"/>
      <c r="Y23"/>
    </row>
    <row r="24" spans="2:25" s="4" customFormat="1" ht="14" x14ac:dyDescent="0.2">
      <c r="D24" s="5" t="s">
        <v>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6" spans="2:25" ht="14" x14ac:dyDescent="0.2">
      <c r="B26" s="7" t="s">
        <v>7</v>
      </c>
    </row>
    <row r="27" spans="2:25" ht="14" x14ac:dyDescent="0.2">
      <c r="B27" s="4"/>
      <c r="C27" s="23" t="s">
        <v>87</v>
      </c>
      <c r="D27" s="5"/>
      <c r="E27" s="5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5" ht="14" x14ac:dyDescent="0.2">
      <c r="B28" s="4"/>
      <c r="C28" s="5" t="s">
        <v>18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</row>
    <row r="29" spans="2:25" ht="14" x14ac:dyDescent="0.2">
      <c r="B29" s="4"/>
      <c r="C29" s="4" t="s">
        <v>19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5" ht="14" x14ac:dyDescent="0.2">
      <c r="B30" s="4"/>
      <c r="C30" s="4"/>
      <c r="D30" s="5" t="s">
        <v>110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2:25" ht="14" x14ac:dyDescent="0.2">
      <c r="B31" s="4"/>
      <c r="C31" s="4"/>
      <c r="D31" s="5" t="s">
        <v>12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</row>
    <row r="32" spans="2:25" ht="14" x14ac:dyDescent="0.2">
      <c r="B32" s="4"/>
      <c r="C32" s="4"/>
      <c r="D32" s="5" t="s">
        <v>661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2:24" ht="14" x14ac:dyDescent="0.2">
      <c r="B33" s="4"/>
      <c r="C33" s="4"/>
      <c r="D33" s="5" t="s">
        <v>662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4" x14ac:dyDescent="0.2">
      <c r="B34" s="4"/>
      <c r="C34" s="4"/>
      <c r="D34" s="5" t="s">
        <v>663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4"/>
      <c r="T34" s="4"/>
      <c r="U34" s="4"/>
    </row>
    <row r="35" spans="2:24" ht="14" x14ac:dyDescent="0.2">
      <c r="B35" s="4"/>
      <c r="C35" s="4"/>
      <c r="D35" s="5" t="s">
        <v>664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4"/>
      <c r="T35" s="4"/>
      <c r="U35" s="4"/>
    </row>
    <row r="36" spans="2:24" ht="14" x14ac:dyDescent="0.2">
      <c r="B36" s="4"/>
      <c r="C36" s="4"/>
      <c r="D36" s="5" t="s">
        <v>665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4"/>
    </row>
    <row r="37" spans="2:24" ht="14" x14ac:dyDescent="0.2">
      <c r="B37" s="4"/>
      <c r="C37" s="4"/>
      <c r="D37" s="5" t="s">
        <v>666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4"/>
    </row>
    <row r="38" spans="2:24" ht="14" x14ac:dyDescent="0.2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</row>
  </sheetData>
  <phoneticPr fontId="5"/>
  <hyperlinks>
    <hyperlink ref="D5:O5" location="'１（１）原油地域別、国別輸入'!A1" display="（１）原油地域別、国別輸入 / Import of Crude Oil by Area and Country"/>
    <hyperlink ref="D6:N6" location="'Ⅱ－２(2)原油油種別輸入'!A1" display="（２）原油油種別輸入 / Import by Kind of Crude Oil"/>
    <hyperlink ref="D7:O7" location="'Ⅱ－２(3)非精製用出荷内訳'!A1" display="（３）非精製用出荷内訳 / Shipment of Crude Oil for non-Refining"/>
    <hyperlink ref="E11:K11" location="'２（１）①石油製品需給総括暦年'!A1" display="　①平成25年 / (C.Y.2013)"/>
    <hyperlink ref="E12:K12" location="'２（１）②石油製品需給総括年度'!A1" display="　②平成25年度 / (F.Y.2013)"/>
    <hyperlink ref="E14:K14" location="'２（２）①製造業者・輸入業者受払暦年'!A1" display="　①平成25年 / (C.Y.2013)"/>
    <hyperlink ref="E15:K15" location="'２（２）②製造業者・輸入業者受払年度'!A1" display="　②平成25年度 / (F.Y.2013)"/>
    <hyperlink ref="D16:P16" location="'２（３）石油製品国内向月別販売'!A1" display="（３）石油製品国内向月別販売 / Domestic Sales of Petroleum Products by Month "/>
    <hyperlink ref="E18:K18" location="'２（４）①石油製品月別輸入'!A1" display="①月別輸入 / Import by Month"/>
    <hyperlink ref="E19:N19" location="'２（４）②石油製品国・地域別月別輸入'!A1" display="②国・地域別月別輸入 / Monthly Import by Area and Country"/>
    <hyperlink ref="E20:K20" location="'２（４）③石油製品月別輸出'!A1" display="③月別輸出 / Export by Month"/>
    <hyperlink ref="E21:N21" location="'２（４）④石油製品国・地域別月別輸出'!A1" display="④国・地域別月別輸出 / Monthly Export by Area and Country"/>
    <hyperlink ref="D24:Y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C28:P28" location="'参考資料１、２備蓄量推移、輸入価格推移'!A25" display="２．石油輸入価格推移 / Customs Clearance Prices of Crude Oil and Petroleum Products(CIF)"/>
    <hyperlink ref="D30:U30" location="'参考資料３（１）（２）'!A1" display="（１）契約期間別原油月別輸入、ＣＩＦ総額、平均ＡＰＩ及び平均硫黄分 /Crude Oil Import, Value（C.I.F）,Average API and Average Sulfur by Month and Contract"/>
    <hyperlink ref="D31:N31" location="'参考資料３（１）（２）'!L42" display="（２）供給者区分別原油月別輸入 / Crude Oil Import by Month and Supplier"/>
    <hyperlink ref="D32:V32" location="'参考資料３（３）（４）'!A1" display="（３）国別、契約期間別原油輸入、平均ＡＰＩ及び平均硫黄分（平成25年） / Crude Oil Import, Average API and Average Sulfur by Country and Contract(C.Y.2013)"/>
    <hyperlink ref="D33:V33" location="'参考資料３（３）（４）'!A37" display="（４）国別、契約期間別原油輸入、平均ＡＰＩ及び平均硫黄分（平成25年度） / Crude Oil Import, Average API and Average Sulfur by Country and Contract(F.Y.2013)"/>
    <hyperlink ref="D34:Q34" location="'参考資料３（５）（６）'!A1" display="（５）国別、契約期間別ＣＩＦ総額（平成25年） / Imported Crude Oil Value(CIF) by Country and Contract(C.Y.2013)"/>
    <hyperlink ref="D35:R35" location="'参考資料３（５）（６）'!A34" display="（６）国別、契約期間別ＣＩＦ総額（平成29年度） / Imported Crude Oil Value(CIF) by Country and Contract(Ｆ.Y.2017)"/>
    <hyperlink ref="D36:S36" location="'参考資料３（７）（８）'!A1" display="（７）国別船積数量、FOB、運賃総額及び保険料総額（平成25年） / Shipped Quantity,FOB,Freight and Insurance by Country (C.Y.2013)"/>
    <hyperlink ref="D37:S37" location="'参考資料３（７）（８）'!A1" display="（８）国別船積数量、FOB、運賃総額及び保険料総額（平成25年度） /Shipped Quantity,FOB,Freight and Insurance by Country (F.Y.2013)"/>
    <hyperlink ref="D5" location="'１（１）原油地域別、国別輸入'!A1" display="（１）原油地域別、国別輸入 / Import of Crude Oil by Area and Country"/>
    <hyperlink ref="D6:O6" location="'１（２）原油油種別輸入'!A1" display="（２）原油油種別輸入 / Import by Kind of Crude Oil"/>
    <hyperlink ref="D7:P7" location="'１（３）非精製用出荷内訳'!A1" display="（３）非精製用出荷内訳 / Shipment of Crude Oil for non-Refining"/>
    <hyperlink ref="D8:N8" location="'１（４）原油処理及び原油在庫'!A1" display="（４）原油処理及び原油在庫 / Crude Oil Processing and Inventory "/>
    <hyperlink ref="C27:K27" location="'参考資料１、２備蓄量推移、輸入価格推移'!A1" display="１．石油備蓄量推移 / Changes in Oil Stock"/>
    <hyperlink ref="E19" location="'２（４）②石油製品国・地域別月別輸入'!A1" display="②国・地域別月別輸入 / Monthly Import by Area and Country"/>
    <hyperlink ref="E21" location="'２（４）④石油製品国・地域別月別輸出'!A1" display="④国・地域別月別輸出 / Monthly Export by Area and Country"/>
    <hyperlink ref="D33" location="'参考資料３（３）（４）'!A33" display="（４）国別、契約期間別原油輸入、平均ＡＰＩ度及び平均硫黄分（平成28年度） / Crude Oil Import, Average API　gravity and Average Sulfur by Country and Contract(F.Y.2016)"/>
    <hyperlink ref="D37" location="'参考資料３（７）（８）'!A33" display="（８）国別船積数量、FOB、運賃総額及び保険料総額（平成28年度） /Shipped Quantity,FOB,Freight and Insurance by Country (F.Y.2016)"/>
    <hyperlink ref="D22" location="'２（５）石油製品月別業態別在庫'!A1" display="（５）石油製品月別業態別在庫 / Monthly Inventory of Petroleum Products by Type of Business"/>
    <hyperlink ref="D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3:X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2:Q22" location="'２（５）石油製品月別業態別在庫'!A1" display="（５）石油製品月別業態別在庫 / Monthly Inventory of Petroleum Products by Type of Business"/>
    <hyperlink ref="D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D30:W30" location="'参考資料３（１）（２）'!A1" display="（１）契約期間別原油月別輸入、ＣＩＦ総額、平均ＡＰＩ度及び平均硫黄分 / Crude Oil Import, Value（CIF）,Average API　gravity and Average Sulfur by Month and Contract"/>
    <hyperlink ref="D31:O31" location="'参考資料３（１）（２）'!L42" display="（２）供給者区分別原油月別輸入 / Crude Oil Import by Month and Supplier"/>
    <hyperlink ref="D32:X32" location="'参考資料３（３）（４）'!A1" display="（３）国別、契約期間別原油輸入、平均ＡＰＩ度及び平均硫黄分（平成29年） / Crude Oil Import, Average API　gravity and Average Sulfur by Country and Contract(C.Y.2017)"/>
    <hyperlink ref="D33:X33" location="'参考資料３（３）（４）'!A35" display="（４）国別、契約期間別原油輸入、平均ＡＰＩ度及び平均硫黄分（平成29年度） / Crude Oil Import, Average API　gravity and Average Sulfur by Country and Contract(F.Y.2017)"/>
    <hyperlink ref="D34:R34" location="'参考資料３（５）（６）'!A1" display="（５）国別、契約期間別ＣＩＦ総額（平成29年） / Imported Crude Oil Value(CIF) by Country and Contract(C.Y.2017)"/>
    <hyperlink ref="D36:T36" location="'参考資料３（７）（８）'!A1" display="（７）国別船積数量、FOB、運賃総額及び保険料総額（平成29年） / Shipped Quantity,FOB,Freight and Insurance by Country (C.Y.2017)"/>
    <hyperlink ref="D37:T37" location="'参考資料３（７）（８）'!A35" display="（８）国別船積数量、FOB、運賃総額及び保険料総額（平成29年度） /Shipped Quantity,FOB,Freight and Insurance by Country (F.Y.2017)"/>
    <hyperlink ref="D35" location="'参考資料３（５）（６）'!A34" display="（６）国別、契約期間別ＣＩＦ総額（平成29年度） / Imported Crude Oil Value(CIF) by Country and Contract(Ｆ.Y.2017)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Normal="100" zoomScaleSheetLayoutView="100" workbookViewId="0"/>
  </sheetViews>
  <sheetFormatPr defaultColWidth="9" defaultRowHeight="13" x14ac:dyDescent="0.2"/>
  <cols>
    <col min="1" max="1" width="0.90625" style="307" customWidth="1"/>
    <col min="2" max="2" width="3.36328125" style="307" customWidth="1"/>
    <col min="3" max="3" width="3.26953125" style="307" customWidth="1"/>
    <col min="4" max="4" width="6.08984375" style="307" customWidth="1"/>
    <col min="5" max="5" width="0.90625" style="307" customWidth="1"/>
    <col min="6" max="6" width="11.6328125" style="307" customWidth="1"/>
    <col min="7" max="7" width="9.6328125" style="307" customWidth="1"/>
    <col min="8" max="9" width="9.08984375" style="307" customWidth="1"/>
    <col min="10" max="10" width="9.6328125" style="307" customWidth="1"/>
    <col min="11" max="11" width="9.08984375" style="307" customWidth="1"/>
    <col min="12" max="13" width="9.6328125" style="307" customWidth="1"/>
    <col min="14" max="18" width="9.08984375" style="307" customWidth="1"/>
    <col min="19" max="19" width="9.6328125" style="307" customWidth="1"/>
    <col min="20" max="22" width="9.08984375" style="307" customWidth="1"/>
    <col min="23" max="23" width="8.08984375" style="307" customWidth="1"/>
    <col min="24" max="24" width="0.90625" style="308" customWidth="1"/>
    <col min="25" max="25" width="6.90625" style="307" customWidth="1"/>
    <col min="26" max="16384" width="9" style="307"/>
  </cols>
  <sheetData>
    <row r="1" spans="1:25" ht="16.5" customHeight="1" x14ac:dyDescent="0.25">
      <c r="G1" s="451"/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X1" s="307"/>
    </row>
    <row r="2" spans="1:25" s="443" customFormat="1" ht="16.5" customHeight="1" x14ac:dyDescent="0.2">
      <c r="R2" s="447"/>
      <c r="T2" s="446"/>
      <c r="U2" s="446"/>
      <c r="X2" s="445"/>
      <c r="Y2" s="444"/>
    </row>
    <row r="3" spans="1:25" s="204" customFormat="1" ht="16.5" customHeight="1" x14ac:dyDescent="0.2">
      <c r="A3" s="442"/>
      <c r="B3" s="441" t="s">
        <v>1045</v>
      </c>
      <c r="C3" s="440"/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434"/>
      <c r="O3" s="437"/>
      <c r="P3" s="434"/>
      <c r="Q3" s="434"/>
      <c r="R3" s="436"/>
      <c r="S3" s="435"/>
      <c r="T3" s="286"/>
      <c r="U3" s="286"/>
      <c r="V3" s="177" t="s">
        <v>1046</v>
      </c>
      <c r="W3" s="434"/>
      <c r="X3" s="433"/>
    </row>
    <row r="4" spans="1:25" s="426" customFormat="1" ht="22" customHeight="1" x14ac:dyDescent="0.15">
      <c r="A4" s="428"/>
      <c r="B4" s="1004"/>
      <c r="C4" s="1004"/>
      <c r="D4" s="1004"/>
      <c r="E4" s="1005"/>
      <c r="F4" s="283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68" t="s">
        <v>1047</v>
      </c>
      <c r="X4" s="394"/>
      <c r="Y4" s="431"/>
    </row>
    <row r="5" spans="1:25" s="426" customFormat="1" ht="22" customHeight="1" x14ac:dyDescent="0.15">
      <c r="A5" s="1004"/>
      <c r="B5" s="1059" t="s">
        <v>1048</v>
      </c>
      <c r="C5" s="1059"/>
      <c r="D5" s="1059"/>
      <c r="E5" s="1060"/>
      <c r="F5" s="268" t="s">
        <v>358</v>
      </c>
      <c r="G5" s="263" t="s">
        <v>1049</v>
      </c>
      <c r="H5" s="263" t="s">
        <v>1050</v>
      </c>
      <c r="I5" s="263" t="s">
        <v>1051</v>
      </c>
      <c r="J5" s="263" t="s">
        <v>1052</v>
      </c>
      <c r="K5" s="263" t="s">
        <v>1053</v>
      </c>
      <c r="L5" s="263" t="s">
        <v>1054</v>
      </c>
      <c r="M5" s="274"/>
      <c r="N5" s="273"/>
      <c r="O5" s="265" t="s">
        <v>1055</v>
      </c>
      <c r="P5" s="266" t="s">
        <v>1056</v>
      </c>
      <c r="Q5" s="266" t="s">
        <v>1057</v>
      </c>
      <c r="R5" s="266" t="s">
        <v>1058</v>
      </c>
      <c r="S5" s="272" t="s">
        <v>1059</v>
      </c>
      <c r="T5" s="346"/>
      <c r="U5" s="345"/>
      <c r="V5" s="265" t="s">
        <v>1060</v>
      </c>
      <c r="W5" s="1069"/>
      <c r="X5" s="394"/>
      <c r="Y5" s="427" t="s">
        <v>355</v>
      </c>
    </row>
    <row r="6" spans="1:25" s="429" customFormat="1" ht="22" customHeight="1" x14ac:dyDescent="0.15">
      <c r="A6" s="1004"/>
      <c r="B6" s="1004"/>
      <c r="C6" s="1004"/>
      <c r="D6" s="1004"/>
      <c r="E6" s="1005"/>
      <c r="F6" s="268"/>
      <c r="G6" s="263" t="s">
        <v>355</v>
      </c>
      <c r="H6" s="263" t="s">
        <v>355</v>
      </c>
      <c r="I6" s="430" t="s">
        <v>356</v>
      </c>
      <c r="J6" s="263"/>
      <c r="K6" s="263"/>
      <c r="L6" s="263" t="s">
        <v>355</v>
      </c>
      <c r="M6" s="263" t="s">
        <v>354</v>
      </c>
      <c r="N6" s="267" t="s">
        <v>353</v>
      </c>
      <c r="O6" s="265"/>
      <c r="P6" s="266"/>
      <c r="Q6" s="266"/>
      <c r="R6" s="266"/>
      <c r="S6" s="266"/>
      <c r="T6" s="266" t="s">
        <v>1061</v>
      </c>
      <c r="U6" s="265" t="s">
        <v>1062</v>
      </c>
      <c r="V6" s="264"/>
      <c r="W6" s="1069"/>
      <c r="X6" s="394"/>
      <c r="Y6" s="427" t="s">
        <v>355</v>
      </c>
    </row>
    <row r="7" spans="1:25" s="426" customFormat="1" ht="33.75" customHeight="1" x14ac:dyDescent="0.15">
      <c r="A7" s="428"/>
      <c r="B7" s="1006"/>
      <c r="C7" s="1006"/>
      <c r="D7" s="1006"/>
      <c r="E7" s="1007"/>
      <c r="F7" s="260" t="s">
        <v>1063</v>
      </c>
      <c r="G7" s="260" t="s">
        <v>352</v>
      </c>
      <c r="H7" s="260" t="s">
        <v>1064</v>
      </c>
      <c r="I7" s="260" t="s">
        <v>1065</v>
      </c>
      <c r="J7" s="260" t="s">
        <v>351</v>
      </c>
      <c r="K7" s="260" t="s">
        <v>1066</v>
      </c>
      <c r="L7" s="260" t="s">
        <v>1067</v>
      </c>
      <c r="M7" s="260" t="s">
        <v>1068</v>
      </c>
      <c r="N7" s="259" t="s">
        <v>1069</v>
      </c>
      <c r="O7" s="258" t="s">
        <v>361</v>
      </c>
      <c r="P7" s="258" t="s">
        <v>350</v>
      </c>
      <c r="Q7" s="258" t="s">
        <v>349</v>
      </c>
      <c r="R7" s="257" t="s">
        <v>348</v>
      </c>
      <c r="S7" s="1009" t="s">
        <v>1070</v>
      </c>
      <c r="T7" s="256"/>
      <c r="U7" s="256"/>
      <c r="V7" s="1007" t="s">
        <v>1071</v>
      </c>
      <c r="W7" s="1070"/>
      <c r="X7" s="394"/>
      <c r="Y7" s="427" t="s">
        <v>355</v>
      </c>
    </row>
    <row r="8" spans="1:25" s="301" customFormat="1" ht="21" customHeight="1" x14ac:dyDescent="0.2">
      <c r="A8" s="197"/>
      <c r="B8" s="425" t="s">
        <v>369</v>
      </c>
      <c r="C8" s="425" t="s">
        <v>737</v>
      </c>
      <c r="D8" s="424"/>
      <c r="E8" s="423"/>
      <c r="F8" s="403">
        <v>193195970</v>
      </c>
      <c r="G8" s="403">
        <v>55234424</v>
      </c>
      <c r="H8" s="403">
        <v>45335920</v>
      </c>
      <c r="I8" s="403">
        <v>4874458</v>
      </c>
      <c r="J8" s="403">
        <v>18010194</v>
      </c>
      <c r="K8" s="403">
        <v>33753278</v>
      </c>
      <c r="L8" s="403">
        <v>35987696</v>
      </c>
      <c r="M8" s="403">
        <v>13428254</v>
      </c>
      <c r="N8" s="403">
        <v>22559442</v>
      </c>
      <c r="O8" s="403">
        <v>1539421</v>
      </c>
      <c r="P8" s="403">
        <v>2158899</v>
      </c>
      <c r="Q8" s="403">
        <v>59997</v>
      </c>
      <c r="R8" s="403">
        <v>43981</v>
      </c>
      <c r="S8" s="242">
        <v>15242514</v>
      </c>
      <c r="T8" s="242">
        <v>10605990</v>
      </c>
      <c r="U8" s="242">
        <v>4636524</v>
      </c>
      <c r="V8" s="241">
        <v>84693428</v>
      </c>
      <c r="W8" s="420" t="s">
        <v>1072</v>
      </c>
      <c r="X8" s="132"/>
      <c r="Y8" s="1010"/>
    </row>
    <row r="9" spans="1:25" s="301" customFormat="1" ht="21" customHeight="1" x14ac:dyDescent="0.2">
      <c r="A9" s="197"/>
      <c r="B9" s="405" t="s">
        <v>367</v>
      </c>
      <c r="C9" s="422">
        <v>26</v>
      </c>
      <c r="D9" s="132"/>
      <c r="E9" s="421"/>
      <c r="F9" s="403">
        <v>185223844</v>
      </c>
      <c r="G9" s="403">
        <v>53608142</v>
      </c>
      <c r="H9" s="403">
        <v>43666175</v>
      </c>
      <c r="I9" s="403">
        <v>5215021</v>
      </c>
      <c r="J9" s="403">
        <v>17214059</v>
      </c>
      <c r="K9" s="403">
        <v>33788560</v>
      </c>
      <c r="L9" s="403">
        <v>31731887</v>
      </c>
      <c r="M9" s="403">
        <v>12736605</v>
      </c>
      <c r="N9" s="403">
        <v>18995282</v>
      </c>
      <c r="O9" s="403">
        <v>1505201</v>
      </c>
      <c r="P9" s="403">
        <v>2087263</v>
      </c>
      <c r="Q9" s="403">
        <v>63102</v>
      </c>
      <c r="R9" s="403">
        <v>43787</v>
      </c>
      <c r="S9" s="242">
        <v>14685090</v>
      </c>
      <c r="T9" s="242">
        <v>10501260</v>
      </c>
      <c r="U9" s="242">
        <v>4183830</v>
      </c>
      <c r="V9" s="241">
        <v>84086524</v>
      </c>
      <c r="W9" s="420" t="s">
        <v>1073</v>
      </c>
      <c r="X9" s="132"/>
      <c r="Y9" s="1010"/>
    </row>
    <row r="10" spans="1:25" s="301" customFormat="1" ht="21" customHeight="1" x14ac:dyDescent="0.2">
      <c r="A10" s="197"/>
      <c r="B10" s="405" t="s">
        <v>367</v>
      </c>
      <c r="C10" s="422">
        <v>27</v>
      </c>
      <c r="D10" s="132"/>
      <c r="E10" s="421"/>
      <c r="F10" s="403">
        <v>181933050</v>
      </c>
      <c r="G10" s="403">
        <v>53112961</v>
      </c>
      <c r="H10" s="403">
        <v>46560289</v>
      </c>
      <c r="I10" s="403">
        <v>5407280</v>
      </c>
      <c r="J10" s="403">
        <v>15878391</v>
      </c>
      <c r="K10" s="403">
        <v>33665441</v>
      </c>
      <c r="L10" s="403">
        <v>27308688</v>
      </c>
      <c r="M10" s="403">
        <v>11832352</v>
      </c>
      <c r="N10" s="403">
        <v>15476336</v>
      </c>
      <c r="O10" s="403">
        <v>1477918</v>
      </c>
      <c r="P10" s="403">
        <v>2018554</v>
      </c>
      <c r="Q10" s="403">
        <v>60985</v>
      </c>
      <c r="R10" s="403">
        <v>43415</v>
      </c>
      <c r="S10" s="242">
        <v>13002909</v>
      </c>
      <c r="T10" s="242">
        <v>9790049</v>
      </c>
      <c r="U10" s="242">
        <v>3212860</v>
      </c>
      <c r="V10" s="241">
        <v>80551539</v>
      </c>
      <c r="W10" s="420" t="s">
        <v>1074</v>
      </c>
      <c r="X10" s="132"/>
      <c r="Y10" s="1010"/>
    </row>
    <row r="11" spans="1:25" s="301" customFormat="1" ht="21" customHeight="1" x14ac:dyDescent="0.2">
      <c r="A11" s="197"/>
      <c r="B11" s="405" t="s">
        <v>367</v>
      </c>
      <c r="C11" s="422">
        <v>28</v>
      </c>
      <c r="D11" s="132"/>
      <c r="E11" s="421"/>
      <c r="F11" s="992">
        <v>178266283</v>
      </c>
      <c r="G11" s="992">
        <v>52848598</v>
      </c>
      <c r="H11" s="403">
        <v>44614100</v>
      </c>
      <c r="I11" s="403">
        <v>5294582</v>
      </c>
      <c r="J11" s="992">
        <v>16343209</v>
      </c>
      <c r="K11" s="403">
        <v>33371681</v>
      </c>
      <c r="L11" s="992">
        <v>25794113</v>
      </c>
      <c r="M11" s="992">
        <v>12169972</v>
      </c>
      <c r="N11" s="403">
        <v>13624141</v>
      </c>
      <c r="O11" s="403">
        <v>1420884</v>
      </c>
      <c r="P11" s="403">
        <v>1910993</v>
      </c>
      <c r="Q11" s="403">
        <v>59783</v>
      </c>
      <c r="R11" s="403">
        <v>40594</v>
      </c>
      <c r="S11" s="992">
        <v>12457850</v>
      </c>
      <c r="T11" s="403">
        <v>9653367</v>
      </c>
      <c r="U11" s="992">
        <v>2804483</v>
      </c>
      <c r="V11" s="241">
        <v>79149839</v>
      </c>
      <c r="W11" s="420" t="s">
        <v>1075</v>
      </c>
      <c r="X11" s="132"/>
      <c r="Y11" s="1010"/>
    </row>
    <row r="12" spans="1:25" s="301" customFormat="1" ht="21" customHeight="1" x14ac:dyDescent="0.2">
      <c r="A12" s="197"/>
      <c r="B12" s="405" t="s">
        <v>367</v>
      </c>
      <c r="C12" s="422">
        <v>29</v>
      </c>
      <c r="D12" s="132"/>
      <c r="E12" s="421"/>
      <c r="F12" s="403">
        <v>175567097</v>
      </c>
      <c r="G12" s="403">
        <v>51903928</v>
      </c>
      <c r="H12" s="403">
        <v>45947615</v>
      </c>
      <c r="I12" s="403">
        <v>5210898</v>
      </c>
      <c r="J12" s="403">
        <v>16666384</v>
      </c>
      <c r="K12" s="403">
        <v>33664038</v>
      </c>
      <c r="L12" s="403">
        <v>22174234</v>
      </c>
      <c r="M12" s="403">
        <v>11516821</v>
      </c>
      <c r="N12" s="403">
        <v>10657413</v>
      </c>
      <c r="O12" s="403">
        <v>1407901</v>
      </c>
      <c r="P12" s="403">
        <v>1871905</v>
      </c>
      <c r="Q12" s="403">
        <v>55482</v>
      </c>
      <c r="R12" s="403">
        <v>38445</v>
      </c>
      <c r="S12" s="242">
        <v>12595523</v>
      </c>
      <c r="T12" s="242">
        <v>9820786</v>
      </c>
      <c r="U12" s="242">
        <v>2774737</v>
      </c>
      <c r="V12" s="241">
        <v>79921726</v>
      </c>
      <c r="W12" s="420" t="s">
        <v>1076</v>
      </c>
      <c r="X12" s="132"/>
      <c r="Y12" s="132"/>
    </row>
    <row r="13" spans="1:25" s="301" customFormat="1" ht="21" customHeight="1" x14ac:dyDescent="0.2">
      <c r="A13" s="197"/>
      <c r="B13" s="405"/>
      <c r="C13" s="405"/>
      <c r="D13" s="410"/>
      <c r="E13" s="409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12"/>
      <c r="W13" s="419"/>
      <c r="X13" s="132"/>
      <c r="Y13" s="1010"/>
    </row>
    <row r="14" spans="1:25" s="301" customFormat="1" ht="21" customHeight="1" x14ac:dyDescent="0.2">
      <c r="A14" s="197"/>
      <c r="B14" s="1032" t="s">
        <v>369</v>
      </c>
      <c r="C14" s="1032" t="s">
        <v>738</v>
      </c>
      <c r="D14" s="418"/>
      <c r="E14" s="413"/>
      <c r="F14" s="403">
        <v>176930877</v>
      </c>
      <c r="G14" s="403">
        <v>52508218</v>
      </c>
      <c r="H14" s="403">
        <v>44797108</v>
      </c>
      <c r="I14" s="403">
        <v>5277737</v>
      </c>
      <c r="J14" s="403">
        <v>16257206</v>
      </c>
      <c r="K14" s="403">
        <v>33325962</v>
      </c>
      <c r="L14" s="403">
        <v>24764646</v>
      </c>
      <c r="M14" s="403">
        <v>11986600</v>
      </c>
      <c r="N14" s="403">
        <v>12778046</v>
      </c>
      <c r="O14" s="403">
        <v>1414127</v>
      </c>
      <c r="P14" s="403">
        <v>1923462</v>
      </c>
      <c r="Q14" s="403">
        <v>58444</v>
      </c>
      <c r="R14" s="403">
        <v>39933</v>
      </c>
      <c r="S14" s="403">
        <v>12651894</v>
      </c>
      <c r="T14" s="403">
        <v>9788579</v>
      </c>
      <c r="U14" s="403">
        <v>2863315</v>
      </c>
      <c r="V14" s="412">
        <v>80920119</v>
      </c>
      <c r="W14" s="417" t="s">
        <v>1077</v>
      </c>
      <c r="X14" s="132"/>
      <c r="Y14" s="395" t="s">
        <v>355</v>
      </c>
    </row>
    <row r="15" spans="1:25" s="301" customFormat="1" ht="21" customHeight="1" x14ac:dyDescent="0.2">
      <c r="A15" s="197"/>
      <c r="B15" s="405" t="s">
        <v>367</v>
      </c>
      <c r="C15" s="1032">
        <v>29</v>
      </c>
      <c r="D15" s="418"/>
      <c r="E15" s="413"/>
      <c r="F15" s="403">
        <v>174747284</v>
      </c>
      <c r="G15" s="403">
        <v>51832705</v>
      </c>
      <c r="H15" s="403">
        <v>45100115</v>
      </c>
      <c r="I15" s="403">
        <v>5002268</v>
      </c>
      <c r="J15" s="403">
        <v>16641568</v>
      </c>
      <c r="K15" s="403">
        <v>33820285</v>
      </c>
      <c r="L15" s="403">
        <v>22350343</v>
      </c>
      <c r="M15" s="403">
        <v>11504079</v>
      </c>
      <c r="N15" s="403">
        <v>10846264</v>
      </c>
      <c r="O15" s="403">
        <v>1431341</v>
      </c>
      <c r="P15" s="403">
        <v>1835698</v>
      </c>
      <c r="Q15" s="403">
        <v>54096</v>
      </c>
      <c r="R15" s="403">
        <v>39968</v>
      </c>
      <c r="S15" s="403">
        <v>12496470</v>
      </c>
      <c r="T15" s="403">
        <v>9729823</v>
      </c>
      <c r="U15" s="403">
        <v>2766647</v>
      </c>
      <c r="V15" s="412">
        <v>79895557</v>
      </c>
      <c r="W15" s="417" t="s">
        <v>1078</v>
      </c>
      <c r="X15" s="132"/>
      <c r="Y15" s="395"/>
    </row>
    <row r="16" spans="1:25" s="301" customFormat="1" ht="21" customHeight="1" x14ac:dyDescent="0.2">
      <c r="A16" s="197"/>
      <c r="B16" s="405"/>
      <c r="C16" s="405"/>
      <c r="D16" s="410"/>
      <c r="E16" s="409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12"/>
      <c r="W16" s="1032"/>
      <c r="X16" s="132"/>
      <c r="Y16" s="395"/>
    </row>
    <row r="17" spans="1:25" s="301" customFormat="1" ht="21" customHeight="1" x14ac:dyDescent="0.2">
      <c r="A17" s="197"/>
      <c r="B17" s="1032" t="s">
        <v>369</v>
      </c>
      <c r="C17" s="1032" t="s">
        <v>368</v>
      </c>
      <c r="D17" s="1032" t="s">
        <v>1079</v>
      </c>
      <c r="E17" s="413"/>
      <c r="F17" s="403">
        <v>47797489</v>
      </c>
      <c r="G17" s="403">
        <v>12300733</v>
      </c>
      <c r="H17" s="403">
        <v>11928418</v>
      </c>
      <c r="I17" s="403">
        <v>1287664</v>
      </c>
      <c r="J17" s="403">
        <v>7267502</v>
      </c>
      <c r="K17" s="403">
        <v>8249081</v>
      </c>
      <c r="L17" s="403">
        <v>6764091</v>
      </c>
      <c r="M17" s="403">
        <v>3605527</v>
      </c>
      <c r="N17" s="403">
        <v>3158564</v>
      </c>
      <c r="O17" s="403">
        <v>351333</v>
      </c>
      <c r="P17" s="403">
        <v>525162</v>
      </c>
      <c r="Q17" s="403">
        <v>13756</v>
      </c>
      <c r="R17" s="403">
        <v>9570</v>
      </c>
      <c r="S17" s="403">
        <v>3696644</v>
      </c>
      <c r="T17" s="403">
        <v>3049880</v>
      </c>
      <c r="U17" s="403">
        <v>646764</v>
      </c>
      <c r="V17" s="412">
        <v>23194727</v>
      </c>
      <c r="W17" s="411" t="s">
        <v>1080</v>
      </c>
      <c r="X17" s="132"/>
      <c r="Y17" s="395"/>
    </row>
    <row r="18" spans="1:25" s="301" customFormat="1" ht="21" customHeight="1" x14ac:dyDescent="0.2">
      <c r="A18" s="197"/>
      <c r="B18" s="405" t="s">
        <v>367</v>
      </c>
      <c r="C18" s="405" t="s">
        <v>367</v>
      </c>
      <c r="D18" s="1032" t="s">
        <v>1081</v>
      </c>
      <c r="E18" s="413"/>
      <c r="F18" s="403">
        <v>40021575</v>
      </c>
      <c r="G18" s="403">
        <v>12577404</v>
      </c>
      <c r="H18" s="403">
        <v>10981802</v>
      </c>
      <c r="I18" s="403">
        <v>1275388</v>
      </c>
      <c r="J18" s="403">
        <v>2065402</v>
      </c>
      <c r="K18" s="403">
        <v>8165976</v>
      </c>
      <c r="L18" s="403">
        <v>4955603</v>
      </c>
      <c r="M18" s="403">
        <v>2515391</v>
      </c>
      <c r="N18" s="403">
        <v>2440212</v>
      </c>
      <c r="O18" s="403">
        <v>321530</v>
      </c>
      <c r="P18" s="403">
        <v>371051</v>
      </c>
      <c r="Q18" s="403">
        <v>13955</v>
      </c>
      <c r="R18" s="403">
        <v>9609</v>
      </c>
      <c r="S18" s="403">
        <v>2982502</v>
      </c>
      <c r="T18" s="403">
        <v>2253389</v>
      </c>
      <c r="U18" s="403">
        <v>729113</v>
      </c>
      <c r="V18" s="412">
        <v>18503374</v>
      </c>
      <c r="W18" s="416" t="s">
        <v>1082</v>
      </c>
      <c r="X18" s="132"/>
      <c r="Y18" s="395"/>
    </row>
    <row r="19" spans="1:25" s="301" customFormat="1" ht="21" customHeight="1" x14ac:dyDescent="0.2">
      <c r="A19" s="197"/>
      <c r="B19" s="405" t="s">
        <v>367</v>
      </c>
      <c r="C19" s="405" t="s">
        <v>367</v>
      </c>
      <c r="D19" s="1032" t="s">
        <v>1083</v>
      </c>
      <c r="E19" s="413"/>
      <c r="F19" s="403">
        <v>41386623</v>
      </c>
      <c r="G19" s="403">
        <v>13867883</v>
      </c>
      <c r="H19" s="403">
        <v>11133439</v>
      </c>
      <c r="I19" s="403">
        <v>1479199</v>
      </c>
      <c r="J19" s="403">
        <v>1606910</v>
      </c>
      <c r="K19" s="403">
        <v>8530504</v>
      </c>
      <c r="L19" s="403">
        <v>4768688</v>
      </c>
      <c r="M19" s="403">
        <v>2269074</v>
      </c>
      <c r="N19" s="403">
        <v>2499614</v>
      </c>
      <c r="O19" s="403">
        <v>352922</v>
      </c>
      <c r="P19" s="403">
        <v>467064</v>
      </c>
      <c r="Q19" s="403">
        <v>14075</v>
      </c>
      <c r="R19" s="403">
        <v>9166</v>
      </c>
      <c r="S19" s="403">
        <v>2755433</v>
      </c>
      <c r="T19" s="403">
        <v>1942020</v>
      </c>
      <c r="U19" s="403">
        <v>813413</v>
      </c>
      <c r="V19" s="412">
        <v>18965151</v>
      </c>
      <c r="W19" s="415" t="s">
        <v>1084</v>
      </c>
      <c r="X19" s="132"/>
      <c r="Y19" s="395" t="s">
        <v>355</v>
      </c>
    </row>
    <row r="20" spans="1:25" s="301" customFormat="1" ht="21" customHeight="1" x14ac:dyDescent="0.2">
      <c r="A20" s="197"/>
      <c r="B20" s="405" t="s">
        <v>367</v>
      </c>
      <c r="C20" s="405" t="s">
        <v>367</v>
      </c>
      <c r="D20" s="1032" t="s">
        <v>1085</v>
      </c>
      <c r="E20" s="413"/>
      <c r="F20" s="403">
        <v>46361410</v>
      </c>
      <c r="G20" s="403">
        <v>13157908</v>
      </c>
      <c r="H20" s="403">
        <v>11903956</v>
      </c>
      <c r="I20" s="403">
        <v>1168647</v>
      </c>
      <c r="J20" s="403">
        <v>5726570</v>
      </c>
      <c r="K20" s="403">
        <v>8718477</v>
      </c>
      <c r="L20" s="403">
        <v>5685852</v>
      </c>
      <c r="M20" s="403">
        <v>3126829</v>
      </c>
      <c r="N20" s="403">
        <v>2559023</v>
      </c>
      <c r="O20" s="403">
        <v>382116</v>
      </c>
      <c r="P20" s="403">
        <v>508628</v>
      </c>
      <c r="Q20" s="403">
        <v>13696</v>
      </c>
      <c r="R20" s="403">
        <v>10100</v>
      </c>
      <c r="S20" s="403">
        <v>3160944</v>
      </c>
      <c r="T20" s="403">
        <v>2575497</v>
      </c>
      <c r="U20" s="403">
        <v>585447</v>
      </c>
      <c r="V20" s="412">
        <v>19258474</v>
      </c>
      <c r="W20" s="414" t="s">
        <v>1086</v>
      </c>
      <c r="X20" s="132"/>
      <c r="Y20" s="395" t="s">
        <v>355</v>
      </c>
    </row>
    <row r="21" spans="1:25" s="301" customFormat="1" ht="21" customHeight="1" x14ac:dyDescent="0.2">
      <c r="A21" s="197"/>
      <c r="B21" s="1032" t="s">
        <v>369</v>
      </c>
      <c r="C21" s="1032" t="s">
        <v>739</v>
      </c>
      <c r="D21" s="1032" t="s">
        <v>1079</v>
      </c>
      <c r="E21" s="413"/>
      <c r="F21" s="403">
        <v>46977676</v>
      </c>
      <c r="G21" s="403">
        <v>12229510</v>
      </c>
      <c r="H21" s="403">
        <v>11080918</v>
      </c>
      <c r="I21" s="403">
        <v>1079034</v>
      </c>
      <c r="J21" s="403">
        <v>7242686</v>
      </c>
      <c r="K21" s="403">
        <v>8405328</v>
      </c>
      <c r="L21" s="403">
        <v>6940200</v>
      </c>
      <c r="M21" s="403">
        <v>3592785</v>
      </c>
      <c r="N21" s="403">
        <v>3347415</v>
      </c>
      <c r="O21" s="403">
        <v>374773</v>
      </c>
      <c r="P21" s="403">
        <v>488955</v>
      </c>
      <c r="Q21" s="403">
        <v>12370</v>
      </c>
      <c r="R21" s="403">
        <v>11093</v>
      </c>
      <c r="S21" s="403">
        <v>3597591</v>
      </c>
      <c r="T21" s="403">
        <v>2958917</v>
      </c>
      <c r="U21" s="403">
        <v>638674</v>
      </c>
      <c r="V21" s="412">
        <v>23168558</v>
      </c>
      <c r="W21" s="411" t="s">
        <v>1087</v>
      </c>
      <c r="X21" s="132"/>
      <c r="Y21" s="395"/>
    </row>
    <row r="22" spans="1:25" s="301" customFormat="1" ht="21" customHeight="1" x14ac:dyDescent="0.2">
      <c r="A22" s="197"/>
      <c r="B22" s="405"/>
      <c r="C22" s="405"/>
      <c r="D22" s="410"/>
      <c r="E22" s="409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143"/>
      <c r="X22" s="132"/>
      <c r="Y22" s="395"/>
    </row>
    <row r="23" spans="1:25" s="301" customFormat="1" ht="21" customHeight="1" x14ac:dyDescent="0.2">
      <c r="A23" s="197"/>
      <c r="B23" s="1032" t="s">
        <v>369</v>
      </c>
      <c r="C23" s="1032" t="s">
        <v>368</v>
      </c>
      <c r="D23" s="405" t="s">
        <v>1088</v>
      </c>
      <c r="E23" s="404"/>
      <c r="F23" s="403">
        <v>16367421</v>
      </c>
      <c r="G23" s="403">
        <v>4094085</v>
      </c>
      <c r="H23" s="403">
        <v>4223019</v>
      </c>
      <c r="I23" s="403">
        <v>378400</v>
      </c>
      <c r="J23" s="403">
        <v>2725986</v>
      </c>
      <c r="K23" s="403">
        <v>2568111</v>
      </c>
      <c r="L23" s="403">
        <v>2377820</v>
      </c>
      <c r="M23" s="403">
        <v>1177314</v>
      </c>
      <c r="N23" s="403">
        <v>1200506</v>
      </c>
      <c r="O23" s="403">
        <v>111666</v>
      </c>
      <c r="P23" s="403">
        <v>136131</v>
      </c>
      <c r="Q23" s="403">
        <v>4240</v>
      </c>
      <c r="R23" s="403">
        <v>3608</v>
      </c>
      <c r="S23" s="242">
        <v>1244308</v>
      </c>
      <c r="T23" s="242">
        <v>1021006</v>
      </c>
      <c r="U23" s="242">
        <v>223302</v>
      </c>
      <c r="V23" s="241">
        <v>7916348</v>
      </c>
      <c r="W23" s="142" t="s">
        <v>1089</v>
      </c>
      <c r="X23" s="132"/>
      <c r="Y23" s="395" t="s">
        <v>355</v>
      </c>
    </row>
    <row r="24" spans="1:25" s="301" customFormat="1" ht="21" customHeight="1" x14ac:dyDescent="0.2">
      <c r="A24" s="197"/>
      <c r="B24" s="405" t="s">
        <v>367</v>
      </c>
      <c r="C24" s="405" t="s">
        <v>367</v>
      </c>
      <c r="D24" s="405" t="s">
        <v>1090</v>
      </c>
      <c r="E24" s="404"/>
      <c r="F24" s="403">
        <v>15509273</v>
      </c>
      <c r="G24" s="403">
        <v>3868285</v>
      </c>
      <c r="H24" s="403">
        <v>3789386</v>
      </c>
      <c r="I24" s="403">
        <v>386527</v>
      </c>
      <c r="J24" s="403">
        <v>2503911</v>
      </c>
      <c r="K24" s="403">
        <v>2782066</v>
      </c>
      <c r="L24" s="403">
        <v>2179098</v>
      </c>
      <c r="M24" s="403">
        <v>1197522</v>
      </c>
      <c r="N24" s="403">
        <v>981576</v>
      </c>
      <c r="O24" s="403">
        <v>99952</v>
      </c>
      <c r="P24" s="403">
        <v>164754</v>
      </c>
      <c r="Q24" s="403">
        <v>4473</v>
      </c>
      <c r="R24" s="403">
        <v>2684</v>
      </c>
      <c r="S24" s="242">
        <v>1120862</v>
      </c>
      <c r="T24" s="242">
        <v>933158</v>
      </c>
      <c r="U24" s="242">
        <v>187704</v>
      </c>
      <c r="V24" s="241">
        <v>7528452</v>
      </c>
      <c r="W24" s="137" t="s">
        <v>1091</v>
      </c>
      <c r="X24" s="132"/>
      <c r="Y24" s="395"/>
    </row>
    <row r="25" spans="1:25" s="301" customFormat="1" ht="21" customHeight="1" x14ac:dyDescent="0.2">
      <c r="A25" s="197"/>
      <c r="B25" s="405" t="s">
        <v>367</v>
      </c>
      <c r="C25" s="405" t="s">
        <v>367</v>
      </c>
      <c r="D25" s="405" t="s">
        <v>378</v>
      </c>
      <c r="E25" s="404"/>
      <c r="F25" s="403">
        <v>15920795</v>
      </c>
      <c r="G25" s="403">
        <v>4338363</v>
      </c>
      <c r="H25" s="403">
        <v>3916013</v>
      </c>
      <c r="I25" s="403">
        <v>522737</v>
      </c>
      <c r="J25" s="403">
        <v>2037605</v>
      </c>
      <c r="K25" s="403">
        <v>2898904</v>
      </c>
      <c r="L25" s="403">
        <v>2207173</v>
      </c>
      <c r="M25" s="403">
        <v>1230691</v>
      </c>
      <c r="N25" s="403">
        <v>976482</v>
      </c>
      <c r="O25" s="403">
        <v>139715</v>
      </c>
      <c r="P25" s="403">
        <v>224277</v>
      </c>
      <c r="Q25" s="403">
        <v>5043</v>
      </c>
      <c r="R25" s="403">
        <v>3278</v>
      </c>
      <c r="S25" s="242">
        <v>1331474</v>
      </c>
      <c r="T25" s="242">
        <v>1095716</v>
      </c>
      <c r="U25" s="242">
        <v>235758</v>
      </c>
      <c r="V25" s="241">
        <v>7749927</v>
      </c>
      <c r="W25" s="137" t="s">
        <v>1092</v>
      </c>
      <c r="X25" s="132"/>
      <c r="Y25" s="395" t="s">
        <v>355</v>
      </c>
    </row>
    <row r="26" spans="1:25" s="301" customFormat="1" ht="21" customHeight="1" x14ac:dyDescent="0.2">
      <c r="A26" s="197"/>
      <c r="B26" s="405" t="s">
        <v>367</v>
      </c>
      <c r="C26" s="405" t="s">
        <v>367</v>
      </c>
      <c r="D26" s="405" t="s">
        <v>377</v>
      </c>
      <c r="E26" s="404"/>
      <c r="F26" s="403">
        <v>13915313</v>
      </c>
      <c r="G26" s="403">
        <v>4121942</v>
      </c>
      <c r="H26" s="403">
        <v>3783386</v>
      </c>
      <c r="I26" s="403">
        <v>412955</v>
      </c>
      <c r="J26" s="403">
        <v>1015402</v>
      </c>
      <c r="K26" s="403">
        <v>2675985</v>
      </c>
      <c r="L26" s="403">
        <v>1905643</v>
      </c>
      <c r="M26" s="403">
        <v>881651</v>
      </c>
      <c r="N26" s="403">
        <v>1023992</v>
      </c>
      <c r="O26" s="403">
        <v>105371</v>
      </c>
      <c r="P26" s="403">
        <v>132655</v>
      </c>
      <c r="Q26" s="403">
        <v>4782</v>
      </c>
      <c r="R26" s="403">
        <v>3421</v>
      </c>
      <c r="S26" s="242">
        <v>1076369</v>
      </c>
      <c r="T26" s="242">
        <v>868749</v>
      </c>
      <c r="U26" s="242">
        <v>207620</v>
      </c>
      <c r="V26" s="241">
        <v>6527358</v>
      </c>
      <c r="W26" s="137" t="s">
        <v>1093</v>
      </c>
      <c r="X26" s="132"/>
      <c r="Y26" s="395"/>
    </row>
    <row r="27" spans="1:25" s="301" customFormat="1" ht="21" customHeight="1" x14ac:dyDescent="0.2">
      <c r="A27" s="197"/>
      <c r="B27" s="405" t="s">
        <v>367</v>
      </c>
      <c r="C27" s="405" t="s">
        <v>367</v>
      </c>
      <c r="D27" s="405" t="s">
        <v>376</v>
      </c>
      <c r="E27" s="404"/>
      <c r="F27" s="403">
        <v>13250157</v>
      </c>
      <c r="G27" s="403">
        <v>4314768</v>
      </c>
      <c r="H27" s="403">
        <v>3676272</v>
      </c>
      <c r="I27" s="403">
        <v>434085</v>
      </c>
      <c r="J27" s="403">
        <v>573480</v>
      </c>
      <c r="K27" s="403">
        <v>2698202</v>
      </c>
      <c r="L27" s="403">
        <v>1553350</v>
      </c>
      <c r="M27" s="403">
        <v>816233</v>
      </c>
      <c r="N27" s="403">
        <v>737117</v>
      </c>
      <c r="O27" s="403">
        <v>100240</v>
      </c>
      <c r="P27" s="403">
        <v>121078</v>
      </c>
      <c r="Q27" s="403">
        <v>4345</v>
      </c>
      <c r="R27" s="403">
        <v>2805</v>
      </c>
      <c r="S27" s="242">
        <v>1018330</v>
      </c>
      <c r="T27" s="242">
        <v>747203</v>
      </c>
      <c r="U27" s="242">
        <v>271127</v>
      </c>
      <c r="V27" s="241">
        <v>5808613</v>
      </c>
      <c r="W27" s="137" t="s">
        <v>1094</v>
      </c>
      <c r="X27" s="132"/>
      <c r="Y27" s="395" t="s">
        <v>355</v>
      </c>
    </row>
    <row r="28" spans="1:25" s="301" customFormat="1" ht="21" customHeight="1" x14ac:dyDescent="0.2">
      <c r="A28" s="197"/>
      <c r="B28" s="405" t="s">
        <v>367</v>
      </c>
      <c r="C28" s="405" t="s">
        <v>367</v>
      </c>
      <c r="D28" s="405" t="s">
        <v>375</v>
      </c>
      <c r="E28" s="404"/>
      <c r="F28" s="403">
        <v>12856105</v>
      </c>
      <c r="G28" s="403">
        <v>4140694</v>
      </c>
      <c r="H28" s="403">
        <v>3522144</v>
      </c>
      <c r="I28" s="403">
        <v>428348</v>
      </c>
      <c r="J28" s="403">
        <v>476520</v>
      </c>
      <c r="K28" s="403">
        <v>2791789</v>
      </c>
      <c r="L28" s="403">
        <v>1496610</v>
      </c>
      <c r="M28" s="403">
        <v>817507</v>
      </c>
      <c r="N28" s="403">
        <v>679103</v>
      </c>
      <c r="O28" s="403">
        <v>115919</v>
      </c>
      <c r="P28" s="403">
        <v>117318</v>
      </c>
      <c r="Q28" s="403">
        <v>4828</v>
      </c>
      <c r="R28" s="403">
        <v>3383</v>
      </c>
      <c r="S28" s="242">
        <v>887803</v>
      </c>
      <c r="T28" s="242">
        <v>637437</v>
      </c>
      <c r="U28" s="242">
        <v>250366</v>
      </c>
      <c r="V28" s="241">
        <v>6167403</v>
      </c>
      <c r="W28" s="137" t="s">
        <v>1095</v>
      </c>
      <c r="X28" s="132"/>
      <c r="Y28" s="395"/>
    </row>
    <row r="29" spans="1:25" s="301" customFormat="1" ht="21" customHeight="1" x14ac:dyDescent="0.2">
      <c r="A29" s="197"/>
      <c r="B29" s="405" t="s">
        <v>367</v>
      </c>
      <c r="C29" s="405" t="s">
        <v>367</v>
      </c>
      <c r="D29" s="405" t="s">
        <v>374</v>
      </c>
      <c r="E29" s="404"/>
      <c r="F29" s="403">
        <v>13815235</v>
      </c>
      <c r="G29" s="403">
        <v>4686836</v>
      </c>
      <c r="H29" s="403">
        <v>3582379</v>
      </c>
      <c r="I29" s="403">
        <v>513504</v>
      </c>
      <c r="J29" s="403">
        <v>444491</v>
      </c>
      <c r="K29" s="403">
        <v>2924283</v>
      </c>
      <c r="L29" s="403">
        <v>1663742</v>
      </c>
      <c r="M29" s="403">
        <v>747787</v>
      </c>
      <c r="N29" s="403">
        <v>915955</v>
      </c>
      <c r="O29" s="403">
        <v>112557</v>
      </c>
      <c r="P29" s="403">
        <v>149816</v>
      </c>
      <c r="Q29" s="403">
        <v>4842</v>
      </c>
      <c r="R29" s="403">
        <v>3325</v>
      </c>
      <c r="S29" s="242">
        <v>929631</v>
      </c>
      <c r="T29" s="242">
        <v>663632</v>
      </c>
      <c r="U29" s="242">
        <v>265999</v>
      </c>
      <c r="V29" s="241">
        <v>6828273</v>
      </c>
      <c r="W29" s="137" t="s">
        <v>1096</v>
      </c>
      <c r="X29" s="132"/>
      <c r="Y29" s="395" t="s">
        <v>355</v>
      </c>
    </row>
    <row r="30" spans="1:25" s="301" customFormat="1" ht="21" customHeight="1" x14ac:dyDescent="0.2">
      <c r="A30" s="197"/>
      <c r="B30" s="405" t="s">
        <v>367</v>
      </c>
      <c r="C30" s="405" t="s">
        <v>367</v>
      </c>
      <c r="D30" s="405" t="s">
        <v>373</v>
      </c>
      <c r="E30" s="404"/>
      <c r="F30" s="403">
        <v>14089626</v>
      </c>
      <c r="G30" s="403">
        <v>4880983</v>
      </c>
      <c r="H30" s="403">
        <v>3887246</v>
      </c>
      <c r="I30" s="403">
        <v>491066</v>
      </c>
      <c r="J30" s="403">
        <v>475293</v>
      </c>
      <c r="K30" s="403">
        <v>2759145</v>
      </c>
      <c r="L30" s="403">
        <v>1595893</v>
      </c>
      <c r="M30" s="403">
        <v>730573</v>
      </c>
      <c r="N30" s="403">
        <v>865320</v>
      </c>
      <c r="O30" s="403">
        <v>112031</v>
      </c>
      <c r="P30" s="403">
        <v>158473</v>
      </c>
      <c r="Q30" s="403">
        <v>4492</v>
      </c>
      <c r="R30" s="403">
        <v>3062</v>
      </c>
      <c r="S30" s="242">
        <v>957039</v>
      </c>
      <c r="T30" s="242">
        <v>682561</v>
      </c>
      <c r="U30" s="242">
        <v>274478</v>
      </c>
      <c r="V30" s="241">
        <v>6889326</v>
      </c>
      <c r="W30" s="137" t="s">
        <v>1097</v>
      </c>
      <c r="X30" s="132"/>
      <c r="Y30" s="395"/>
    </row>
    <row r="31" spans="1:25" s="301" customFormat="1" ht="21" customHeight="1" x14ac:dyDescent="0.2">
      <c r="A31" s="197"/>
      <c r="B31" s="405" t="s">
        <v>367</v>
      </c>
      <c r="C31" s="405" t="s">
        <v>367</v>
      </c>
      <c r="D31" s="405" t="s">
        <v>372</v>
      </c>
      <c r="E31" s="404"/>
      <c r="F31" s="403">
        <v>13481762</v>
      </c>
      <c r="G31" s="403">
        <v>4300064</v>
      </c>
      <c r="H31" s="403">
        <v>3663814</v>
      </c>
      <c r="I31" s="403">
        <v>474629</v>
      </c>
      <c r="J31" s="403">
        <v>687126</v>
      </c>
      <c r="K31" s="403">
        <v>2847076</v>
      </c>
      <c r="L31" s="403">
        <v>1509053</v>
      </c>
      <c r="M31" s="403">
        <v>790714</v>
      </c>
      <c r="N31" s="403">
        <v>718339</v>
      </c>
      <c r="O31" s="403">
        <v>128334</v>
      </c>
      <c r="P31" s="403">
        <v>158775</v>
      </c>
      <c r="Q31" s="403">
        <v>4741</v>
      </c>
      <c r="R31" s="403">
        <v>2779</v>
      </c>
      <c r="S31" s="242">
        <v>868763</v>
      </c>
      <c r="T31" s="242">
        <v>595827</v>
      </c>
      <c r="U31" s="242">
        <v>272936</v>
      </c>
      <c r="V31" s="241">
        <v>5247552</v>
      </c>
      <c r="W31" s="137" t="s">
        <v>1098</v>
      </c>
      <c r="X31" s="132"/>
      <c r="Y31" s="395" t="s">
        <v>355</v>
      </c>
    </row>
    <row r="32" spans="1:25" s="301" customFormat="1" ht="21" customHeight="1" x14ac:dyDescent="0.2">
      <c r="A32" s="197"/>
      <c r="B32" s="405" t="s">
        <v>367</v>
      </c>
      <c r="C32" s="405" t="s">
        <v>367</v>
      </c>
      <c r="D32" s="408" t="s">
        <v>1099</v>
      </c>
      <c r="E32" s="404"/>
      <c r="F32" s="403">
        <v>13887625</v>
      </c>
      <c r="G32" s="403">
        <v>4244337</v>
      </c>
      <c r="H32" s="403">
        <v>3890887</v>
      </c>
      <c r="I32" s="403">
        <v>386402</v>
      </c>
      <c r="J32" s="403">
        <v>1078374</v>
      </c>
      <c r="K32" s="403">
        <v>2734034</v>
      </c>
      <c r="L32" s="403">
        <v>1553591</v>
      </c>
      <c r="M32" s="403">
        <v>825894</v>
      </c>
      <c r="N32" s="403">
        <v>727697</v>
      </c>
      <c r="O32" s="403">
        <v>118935</v>
      </c>
      <c r="P32" s="403">
        <v>157470</v>
      </c>
      <c r="Q32" s="403">
        <v>4875</v>
      </c>
      <c r="R32" s="403">
        <v>3978</v>
      </c>
      <c r="S32" s="242">
        <v>871430</v>
      </c>
      <c r="T32" s="242">
        <v>693803</v>
      </c>
      <c r="U32" s="242">
        <v>177627</v>
      </c>
      <c r="V32" s="241">
        <v>5761900</v>
      </c>
      <c r="W32" s="137" t="s">
        <v>1100</v>
      </c>
      <c r="X32" s="132"/>
      <c r="Y32" s="395"/>
    </row>
    <row r="33" spans="1:25" s="301" customFormat="1" ht="21" customHeight="1" x14ac:dyDescent="0.2">
      <c r="A33" s="197"/>
      <c r="B33" s="405" t="s">
        <v>367</v>
      </c>
      <c r="C33" s="405" t="s">
        <v>367</v>
      </c>
      <c r="D33" s="408" t="s">
        <v>371</v>
      </c>
      <c r="E33" s="404"/>
      <c r="F33" s="403">
        <v>15114887</v>
      </c>
      <c r="G33" s="403">
        <v>4257495</v>
      </c>
      <c r="H33" s="403">
        <v>3954703</v>
      </c>
      <c r="I33" s="403">
        <v>414560</v>
      </c>
      <c r="J33" s="403">
        <v>1760495</v>
      </c>
      <c r="K33" s="403">
        <v>2929062</v>
      </c>
      <c r="L33" s="403">
        <v>1798572</v>
      </c>
      <c r="M33" s="403">
        <v>1020293</v>
      </c>
      <c r="N33" s="403">
        <v>778279</v>
      </c>
      <c r="O33" s="403">
        <v>136236</v>
      </c>
      <c r="P33" s="403">
        <v>167136</v>
      </c>
      <c r="Q33" s="403">
        <v>4637</v>
      </c>
      <c r="R33" s="403">
        <v>3339</v>
      </c>
      <c r="S33" s="242">
        <v>1038272</v>
      </c>
      <c r="T33" s="242">
        <v>818948</v>
      </c>
      <c r="U33" s="242">
        <v>219324</v>
      </c>
      <c r="V33" s="241">
        <v>6187372</v>
      </c>
      <c r="W33" s="137" t="s">
        <v>1101</v>
      </c>
      <c r="X33" s="132"/>
      <c r="Y33" s="395"/>
    </row>
    <row r="34" spans="1:25" s="301" customFormat="1" ht="21" customHeight="1" x14ac:dyDescent="0.2">
      <c r="A34" s="197"/>
      <c r="B34" s="405" t="s">
        <v>367</v>
      </c>
      <c r="C34" s="405" t="s">
        <v>367</v>
      </c>
      <c r="D34" s="408" t="s">
        <v>370</v>
      </c>
      <c r="E34" s="404"/>
      <c r="F34" s="403">
        <v>17358898</v>
      </c>
      <c r="G34" s="403">
        <v>4656076</v>
      </c>
      <c r="H34" s="403">
        <v>4058366</v>
      </c>
      <c r="I34" s="403">
        <v>367685</v>
      </c>
      <c r="J34" s="403">
        <v>2887701</v>
      </c>
      <c r="K34" s="403">
        <v>3055381</v>
      </c>
      <c r="L34" s="403">
        <v>2333689</v>
      </c>
      <c r="M34" s="403">
        <v>1280642</v>
      </c>
      <c r="N34" s="403">
        <v>1053047</v>
      </c>
      <c r="O34" s="403">
        <v>126945</v>
      </c>
      <c r="P34" s="403">
        <v>184022</v>
      </c>
      <c r="Q34" s="403">
        <v>4184</v>
      </c>
      <c r="R34" s="403">
        <v>2783</v>
      </c>
      <c r="S34" s="242">
        <v>1251242</v>
      </c>
      <c r="T34" s="242">
        <v>1062746</v>
      </c>
      <c r="U34" s="242">
        <v>188496</v>
      </c>
      <c r="V34" s="241">
        <v>7309202</v>
      </c>
      <c r="W34" s="137" t="s">
        <v>1102</v>
      </c>
      <c r="X34" s="132"/>
      <c r="Y34" s="395" t="s">
        <v>355</v>
      </c>
    </row>
    <row r="35" spans="1:25" s="301" customFormat="1" ht="21" customHeight="1" x14ac:dyDescent="0.2">
      <c r="A35" s="197"/>
      <c r="B35" s="405"/>
      <c r="C35" s="405"/>
      <c r="D35" s="405"/>
      <c r="E35" s="404"/>
      <c r="F35" s="403"/>
      <c r="G35" s="407"/>
      <c r="H35" s="407"/>
      <c r="I35" s="407"/>
      <c r="J35" s="403"/>
      <c r="K35" s="403"/>
      <c r="L35" s="403"/>
      <c r="M35" s="403"/>
      <c r="N35" s="403"/>
      <c r="O35" s="403"/>
      <c r="P35" s="403"/>
      <c r="Q35" s="403"/>
      <c r="R35" s="403"/>
      <c r="S35" s="242"/>
      <c r="T35" s="242"/>
      <c r="U35" s="242"/>
      <c r="V35" s="241"/>
      <c r="W35" s="406"/>
      <c r="X35" s="132"/>
      <c r="Y35" s="395"/>
    </row>
    <row r="36" spans="1:25" s="301" customFormat="1" ht="21" customHeight="1" x14ac:dyDescent="0.2">
      <c r="A36" s="197"/>
      <c r="B36" s="1032" t="s">
        <v>369</v>
      </c>
      <c r="C36" s="1032" t="s">
        <v>739</v>
      </c>
      <c r="D36" s="405" t="s">
        <v>1103</v>
      </c>
      <c r="E36" s="404"/>
      <c r="F36" s="403">
        <v>16075850</v>
      </c>
      <c r="G36" s="403">
        <v>4028638</v>
      </c>
      <c r="H36" s="403">
        <v>3891516</v>
      </c>
      <c r="I36" s="403">
        <v>357412</v>
      </c>
      <c r="J36" s="403">
        <v>2807021</v>
      </c>
      <c r="K36" s="403">
        <v>2598390</v>
      </c>
      <c r="L36" s="403">
        <v>2392873</v>
      </c>
      <c r="M36" s="403">
        <v>1252631</v>
      </c>
      <c r="N36" s="403">
        <v>1140242</v>
      </c>
      <c r="O36" s="403">
        <v>120589</v>
      </c>
      <c r="P36" s="403">
        <v>124741</v>
      </c>
      <c r="Q36" s="403">
        <v>3824</v>
      </c>
      <c r="R36" s="403">
        <v>3755</v>
      </c>
      <c r="S36" s="242">
        <v>1229793</v>
      </c>
      <c r="T36" s="242">
        <v>987873</v>
      </c>
      <c r="U36" s="242">
        <v>241920</v>
      </c>
      <c r="V36" s="241">
        <v>7984259</v>
      </c>
      <c r="W36" s="142" t="s">
        <v>1104</v>
      </c>
      <c r="X36" s="132"/>
      <c r="Y36" s="395" t="s">
        <v>355</v>
      </c>
    </row>
    <row r="37" spans="1:25" s="301" customFormat="1" ht="21" customHeight="1" x14ac:dyDescent="0.2">
      <c r="A37" s="197"/>
      <c r="B37" s="405" t="s">
        <v>367</v>
      </c>
      <c r="C37" s="405" t="s">
        <v>367</v>
      </c>
      <c r="D37" s="405" t="s">
        <v>1090</v>
      </c>
      <c r="E37" s="404"/>
      <c r="F37" s="403">
        <v>15792826</v>
      </c>
      <c r="G37" s="403">
        <v>3872884</v>
      </c>
      <c r="H37" s="403">
        <v>3696013</v>
      </c>
      <c r="I37" s="403">
        <v>316707</v>
      </c>
      <c r="J37" s="403">
        <v>2699335</v>
      </c>
      <c r="K37" s="403">
        <v>2757558</v>
      </c>
      <c r="L37" s="403">
        <v>2450329</v>
      </c>
      <c r="M37" s="403">
        <v>1233989</v>
      </c>
      <c r="N37" s="403">
        <v>1216340</v>
      </c>
      <c r="O37" s="403">
        <v>103617</v>
      </c>
      <c r="P37" s="403">
        <v>172386</v>
      </c>
      <c r="Q37" s="403">
        <v>4090</v>
      </c>
      <c r="R37" s="403">
        <v>3877</v>
      </c>
      <c r="S37" s="242">
        <v>1132488</v>
      </c>
      <c r="T37" s="242">
        <v>980739</v>
      </c>
      <c r="U37" s="242">
        <v>151749</v>
      </c>
      <c r="V37" s="241">
        <v>7967232</v>
      </c>
      <c r="W37" s="137" t="s">
        <v>1091</v>
      </c>
      <c r="X37" s="132"/>
      <c r="Y37" s="395"/>
    </row>
    <row r="38" spans="1:25" s="301" customFormat="1" ht="21" customHeight="1" x14ac:dyDescent="0.2">
      <c r="A38" s="197"/>
      <c r="B38" s="402" t="s">
        <v>367</v>
      </c>
      <c r="C38" s="402" t="s">
        <v>367</v>
      </c>
      <c r="D38" s="401" t="s">
        <v>1105</v>
      </c>
      <c r="E38" s="400"/>
      <c r="F38" s="399">
        <v>15109000</v>
      </c>
      <c r="G38" s="398">
        <v>4327988</v>
      </c>
      <c r="H38" s="398">
        <v>3493389</v>
      </c>
      <c r="I38" s="398">
        <v>404915</v>
      </c>
      <c r="J38" s="398">
        <v>1736330</v>
      </c>
      <c r="K38" s="398">
        <v>3049380</v>
      </c>
      <c r="L38" s="398">
        <v>2096998</v>
      </c>
      <c r="M38" s="398">
        <v>1106165</v>
      </c>
      <c r="N38" s="398">
        <v>990833</v>
      </c>
      <c r="O38" s="398">
        <v>150567</v>
      </c>
      <c r="P38" s="398">
        <v>191828</v>
      </c>
      <c r="Q38" s="398">
        <v>4456</v>
      </c>
      <c r="R38" s="398">
        <v>3461</v>
      </c>
      <c r="S38" s="397">
        <v>1235310</v>
      </c>
      <c r="T38" s="397">
        <v>990305</v>
      </c>
      <c r="U38" s="397">
        <v>245005</v>
      </c>
      <c r="V38" s="396">
        <v>7217067</v>
      </c>
      <c r="W38" s="133" t="s">
        <v>1092</v>
      </c>
      <c r="X38" s="132"/>
      <c r="Y38" s="395" t="s">
        <v>355</v>
      </c>
    </row>
    <row r="39" spans="1:25" s="391" customFormat="1" ht="0.75" customHeight="1" x14ac:dyDescent="0.15">
      <c r="A39" s="1004"/>
      <c r="C39" s="192"/>
      <c r="D39" s="192"/>
      <c r="E39" s="192"/>
      <c r="F39" s="394"/>
      <c r="G39" s="394"/>
      <c r="H39" s="394"/>
      <c r="I39" s="207"/>
      <c r="J39" s="393"/>
      <c r="K39" s="207"/>
      <c r="L39" s="214"/>
      <c r="M39" s="214"/>
      <c r="N39" s="214"/>
      <c r="P39" s="392"/>
      <c r="Q39" s="214"/>
      <c r="R39" s="214"/>
      <c r="S39" s="207"/>
      <c r="T39" s="207"/>
      <c r="U39" s="207"/>
      <c r="V39" s="207"/>
      <c r="W39" s="389"/>
      <c r="X39" s="1004"/>
    </row>
    <row r="40" spans="1:25" s="128" customFormat="1" ht="12" customHeight="1" x14ac:dyDescent="0.15">
      <c r="A40" s="151"/>
      <c r="B40" s="214" t="s">
        <v>1106</v>
      </c>
      <c r="C40" s="151"/>
      <c r="D40" s="150"/>
      <c r="E40" s="150"/>
      <c r="F40" s="150"/>
      <c r="G40" s="150"/>
      <c r="H40" s="390"/>
      <c r="I40" s="150"/>
      <c r="J40" s="150"/>
      <c r="K40" s="150"/>
      <c r="L40" s="150"/>
      <c r="M40" s="150"/>
      <c r="N40" s="150"/>
      <c r="O40" s="216" t="s">
        <v>1107</v>
      </c>
      <c r="P40" s="150"/>
      <c r="Q40" s="150"/>
      <c r="R40" s="150"/>
      <c r="S40" s="150"/>
      <c r="T40" s="150"/>
      <c r="U40" s="150"/>
      <c r="V40" s="150"/>
      <c r="W40" s="389"/>
      <c r="X40" s="151"/>
    </row>
    <row r="41" spans="1:25" x14ac:dyDescent="0.2">
      <c r="A41" s="311"/>
      <c r="B41" s="214" t="s">
        <v>1108</v>
      </c>
      <c r="X41" s="310"/>
    </row>
  </sheetData>
  <mergeCells count="2">
    <mergeCell ref="W4:W7"/>
    <mergeCell ref="B5:E5"/>
  </mergeCells>
  <phoneticPr fontId="25"/>
  <pageMargins left="0.39370078740157483" right="0.39370078740157483" top="0.59055118110236227" bottom="0.59055118110236227" header="0.59055118110236227" footer="0.15748031496062992"/>
  <pageSetup paperSize="9" scale="96" orientation="portrait" r:id="rId1"/>
  <headerFooter alignWithMargins="0"/>
  <colBreaks count="1" manualBreakCount="1">
    <brk id="1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zoomScaleNormal="100" zoomScaleSheetLayoutView="100" workbookViewId="0"/>
  </sheetViews>
  <sheetFormatPr defaultColWidth="9" defaultRowHeight="13" x14ac:dyDescent="0.2"/>
  <cols>
    <col min="1" max="1" width="2.6328125" style="307" customWidth="1"/>
    <col min="2" max="2" width="3.36328125" style="307" customWidth="1"/>
    <col min="3" max="3" width="3.26953125" style="307" customWidth="1"/>
    <col min="4" max="4" width="6.08984375" style="307" customWidth="1"/>
    <col min="5" max="5" width="0.90625" style="307" customWidth="1"/>
    <col min="6" max="6" width="9.08984375" style="307" customWidth="1"/>
    <col min="7" max="10" width="8.08984375" style="307" customWidth="1"/>
    <col min="11" max="12" width="8.36328125" style="307" customWidth="1"/>
    <col min="13" max="13" width="8.36328125" style="449" customWidth="1"/>
    <col min="14" max="21" width="8.36328125" style="307" customWidth="1"/>
    <col min="22" max="22" width="9.26953125" style="307" customWidth="1"/>
    <col min="23" max="23" width="8.26953125" style="307" customWidth="1"/>
    <col min="24" max="24" width="2.6328125" style="307" customWidth="1"/>
    <col min="25" max="16384" width="9" style="307"/>
  </cols>
  <sheetData>
    <row r="1" spans="1:24" ht="13.5" customHeight="1" x14ac:dyDescent="0.2">
      <c r="I1" s="558"/>
    </row>
    <row r="2" spans="1:24" ht="13.5" customHeight="1" x14ac:dyDescent="0.25">
      <c r="A2" s="557"/>
      <c r="B2" s="557" t="s">
        <v>1109</v>
      </c>
      <c r="C2" s="25"/>
      <c r="D2" s="25"/>
      <c r="E2" s="25"/>
      <c r="F2" s="556"/>
      <c r="G2" s="450"/>
      <c r="J2" s="450"/>
      <c r="K2" s="484"/>
      <c r="L2" s="484"/>
      <c r="P2" s="555"/>
      <c r="S2" s="554"/>
      <c r="W2" s="443"/>
    </row>
    <row r="3" spans="1:24" s="312" customFormat="1" ht="12" customHeight="1" x14ac:dyDescent="0.2">
      <c r="A3" s="553"/>
      <c r="B3" s="552" t="s">
        <v>1110</v>
      </c>
      <c r="C3" s="551"/>
      <c r="D3" s="551"/>
      <c r="E3" s="551"/>
      <c r="F3" s="288"/>
      <c r="G3" s="548"/>
      <c r="H3" s="548"/>
      <c r="I3" s="548"/>
      <c r="J3" s="548"/>
      <c r="K3" s="550" t="s">
        <v>355</v>
      </c>
      <c r="L3" s="548"/>
      <c r="M3" s="548" t="s">
        <v>355</v>
      </c>
      <c r="N3" s="548"/>
      <c r="O3" s="548"/>
      <c r="P3" s="548"/>
      <c r="Q3" s="548"/>
      <c r="R3" s="548"/>
      <c r="S3" s="549"/>
      <c r="T3" s="548"/>
      <c r="U3" s="548"/>
      <c r="V3" s="177" t="s">
        <v>1111</v>
      </c>
      <c r="W3" s="548"/>
      <c r="X3" s="547"/>
    </row>
    <row r="4" spans="1:24" s="455" customFormat="1" ht="11.25" customHeight="1" x14ac:dyDescent="0.15">
      <c r="A4" s="1014"/>
      <c r="B4" s="1010"/>
      <c r="C4" s="1010"/>
      <c r="D4" s="1010"/>
      <c r="E4" s="1011"/>
      <c r="F4" s="546"/>
      <c r="G4" s="545"/>
      <c r="H4" s="545"/>
      <c r="I4" s="545"/>
      <c r="J4" s="545"/>
      <c r="K4" s="545"/>
      <c r="L4" s="545"/>
      <c r="M4" s="545"/>
      <c r="N4" s="544"/>
      <c r="O4" s="280"/>
      <c r="P4" s="279"/>
      <c r="Q4" s="279"/>
      <c r="R4" s="279"/>
      <c r="S4" s="279"/>
      <c r="T4" s="278"/>
      <c r="U4" s="347"/>
      <c r="V4" s="432"/>
      <c r="W4" s="1071" t="s">
        <v>1112</v>
      </c>
      <c r="X4" s="458"/>
    </row>
    <row r="5" spans="1:24" s="455" customFormat="1" ht="11.25" customHeight="1" x14ac:dyDescent="0.15">
      <c r="A5" s="1010"/>
      <c r="B5" s="1072" t="s">
        <v>1113</v>
      </c>
      <c r="C5" s="1072"/>
      <c r="D5" s="1072"/>
      <c r="E5" s="1073"/>
      <c r="F5" s="264" t="s">
        <v>358</v>
      </c>
      <c r="G5" s="266" t="s">
        <v>1114</v>
      </c>
      <c r="H5" s="266" t="s">
        <v>1115</v>
      </c>
      <c r="I5" s="266" t="s">
        <v>1116</v>
      </c>
      <c r="J5" s="266" t="s">
        <v>1117</v>
      </c>
      <c r="K5" s="266" t="s">
        <v>1118</v>
      </c>
      <c r="L5" s="266" t="s">
        <v>1119</v>
      </c>
      <c r="M5" s="543"/>
      <c r="N5" s="342"/>
      <c r="O5" s="265" t="s">
        <v>1120</v>
      </c>
      <c r="P5" s="266" t="s">
        <v>1121</v>
      </c>
      <c r="Q5" s="266" t="s">
        <v>1122</v>
      </c>
      <c r="R5" s="266" t="s">
        <v>1123</v>
      </c>
      <c r="S5" s="272" t="s">
        <v>1124</v>
      </c>
      <c r="T5" s="346"/>
      <c r="U5" s="345"/>
      <c r="V5" s="265" t="s">
        <v>1125</v>
      </c>
      <c r="W5" s="1069"/>
      <c r="X5" s="458"/>
    </row>
    <row r="6" spans="1:24" s="455" customFormat="1" ht="11.25" customHeight="1" x14ac:dyDescent="0.15">
      <c r="A6" s="1010"/>
      <c r="B6" s="1010"/>
      <c r="C6" s="1010"/>
      <c r="D6" s="1010"/>
      <c r="E6" s="1011"/>
      <c r="F6" s="264"/>
      <c r="G6" s="266" t="s">
        <v>355</v>
      </c>
      <c r="H6" s="266" t="s">
        <v>355</v>
      </c>
      <c r="I6" s="266" t="s">
        <v>356</v>
      </c>
      <c r="J6" s="266"/>
      <c r="K6" s="266"/>
      <c r="L6" s="266" t="s">
        <v>355</v>
      </c>
      <c r="M6" s="266" t="s">
        <v>354</v>
      </c>
      <c r="N6" s="542" t="s">
        <v>353</v>
      </c>
      <c r="O6" s="265"/>
      <c r="P6" s="266"/>
      <c r="Q6" s="266"/>
      <c r="R6" s="266"/>
      <c r="S6" s="266"/>
      <c r="T6" s="266" t="s">
        <v>1126</v>
      </c>
      <c r="U6" s="265" t="s">
        <v>1127</v>
      </c>
      <c r="V6" s="264"/>
      <c r="W6" s="1069"/>
      <c r="X6" s="458"/>
    </row>
    <row r="7" spans="1:24" s="455" customFormat="1" ht="33.75" customHeight="1" x14ac:dyDescent="0.15">
      <c r="A7" s="1014"/>
      <c r="B7" s="1030"/>
      <c r="C7" s="1030"/>
      <c r="D7" s="1030"/>
      <c r="E7" s="1023"/>
      <c r="F7" s="541" t="s">
        <v>1128</v>
      </c>
      <c r="G7" s="541" t="s">
        <v>352</v>
      </c>
      <c r="H7" s="541" t="s">
        <v>1129</v>
      </c>
      <c r="I7" s="541" t="s">
        <v>1130</v>
      </c>
      <c r="J7" s="541" t="s">
        <v>351</v>
      </c>
      <c r="K7" s="541" t="s">
        <v>1131</v>
      </c>
      <c r="L7" s="541" t="s">
        <v>1132</v>
      </c>
      <c r="M7" s="541" t="s">
        <v>1133</v>
      </c>
      <c r="N7" s="540" t="s">
        <v>1134</v>
      </c>
      <c r="O7" s="258" t="s">
        <v>361</v>
      </c>
      <c r="P7" s="258" t="s">
        <v>350</v>
      </c>
      <c r="Q7" s="258" t="s">
        <v>349</v>
      </c>
      <c r="R7" s="257" t="s">
        <v>348</v>
      </c>
      <c r="S7" s="539" t="s">
        <v>1135</v>
      </c>
      <c r="T7" s="1027"/>
      <c r="U7" s="1027"/>
      <c r="V7" s="1023" t="s">
        <v>1136</v>
      </c>
      <c r="W7" s="1070"/>
      <c r="X7" s="458" t="s">
        <v>1137</v>
      </c>
    </row>
    <row r="8" spans="1:24" s="454" customFormat="1" ht="14.25" customHeight="1" x14ac:dyDescent="0.2">
      <c r="A8" s="1010"/>
      <c r="B8" s="538"/>
      <c r="C8" s="538"/>
      <c r="D8" s="537"/>
      <c r="E8" s="536"/>
      <c r="F8" s="477">
        <v>1549926</v>
      </c>
      <c r="G8" s="476"/>
      <c r="H8" s="501"/>
      <c r="I8" s="476">
        <v>1409808</v>
      </c>
      <c r="J8" s="501">
        <v>6738</v>
      </c>
      <c r="K8" s="501">
        <v>10677</v>
      </c>
      <c r="L8" s="476">
        <v>122703</v>
      </c>
      <c r="M8" s="476"/>
      <c r="N8" s="476">
        <v>122703</v>
      </c>
      <c r="O8" s="476">
        <v>6145</v>
      </c>
      <c r="P8" s="494"/>
      <c r="Q8" s="494"/>
      <c r="R8" s="490"/>
      <c r="S8" s="499"/>
      <c r="T8" s="499"/>
      <c r="U8" s="499"/>
      <c r="V8" s="498"/>
      <c r="W8" s="535"/>
      <c r="X8" s="132"/>
    </row>
    <row r="9" spans="1:24" s="528" customFormat="1" ht="10.5" customHeight="1" x14ac:dyDescent="0.2">
      <c r="A9" s="461"/>
      <c r="B9" s="488" t="s">
        <v>369</v>
      </c>
      <c r="C9" s="488" t="s">
        <v>737</v>
      </c>
      <c r="D9" s="461"/>
      <c r="E9" s="530"/>
      <c r="F9" s="486">
        <v>36299128</v>
      </c>
      <c r="G9" s="484">
        <v>1913425</v>
      </c>
      <c r="H9" s="484">
        <v>25304237</v>
      </c>
      <c r="I9" s="484">
        <v>121383</v>
      </c>
      <c r="J9" s="484">
        <v>1293370</v>
      </c>
      <c r="K9" s="484">
        <v>352554</v>
      </c>
      <c r="L9" s="485">
        <v>7314159</v>
      </c>
      <c r="M9" s="484">
        <v>59989</v>
      </c>
      <c r="N9" s="484">
        <v>7254170</v>
      </c>
      <c r="O9" s="484">
        <v>130087</v>
      </c>
      <c r="P9" s="484">
        <v>89442</v>
      </c>
      <c r="Q9" s="484">
        <v>986</v>
      </c>
      <c r="R9" s="484">
        <v>11448</v>
      </c>
      <c r="S9" s="483">
        <v>11843497</v>
      </c>
      <c r="T9" s="483">
        <v>9026834</v>
      </c>
      <c r="U9" s="483">
        <v>2816663</v>
      </c>
      <c r="V9" s="482">
        <v>84907021</v>
      </c>
      <c r="W9" s="529" t="s">
        <v>1138</v>
      </c>
      <c r="X9" s="461"/>
    </row>
    <row r="10" spans="1:24" s="454" customFormat="1" ht="14.25" customHeight="1" x14ac:dyDescent="0.15">
      <c r="A10" s="132"/>
      <c r="B10" s="480"/>
      <c r="C10" s="491"/>
      <c r="D10" s="34"/>
      <c r="E10" s="532"/>
      <c r="F10" s="477">
        <v>884726</v>
      </c>
      <c r="G10" s="476"/>
      <c r="H10" s="476"/>
      <c r="I10" s="476">
        <v>732000</v>
      </c>
      <c r="J10" s="476"/>
      <c r="K10" s="476">
        <v>18429</v>
      </c>
      <c r="L10" s="476">
        <v>134297</v>
      </c>
      <c r="M10" s="476"/>
      <c r="N10" s="476">
        <v>134297</v>
      </c>
      <c r="O10" s="476">
        <v>13930</v>
      </c>
      <c r="P10" s="494"/>
      <c r="Q10" s="494"/>
      <c r="R10" s="494"/>
      <c r="S10" s="474"/>
      <c r="T10" s="474"/>
      <c r="U10" s="474"/>
      <c r="V10" s="473"/>
      <c r="W10" s="531"/>
      <c r="X10" s="132"/>
    </row>
    <row r="11" spans="1:24" s="528" customFormat="1" ht="10.5" customHeight="1" x14ac:dyDescent="0.2">
      <c r="A11" s="461"/>
      <c r="B11" s="488" t="s">
        <v>367</v>
      </c>
      <c r="C11" s="488" t="s">
        <v>381</v>
      </c>
      <c r="D11" s="461"/>
      <c r="E11" s="530"/>
      <c r="F11" s="403">
        <v>35600047</v>
      </c>
      <c r="G11" s="484">
        <v>1589830</v>
      </c>
      <c r="H11" s="484">
        <v>26919780</v>
      </c>
      <c r="I11" s="484">
        <v>81337</v>
      </c>
      <c r="J11" s="484">
        <v>1144257</v>
      </c>
      <c r="K11" s="484">
        <v>452054</v>
      </c>
      <c r="L11" s="403">
        <v>5412789</v>
      </c>
      <c r="M11" s="484">
        <v>90981</v>
      </c>
      <c r="N11" s="403">
        <v>5321808</v>
      </c>
      <c r="O11" s="484">
        <v>131134</v>
      </c>
      <c r="P11" s="484">
        <v>72609</v>
      </c>
      <c r="Q11" s="484">
        <v>1287</v>
      </c>
      <c r="R11" s="484">
        <v>14335</v>
      </c>
      <c r="S11" s="483">
        <v>11749861</v>
      </c>
      <c r="T11" s="483">
        <v>9198813</v>
      </c>
      <c r="U11" s="483">
        <v>2551048</v>
      </c>
      <c r="V11" s="482">
        <v>84295474</v>
      </c>
      <c r="W11" s="529" t="s">
        <v>1139</v>
      </c>
      <c r="X11" s="461"/>
    </row>
    <row r="12" spans="1:24" s="454" customFormat="1" ht="14.25" customHeight="1" x14ac:dyDescent="0.15">
      <c r="A12" s="132"/>
      <c r="B12" s="480"/>
      <c r="C12" s="480"/>
      <c r="D12" s="34"/>
      <c r="E12" s="532"/>
      <c r="F12" s="477">
        <v>644481</v>
      </c>
      <c r="G12" s="476"/>
      <c r="H12" s="476"/>
      <c r="I12" s="476">
        <v>386442</v>
      </c>
      <c r="J12" s="476">
        <v>49567</v>
      </c>
      <c r="K12" s="476">
        <v>4981</v>
      </c>
      <c r="L12" s="476">
        <v>203491</v>
      </c>
      <c r="M12" s="476"/>
      <c r="N12" s="476">
        <v>203491</v>
      </c>
      <c r="O12" s="476">
        <v>13846</v>
      </c>
      <c r="P12" s="494"/>
      <c r="Q12" s="494"/>
      <c r="R12" s="494"/>
      <c r="S12" s="474"/>
      <c r="T12" s="474"/>
      <c r="U12" s="474"/>
      <c r="V12" s="473"/>
      <c r="W12" s="531"/>
      <c r="X12" s="132"/>
    </row>
    <row r="13" spans="1:24" s="528" customFormat="1" ht="10.5" customHeight="1" x14ac:dyDescent="0.2">
      <c r="A13" s="461"/>
      <c r="B13" s="488" t="s">
        <v>367</v>
      </c>
      <c r="C13" s="488" t="s">
        <v>380</v>
      </c>
      <c r="D13" s="461"/>
      <c r="E13" s="530"/>
      <c r="F13" s="403">
        <v>36034801</v>
      </c>
      <c r="G13" s="484">
        <v>1262984</v>
      </c>
      <c r="H13" s="484">
        <v>28580005</v>
      </c>
      <c r="I13" s="484">
        <v>260623</v>
      </c>
      <c r="J13" s="484">
        <v>1245077</v>
      </c>
      <c r="K13" s="484">
        <v>459366</v>
      </c>
      <c r="L13" s="403">
        <v>4226746</v>
      </c>
      <c r="M13" s="484">
        <v>36215</v>
      </c>
      <c r="N13" s="403">
        <v>4190531</v>
      </c>
      <c r="O13" s="484">
        <v>140797</v>
      </c>
      <c r="P13" s="484">
        <v>75650</v>
      </c>
      <c r="Q13" s="484">
        <v>1005</v>
      </c>
      <c r="R13" s="484">
        <v>16085</v>
      </c>
      <c r="S13" s="534">
        <v>10782081</v>
      </c>
      <c r="T13" s="483">
        <v>8744735</v>
      </c>
      <c r="U13" s="534">
        <v>2037346</v>
      </c>
      <c r="V13" s="482">
        <v>80994094</v>
      </c>
      <c r="W13" s="529" t="s">
        <v>1140</v>
      </c>
      <c r="X13" s="461"/>
    </row>
    <row r="14" spans="1:24" s="454" customFormat="1" ht="14.25" customHeight="1" x14ac:dyDescent="0.15">
      <c r="A14" s="132"/>
      <c r="B14" s="480"/>
      <c r="C14" s="533"/>
      <c r="D14" s="34"/>
      <c r="E14" s="532"/>
      <c r="F14" s="477">
        <v>526964</v>
      </c>
      <c r="G14" s="476"/>
      <c r="H14" s="476"/>
      <c r="I14" s="476">
        <v>361266</v>
      </c>
      <c r="J14" s="476">
        <v>119800</v>
      </c>
      <c r="K14" s="476">
        <v>12070</v>
      </c>
      <c r="L14" s="476">
        <v>33828</v>
      </c>
      <c r="M14" s="476"/>
      <c r="N14" s="476">
        <v>33828</v>
      </c>
      <c r="O14" s="476">
        <v>14827</v>
      </c>
      <c r="P14" s="494"/>
      <c r="Q14" s="494"/>
      <c r="R14" s="494"/>
      <c r="S14" s="474"/>
      <c r="T14" s="474"/>
      <c r="U14" s="474"/>
      <c r="V14" s="473"/>
      <c r="W14" s="531"/>
      <c r="X14" s="132"/>
    </row>
    <row r="15" spans="1:24" s="528" customFormat="1" ht="10.5" customHeight="1" x14ac:dyDescent="0.2">
      <c r="A15" s="461"/>
      <c r="B15" s="488" t="s">
        <v>367</v>
      </c>
      <c r="C15" s="488" t="s">
        <v>379</v>
      </c>
      <c r="D15" s="461"/>
      <c r="E15" s="530"/>
      <c r="F15" s="486">
        <v>30550351</v>
      </c>
      <c r="G15" s="484">
        <v>863720</v>
      </c>
      <c r="H15" s="484">
        <v>25534148</v>
      </c>
      <c r="I15" s="484">
        <v>225079</v>
      </c>
      <c r="J15" s="484">
        <v>775196</v>
      </c>
      <c r="K15" s="484">
        <v>628756</v>
      </c>
      <c r="L15" s="485">
        <v>2523452</v>
      </c>
      <c r="M15" s="484">
        <v>41465</v>
      </c>
      <c r="N15" s="484">
        <v>2481987</v>
      </c>
      <c r="O15" s="484">
        <v>160437</v>
      </c>
      <c r="P15" s="484">
        <v>91652</v>
      </c>
      <c r="Q15" s="484">
        <v>1213</v>
      </c>
      <c r="R15" s="484">
        <v>19747</v>
      </c>
      <c r="S15" s="534">
        <v>10650255</v>
      </c>
      <c r="T15" s="483">
        <v>8593536</v>
      </c>
      <c r="U15" s="534">
        <v>2056719</v>
      </c>
      <c r="V15" s="482">
        <v>79210091</v>
      </c>
      <c r="W15" s="529" t="s">
        <v>1141</v>
      </c>
      <c r="X15" s="461"/>
    </row>
    <row r="16" spans="1:24" s="454" customFormat="1" ht="14.25" customHeight="1" x14ac:dyDescent="0.15">
      <c r="A16" s="132"/>
      <c r="B16" s="480"/>
      <c r="C16" s="533"/>
      <c r="D16" s="34"/>
      <c r="E16" s="532"/>
      <c r="F16" s="477">
        <v>1100596</v>
      </c>
      <c r="G16" s="476"/>
      <c r="H16" s="476"/>
      <c r="I16" s="476">
        <v>1054676</v>
      </c>
      <c r="J16" s="476"/>
      <c r="K16" s="476">
        <v>18422</v>
      </c>
      <c r="L16" s="476">
        <v>27498</v>
      </c>
      <c r="M16" s="476"/>
      <c r="N16" s="476">
        <v>27498</v>
      </c>
      <c r="O16" s="476">
        <v>17511</v>
      </c>
      <c r="P16" s="494"/>
      <c r="Q16" s="494"/>
      <c r="R16" s="494"/>
      <c r="S16" s="474"/>
      <c r="T16" s="474"/>
      <c r="U16" s="474"/>
      <c r="V16" s="473"/>
      <c r="W16" s="531"/>
      <c r="X16" s="132"/>
    </row>
    <row r="17" spans="1:25" s="527" customFormat="1" ht="10.5" customHeight="1" x14ac:dyDescent="0.2">
      <c r="A17" s="461"/>
      <c r="B17" s="488" t="s">
        <v>367</v>
      </c>
      <c r="C17" s="488" t="s">
        <v>749</v>
      </c>
      <c r="D17" s="461"/>
      <c r="E17" s="530"/>
      <c r="F17" s="486">
        <v>33510425</v>
      </c>
      <c r="G17" s="484">
        <v>983829</v>
      </c>
      <c r="H17" s="484">
        <v>28277414</v>
      </c>
      <c r="I17" s="484">
        <v>313850</v>
      </c>
      <c r="J17" s="484">
        <v>1418361</v>
      </c>
      <c r="K17" s="484">
        <v>322897</v>
      </c>
      <c r="L17" s="485">
        <v>2194074</v>
      </c>
      <c r="M17" s="484">
        <v>77316</v>
      </c>
      <c r="N17" s="484">
        <v>2116758</v>
      </c>
      <c r="O17" s="484">
        <v>173087</v>
      </c>
      <c r="P17" s="484">
        <v>91593</v>
      </c>
      <c r="Q17" s="484">
        <v>1226</v>
      </c>
      <c r="R17" s="484">
        <v>19068</v>
      </c>
      <c r="S17" s="483">
        <v>10663735</v>
      </c>
      <c r="T17" s="483">
        <v>8997515</v>
      </c>
      <c r="U17" s="483">
        <v>1666220</v>
      </c>
      <c r="V17" s="482">
        <v>79594758</v>
      </c>
      <c r="W17" s="529" t="s">
        <v>1142</v>
      </c>
      <c r="X17" s="461"/>
      <c r="Y17" s="528"/>
    </row>
    <row r="18" spans="1:25" s="454" customFormat="1" ht="6.75" customHeight="1" x14ac:dyDescent="0.15">
      <c r="A18" s="132"/>
      <c r="B18" s="480"/>
      <c r="C18" s="480"/>
      <c r="D18" s="457"/>
      <c r="E18" s="502"/>
      <c r="F18" s="504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474"/>
      <c r="T18" s="474"/>
      <c r="U18" s="474"/>
      <c r="V18" s="473"/>
      <c r="W18" s="503"/>
      <c r="X18" s="132"/>
      <c r="Y18" s="526"/>
    </row>
    <row r="19" spans="1:25" s="455" customFormat="1" ht="14.25" customHeight="1" x14ac:dyDescent="0.15">
      <c r="A19" s="132"/>
      <c r="B19" s="480"/>
      <c r="C19" s="480"/>
      <c r="D19" s="457"/>
      <c r="E19" s="502"/>
      <c r="F19" s="477">
        <v>788814</v>
      </c>
      <c r="G19" s="476"/>
      <c r="H19" s="476"/>
      <c r="I19" s="476">
        <v>605680</v>
      </c>
      <c r="J19" s="476">
        <v>119800</v>
      </c>
      <c r="K19" s="476">
        <v>12070</v>
      </c>
      <c r="L19" s="476">
        <v>51264</v>
      </c>
      <c r="M19" s="476"/>
      <c r="N19" s="476">
        <v>51264</v>
      </c>
      <c r="O19" s="476">
        <v>16122</v>
      </c>
      <c r="P19" s="494"/>
      <c r="Q19" s="474"/>
      <c r="R19" s="474"/>
      <c r="S19" s="499"/>
      <c r="T19" s="499"/>
      <c r="U19" s="499"/>
      <c r="V19" s="473"/>
      <c r="W19" s="525"/>
      <c r="X19" s="132"/>
    </row>
    <row r="20" spans="1:25" s="460" customFormat="1" ht="10.5" customHeight="1" x14ac:dyDescent="0.2">
      <c r="A20" s="461"/>
      <c r="B20" s="488" t="s">
        <v>369</v>
      </c>
      <c r="C20" s="488" t="s">
        <v>738</v>
      </c>
      <c r="D20" s="524"/>
      <c r="E20" s="515"/>
      <c r="F20" s="508">
        <v>30868643</v>
      </c>
      <c r="G20" s="507">
        <v>843366</v>
      </c>
      <c r="H20" s="507">
        <v>25683739</v>
      </c>
      <c r="I20" s="484">
        <v>227837</v>
      </c>
      <c r="J20" s="507">
        <v>1186567</v>
      </c>
      <c r="K20" s="507">
        <v>431486</v>
      </c>
      <c r="L20" s="485">
        <v>2495648</v>
      </c>
      <c r="M20" s="507">
        <v>30004</v>
      </c>
      <c r="N20" s="507">
        <v>2465644</v>
      </c>
      <c r="O20" s="507">
        <v>157698</v>
      </c>
      <c r="P20" s="507">
        <v>88156</v>
      </c>
      <c r="Q20" s="507">
        <v>1219</v>
      </c>
      <c r="R20" s="507">
        <v>22829</v>
      </c>
      <c r="S20" s="483">
        <v>10628732</v>
      </c>
      <c r="T20" s="483">
        <v>8679322</v>
      </c>
      <c r="U20" s="483">
        <v>1949410</v>
      </c>
      <c r="V20" s="523">
        <v>80968217</v>
      </c>
      <c r="W20" s="522" t="s">
        <v>1143</v>
      </c>
      <c r="X20" s="461"/>
    </row>
    <row r="21" spans="1:25" s="455" customFormat="1" ht="14.25" customHeight="1" x14ac:dyDescent="0.15">
      <c r="A21" s="132"/>
      <c r="B21" s="480"/>
      <c r="C21" s="491"/>
      <c r="D21" s="512"/>
      <c r="E21" s="511"/>
      <c r="F21" s="477">
        <v>1284580</v>
      </c>
      <c r="G21" s="476"/>
      <c r="H21" s="476"/>
      <c r="I21" s="476">
        <v>1256096</v>
      </c>
      <c r="J21" s="476"/>
      <c r="K21" s="476">
        <v>18422</v>
      </c>
      <c r="L21" s="476">
        <v>10062</v>
      </c>
      <c r="M21" s="476"/>
      <c r="N21" s="476">
        <v>10062</v>
      </c>
      <c r="O21" s="476">
        <v>18169</v>
      </c>
      <c r="P21" s="494"/>
      <c r="Q21" s="474"/>
      <c r="R21" s="474"/>
      <c r="S21" s="499"/>
      <c r="T21" s="499"/>
      <c r="U21" s="499"/>
      <c r="V21" s="473"/>
      <c r="W21" s="525"/>
      <c r="X21" s="132"/>
    </row>
    <row r="22" spans="1:25" s="460" customFormat="1" ht="10.5" customHeight="1" x14ac:dyDescent="0.2">
      <c r="A22" s="461"/>
      <c r="B22" s="488" t="s">
        <v>367</v>
      </c>
      <c r="C22" s="488" t="s">
        <v>749</v>
      </c>
      <c r="D22" s="524"/>
      <c r="E22" s="515"/>
      <c r="F22" s="508">
        <v>34887258</v>
      </c>
      <c r="G22" s="507">
        <v>1224212</v>
      </c>
      <c r="H22" s="507">
        <v>28392160</v>
      </c>
      <c r="I22" s="484">
        <v>355045</v>
      </c>
      <c r="J22" s="507">
        <v>1927934</v>
      </c>
      <c r="K22" s="507">
        <v>510955</v>
      </c>
      <c r="L22" s="485">
        <v>2476952</v>
      </c>
      <c r="M22" s="507">
        <v>83060</v>
      </c>
      <c r="N22" s="507">
        <v>2393892</v>
      </c>
      <c r="O22" s="507">
        <v>187811</v>
      </c>
      <c r="P22" s="507">
        <v>99626</v>
      </c>
      <c r="Q22" s="507">
        <v>1390</v>
      </c>
      <c r="R22" s="507">
        <v>17885</v>
      </c>
      <c r="S22" s="483">
        <v>10638675</v>
      </c>
      <c r="T22" s="483">
        <v>8932842</v>
      </c>
      <c r="U22" s="483">
        <v>1705833</v>
      </c>
      <c r="V22" s="523">
        <v>79397947</v>
      </c>
      <c r="W22" s="522" t="s">
        <v>1144</v>
      </c>
      <c r="X22" s="461"/>
    </row>
    <row r="23" spans="1:25" s="455" customFormat="1" ht="6.75" customHeight="1" x14ac:dyDescent="0.15">
      <c r="A23" s="132"/>
      <c r="B23" s="480"/>
      <c r="C23" s="480"/>
      <c r="D23" s="512"/>
      <c r="E23" s="502"/>
      <c r="F23" s="521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99"/>
      <c r="T23" s="499"/>
      <c r="U23" s="499"/>
      <c r="V23" s="473"/>
      <c r="W23" s="500"/>
      <c r="X23" s="132"/>
    </row>
    <row r="24" spans="1:25" s="455" customFormat="1" ht="14.25" customHeight="1" x14ac:dyDescent="0.15">
      <c r="A24" s="132"/>
      <c r="B24" s="480"/>
      <c r="C24" s="480"/>
      <c r="D24" s="457"/>
      <c r="E24" s="502"/>
      <c r="F24" s="477">
        <v>406556</v>
      </c>
      <c r="G24" s="476"/>
      <c r="H24" s="476"/>
      <c r="I24" s="476">
        <v>389120</v>
      </c>
      <c r="J24" s="476"/>
      <c r="K24" s="476"/>
      <c r="L24" s="476">
        <v>17436</v>
      </c>
      <c r="M24" s="476"/>
      <c r="N24" s="476">
        <v>17436</v>
      </c>
      <c r="O24" s="476">
        <v>4477</v>
      </c>
      <c r="P24" s="476"/>
      <c r="Q24" s="476"/>
      <c r="R24" s="476"/>
      <c r="S24" s="476"/>
      <c r="T24" s="476"/>
      <c r="U24" s="476"/>
      <c r="V24" s="497"/>
      <c r="W24" s="500"/>
      <c r="X24" s="132"/>
    </row>
    <row r="25" spans="1:25" s="460" customFormat="1" ht="10.5" customHeight="1" x14ac:dyDescent="0.2">
      <c r="A25" s="461"/>
      <c r="B25" s="488" t="s">
        <v>369</v>
      </c>
      <c r="C25" s="488" t="s">
        <v>368</v>
      </c>
      <c r="D25" s="509" t="s">
        <v>1145</v>
      </c>
      <c r="E25" s="515"/>
      <c r="F25" s="486">
        <v>8658413</v>
      </c>
      <c r="G25" s="484">
        <v>98439</v>
      </c>
      <c r="H25" s="484">
        <v>7065260</v>
      </c>
      <c r="I25" s="484">
        <v>75862</v>
      </c>
      <c r="J25" s="484">
        <v>742887</v>
      </c>
      <c r="K25" s="484">
        <v>52594</v>
      </c>
      <c r="L25" s="484">
        <v>623371</v>
      </c>
      <c r="M25" s="484">
        <v>6119</v>
      </c>
      <c r="N25" s="484">
        <v>617252</v>
      </c>
      <c r="O25" s="484">
        <v>35551</v>
      </c>
      <c r="P25" s="484">
        <v>28134</v>
      </c>
      <c r="Q25" s="484">
        <v>242</v>
      </c>
      <c r="R25" s="484">
        <v>5574</v>
      </c>
      <c r="S25" s="484">
        <v>3062989</v>
      </c>
      <c r="T25" s="484">
        <v>2675768</v>
      </c>
      <c r="U25" s="484">
        <v>387221</v>
      </c>
      <c r="V25" s="514">
        <v>23181843</v>
      </c>
      <c r="W25" s="505" t="s">
        <v>1146</v>
      </c>
      <c r="X25" s="461"/>
    </row>
    <row r="26" spans="1:25" s="455" customFormat="1" ht="14.25" customHeight="1" x14ac:dyDescent="0.15">
      <c r="A26" s="132"/>
      <c r="B26" s="480"/>
      <c r="C26" s="491"/>
      <c r="D26" s="512"/>
      <c r="E26" s="511"/>
      <c r="F26" s="477">
        <v>159764</v>
      </c>
      <c r="G26" s="476"/>
      <c r="H26" s="476"/>
      <c r="I26" s="476">
        <v>143752</v>
      </c>
      <c r="J26" s="476"/>
      <c r="K26" s="476">
        <v>5950</v>
      </c>
      <c r="L26" s="476">
        <v>10062</v>
      </c>
      <c r="M26" s="476"/>
      <c r="N26" s="476">
        <v>10062</v>
      </c>
      <c r="O26" s="476">
        <v>3986</v>
      </c>
      <c r="P26" s="476"/>
      <c r="Q26" s="476"/>
      <c r="R26" s="476"/>
      <c r="S26" s="476"/>
      <c r="T26" s="476"/>
      <c r="U26" s="476"/>
      <c r="V26" s="497"/>
      <c r="W26" s="520"/>
      <c r="X26" s="132"/>
    </row>
    <row r="27" spans="1:25" s="460" customFormat="1" ht="10.5" customHeight="1" x14ac:dyDescent="0.2">
      <c r="A27" s="461"/>
      <c r="B27" s="488" t="s">
        <v>367</v>
      </c>
      <c r="C27" s="488" t="s">
        <v>367</v>
      </c>
      <c r="D27" s="509" t="s">
        <v>1147</v>
      </c>
      <c r="E27" s="515"/>
      <c r="F27" s="486">
        <v>8462890</v>
      </c>
      <c r="G27" s="484">
        <v>245077</v>
      </c>
      <c r="H27" s="484">
        <v>7192473</v>
      </c>
      <c r="I27" s="484">
        <v>126357</v>
      </c>
      <c r="J27" s="484">
        <v>4524</v>
      </c>
      <c r="K27" s="484">
        <v>93584</v>
      </c>
      <c r="L27" s="484">
        <v>800875</v>
      </c>
      <c r="M27" s="484">
        <v>24712</v>
      </c>
      <c r="N27" s="484">
        <v>776163</v>
      </c>
      <c r="O27" s="484">
        <v>40255</v>
      </c>
      <c r="P27" s="484">
        <v>4000</v>
      </c>
      <c r="Q27" s="484">
        <v>263</v>
      </c>
      <c r="R27" s="484">
        <v>4817</v>
      </c>
      <c r="S27" s="484">
        <v>2723518</v>
      </c>
      <c r="T27" s="484">
        <v>2183232</v>
      </c>
      <c r="U27" s="484">
        <v>540286</v>
      </c>
      <c r="V27" s="514">
        <v>18436894</v>
      </c>
      <c r="W27" s="519" t="s">
        <v>1148</v>
      </c>
      <c r="X27" s="461"/>
    </row>
    <row r="28" spans="1:25" s="455" customFormat="1" ht="14.25" customHeight="1" x14ac:dyDescent="0.15">
      <c r="A28" s="132"/>
      <c r="B28" s="480"/>
      <c r="C28" s="480"/>
      <c r="D28" s="512"/>
      <c r="E28" s="511"/>
      <c r="F28" s="477">
        <v>18293</v>
      </c>
      <c r="G28" s="476"/>
      <c r="H28" s="476"/>
      <c r="I28" s="476">
        <v>5821</v>
      </c>
      <c r="J28" s="476"/>
      <c r="K28" s="476">
        <v>12472</v>
      </c>
      <c r="L28" s="476"/>
      <c r="M28" s="484"/>
      <c r="N28" s="476"/>
      <c r="O28" s="476">
        <v>5270</v>
      </c>
      <c r="P28" s="476"/>
      <c r="Q28" s="476"/>
      <c r="R28" s="476"/>
      <c r="S28" s="476"/>
      <c r="T28" s="476"/>
      <c r="U28" s="476"/>
      <c r="V28" s="497"/>
      <c r="W28" s="518"/>
      <c r="X28" s="132"/>
    </row>
    <row r="29" spans="1:25" s="460" customFormat="1" ht="10.5" customHeight="1" x14ac:dyDescent="0.2">
      <c r="A29" s="461"/>
      <c r="B29" s="488" t="s">
        <v>367</v>
      </c>
      <c r="C29" s="488" t="s">
        <v>367</v>
      </c>
      <c r="D29" s="509" t="s">
        <v>1149</v>
      </c>
      <c r="E29" s="515"/>
      <c r="F29" s="486">
        <v>7540152</v>
      </c>
      <c r="G29" s="484">
        <v>349523</v>
      </c>
      <c r="H29" s="484">
        <v>6662203</v>
      </c>
      <c r="I29" s="484">
        <v>32706</v>
      </c>
      <c r="J29" s="484">
        <v>107288</v>
      </c>
      <c r="K29" s="484">
        <v>90322</v>
      </c>
      <c r="L29" s="484">
        <v>298110</v>
      </c>
      <c r="M29" s="484">
        <v>29868</v>
      </c>
      <c r="N29" s="484">
        <v>268242</v>
      </c>
      <c r="O29" s="484">
        <v>49749</v>
      </c>
      <c r="P29" s="484">
        <v>20088</v>
      </c>
      <c r="Q29" s="484">
        <v>337</v>
      </c>
      <c r="R29" s="484">
        <v>5395</v>
      </c>
      <c r="S29" s="484">
        <v>2147040</v>
      </c>
      <c r="T29" s="484">
        <v>1779695</v>
      </c>
      <c r="U29" s="484">
        <v>367345</v>
      </c>
      <c r="V29" s="514">
        <v>18876093</v>
      </c>
      <c r="W29" s="517" t="s">
        <v>1150</v>
      </c>
      <c r="X29" s="461"/>
    </row>
    <row r="30" spans="1:25" s="455" customFormat="1" ht="14.25" customHeight="1" x14ac:dyDescent="0.15">
      <c r="A30" s="132"/>
      <c r="B30" s="480"/>
      <c r="C30" s="480"/>
      <c r="D30" s="512"/>
      <c r="E30" s="511"/>
      <c r="F30" s="477">
        <v>515983</v>
      </c>
      <c r="G30" s="476"/>
      <c r="H30" s="476"/>
      <c r="I30" s="476">
        <v>515983</v>
      </c>
      <c r="J30" s="476"/>
      <c r="K30" s="476"/>
      <c r="L30" s="476"/>
      <c r="M30" s="484"/>
      <c r="N30" s="476"/>
      <c r="O30" s="476">
        <v>3778</v>
      </c>
      <c r="P30" s="476"/>
      <c r="Q30" s="476"/>
      <c r="R30" s="476"/>
      <c r="S30" s="476"/>
      <c r="T30" s="476"/>
      <c r="U30" s="476"/>
      <c r="V30" s="497"/>
      <c r="W30" s="516"/>
      <c r="X30" s="132"/>
    </row>
    <row r="31" spans="1:25" s="460" customFormat="1" ht="10.5" customHeight="1" x14ac:dyDescent="0.2">
      <c r="A31" s="461"/>
      <c r="B31" s="488" t="s">
        <v>367</v>
      </c>
      <c r="C31" s="488" t="s">
        <v>367</v>
      </c>
      <c r="D31" s="509" t="s">
        <v>1151</v>
      </c>
      <c r="E31" s="515"/>
      <c r="F31" s="486">
        <v>8848970</v>
      </c>
      <c r="G31" s="484">
        <v>290790</v>
      </c>
      <c r="H31" s="484">
        <v>7357478</v>
      </c>
      <c r="I31" s="484">
        <v>78925</v>
      </c>
      <c r="J31" s="484">
        <v>563662</v>
      </c>
      <c r="K31" s="484">
        <v>86397</v>
      </c>
      <c r="L31" s="484">
        <v>471718</v>
      </c>
      <c r="M31" s="484">
        <v>16617</v>
      </c>
      <c r="N31" s="484">
        <v>455101</v>
      </c>
      <c r="O31" s="484">
        <v>47532</v>
      </c>
      <c r="P31" s="484">
        <v>39371</v>
      </c>
      <c r="Q31" s="484">
        <v>384</v>
      </c>
      <c r="R31" s="484">
        <v>3282</v>
      </c>
      <c r="S31" s="484">
        <v>2730188</v>
      </c>
      <c r="T31" s="484">
        <v>2358820</v>
      </c>
      <c r="U31" s="484">
        <v>371368</v>
      </c>
      <c r="V31" s="514">
        <v>19099928</v>
      </c>
      <c r="W31" s="513" t="s">
        <v>1152</v>
      </c>
      <c r="X31" s="461"/>
    </row>
    <row r="32" spans="1:25" s="455" customFormat="1" ht="14.25" customHeight="1" x14ac:dyDescent="0.15">
      <c r="A32" s="132"/>
      <c r="B32" s="480"/>
      <c r="C32" s="480"/>
      <c r="D32" s="512"/>
      <c r="E32" s="511"/>
      <c r="F32" s="477">
        <v>590540</v>
      </c>
      <c r="G32" s="476"/>
      <c r="H32" s="476"/>
      <c r="I32" s="476">
        <v>590540</v>
      </c>
      <c r="J32" s="476"/>
      <c r="K32" s="476"/>
      <c r="L32" s="476"/>
      <c r="M32" s="484"/>
      <c r="N32" s="476"/>
      <c r="O32" s="476">
        <v>5135</v>
      </c>
      <c r="P32" s="476"/>
      <c r="Q32" s="476"/>
      <c r="R32" s="476"/>
      <c r="S32" s="476"/>
      <c r="T32" s="476"/>
      <c r="U32" s="476"/>
      <c r="V32" s="497"/>
      <c r="W32" s="510"/>
      <c r="X32" s="132"/>
    </row>
    <row r="33" spans="1:24" s="460" customFormat="1" ht="10.5" customHeight="1" x14ac:dyDescent="0.2">
      <c r="A33" s="461"/>
      <c r="B33" s="488" t="s">
        <v>369</v>
      </c>
      <c r="C33" s="488" t="s">
        <v>739</v>
      </c>
      <c r="D33" s="509" t="s">
        <v>1145</v>
      </c>
      <c r="E33" s="509"/>
      <c r="F33" s="508">
        <v>10035246</v>
      </c>
      <c r="G33" s="507">
        <v>338822</v>
      </c>
      <c r="H33" s="507">
        <v>7180006</v>
      </c>
      <c r="I33" s="507">
        <v>117057</v>
      </c>
      <c r="J33" s="507">
        <v>1252460</v>
      </c>
      <c r="K33" s="507">
        <v>240652</v>
      </c>
      <c r="L33" s="507">
        <v>906249</v>
      </c>
      <c r="M33" s="507">
        <v>11863</v>
      </c>
      <c r="N33" s="507">
        <v>894386</v>
      </c>
      <c r="O33" s="507">
        <v>50275</v>
      </c>
      <c r="P33" s="507">
        <v>36167</v>
      </c>
      <c r="Q33" s="507">
        <v>406</v>
      </c>
      <c r="R33" s="507">
        <v>4391</v>
      </c>
      <c r="S33" s="507">
        <v>3037929</v>
      </c>
      <c r="T33" s="507">
        <v>2611095</v>
      </c>
      <c r="U33" s="507">
        <v>426834</v>
      </c>
      <c r="V33" s="506">
        <v>22985032</v>
      </c>
      <c r="W33" s="505" t="s">
        <v>1153</v>
      </c>
      <c r="X33" s="461"/>
    </row>
    <row r="34" spans="1:24" s="455" customFormat="1" ht="6.75" customHeight="1" x14ac:dyDescent="0.15">
      <c r="A34" s="132"/>
      <c r="B34" s="480"/>
      <c r="C34" s="480"/>
      <c r="D34" s="457"/>
      <c r="E34" s="502"/>
      <c r="F34" s="504"/>
      <c r="G34" s="503"/>
      <c r="H34" s="503"/>
      <c r="I34" s="503"/>
      <c r="J34" s="503"/>
      <c r="K34" s="503"/>
      <c r="L34" s="494"/>
      <c r="M34" s="503"/>
      <c r="N34" s="503"/>
      <c r="O34" s="503"/>
      <c r="P34" s="503"/>
      <c r="Q34" s="503"/>
      <c r="R34" s="503"/>
      <c r="S34" s="474"/>
      <c r="T34" s="474"/>
      <c r="U34" s="474"/>
      <c r="V34" s="473"/>
      <c r="W34" s="500"/>
      <c r="X34" s="132"/>
    </row>
    <row r="35" spans="1:24" s="455" customFormat="1" ht="14.25" customHeight="1" x14ac:dyDescent="0.15">
      <c r="A35" s="132"/>
      <c r="B35" s="480"/>
      <c r="C35" s="480"/>
      <c r="D35" s="457"/>
      <c r="E35" s="502"/>
      <c r="F35" s="477">
        <v>170389</v>
      </c>
      <c r="G35" s="476"/>
      <c r="H35" s="476"/>
      <c r="I35" s="476">
        <v>163043</v>
      </c>
      <c r="J35" s="476"/>
      <c r="K35" s="476"/>
      <c r="L35" s="476">
        <v>7346</v>
      </c>
      <c r="M35" s="476"/>
      <c r="N35" s="476">
        <v>7346</v>
      </c>
      <c r="O35" s="501">
        <v>2481</v>
      </c>
      <c r="P35" s="490"/>
      <c r="Q35" s="490"/>
      <c r="R35" s="490"/>
      <c r="S35" s="474"/>
      <c r="T35" s="474"/>
      <c r="U35" s="474"/>
      <c r="V35" s="473"/>
      <c r="W35" s="500"/>
      <c r="X35" s="132"/>
    </row>
    <row r="36" spans="1:24" s="460" customFormat="1" ht="10.5" customHeight="1" x14ac:dyDescent="0.2">
      <c r="A36" s="461"/>
      <c r="B36" s="488" t="s">
        <v>369</v>
      </c>
      <c r="C36" s="488" t="s">
        <v>368</v>
      </c>
      <c r="D36" s="488" t="s">
        <v>1154</v>
      </c>
      <c r="E36" s="487"/>
      <c r="F36" s="486">
        <v>3229146</v>
      </c>
      <c r="G36" s="484">
        <v>14552</v>
      </c>
      <c r="H36" s="484">
        <v>2532027</v>
      </c>
      <c r="I36" s="484">
        <v>35023</v>
      </c>
      <c r="J36" s="484">
        <v>430467</v>
      </c>
      <c r="K36" s="484">
        <v>8623</v>
      </c>
      <c r="L36" s="485">
        <v>208454</v>
      </c>
      <c r="M36" s="484" t="s">
        <v>579</v>
      </c>
      <c r="N36" s="484">
        <v>208454</v>
      </c>
      <c r="O36" s="484">
        <v>4813</v>
      </c>
      <c r="P36" s="484">
        <v>9045</v>
      </c>
      <c r="Q36" s="484">
        <v>100</v>
      </c>
      <c r="R36" s="484">
        <v>291</v>
      </c>
      <c r="S36" s="483">
        <v>975818</v>
      </c>
      <c r="T36" s="483">
        <v>805644</v>
      </c>
      <c r="U36" s="483">
        <v>170174</v>
      </c>
      <c r="V36" s="482">
        <v>7928665</v>
      </c>
      <c r="W36" s="492" t="s">
        <v>1155</v>
      </c>
      <c r="X36" s="461"/>
    </row>
    <row r="37" spans="1:24" s="455" customFormat="1" ht="14.25" customHeight="1" x14ac:dyDescent="0.15">
      <c r="A37" s="132"/>
      <c r="B37" s="480"/>
      <c r="C37" s="491"/>
      <c r="D37" s="479"/>
      <c r="E37" s="478"/>
      <c r="F37" s="477">
        <v>195825</v>
      </c>
      <c r="G37" s="476"/>
      <c r="H37" s="476"/>
      <c r="I37" s="476">
        <v>190793</v>
      </c>
      <c r="J37" s="476"/>
      <c r="K37" s="476"/>
      <c r="L37" s="476">
        <v>5032</v>
      </c>
      <c r="M37" s="476"/>
      <c r="N37" s="476">
        <v>5032</v>
      </c>
      <c r="O37" s="476">
        <v>1401</v>
      </c>
      <c r="P37" s="490"/>
      <c r="Q37" s="490"/>
      <c r="R37" s="490"/>
      <c r="S37" s="474"/>
      <c r="T37" s="474"/>
      <c r="U37" s="474"/>
      <c r="V37" s="473"/>
      <c r="W37" s="489"/>
      <c r="X37" s="132"/>
    </row>
    <row r="38" spans="1:24" s="460" customFormat="1" ht="10.5" customHeight="1" x14ac:dyDescent="0.2">
      <c r="A38" s="461"/>
      <c r="B38" s="488" t="s">
        <v>367</v>
      </c>
      <c r="C38" s="488" t="s">
        <v>367</v>
      </c>
      <c r="D38" s="488" t="s">
        <v>1156</v>
      </c>
      <c r="E38" s="487"/>
      <c r="F38" s="486">
        <v>2841365</v>
      </c>
      <c r="G38" s="484">
        <v>60600</v>
      </c>
      <c r="H38" s="484">
        <v>2276030</v>
      </c>
      <c r="I38" s="484" t="s">
        <v>579</v>
      </c>
      <c r="J38" s="484">
        <v>225075</v>
      </c>
      <c r="K38" s="484">
        <v>22856</v>
      </c>
      <c r="L38" s="485">
        <v>256804</v>
      </c>
      <c r="M38" s="484" t="s">
        <v>579</v>
      </c>
      <c r="N38" s="484">
        <v>256804</v>
      </c>
      <c r="O38" s="484">
        <v>6879</v>
      </c>
      <c r="P38" s="484">
        <v>7038</v>
      </c>
      <c r="Q38" s="484">
        <v>110</v>
      </c>
      <c r="R38" s="484">
        <v>273</v>
      </c>
      <c r="S38" s="483">
        <v>1016233</v>
      </c>
      <c r="T38" s="483">
        <v>916662</v>
      </c>
      <c r="U38" s="483">
        <v>99571</v>
      </c>
      <c r="V38" s="482">
        <v>7516385</v>
      </c>
      <c r="W38" s="481" t="s">
        <v>1157</v>
      </c>
      <c r="X38" s="461"/>
    </row>
    <row r="39" spans="1:24" s="455" customFormat="1" ht="14.25" customHeight="1" x14ac:dyDescent="0.15">
      <c r="A39" s="132"/>
      <c r="B39" s="480"/>
      <c r="C39" s="480"/>
      <c r="D39" s="479"/>
      <c r="E39" s="497"/>
      <c r="F39" s="477">
        <v>40342</v>
      </c>
      <c r="G39" s="476"/>
      <c r="H39" s="476"/>
      <c r="I39" s="476">
        <v>35284</v>
      </c>
      <c r="J39" s="476"/>
      <c r="K39" s="476"/>
      <c r="L39" s="476">
        <v>5058</v>
      </c>
      <c r="M39" s="476"/>
      <c r="N39" s="476">
        <v>5058</v>
      </c>
      <c r="O39" s="476">
        <v>595</v>
      </c>
      <c r="P39" s="490"/>
      <c r="Q39" s="490"/>
      <c r="R39" s="490"/>
      <c r="S39" s="499"/>
      <c r="T39" s="499"/>
      <c r="U39" s="499"/>
      <c r="V39" s="498"/>
      <c r="W39" s="472"/>
      <c r="X39" s="132"/>
    </row>
    <row r="40" spans="1:24" s="460" customFormat="1" ht="10.5" customHeight="1" x14ac:dyDescent="0.2">
      <c r="A40" s="461"/>
      <c r="B40" s="488" t="s">
        <v>367</v>
      </c>
      <c r="C40" s="488" t="s">
        <v>367</v>
      </c>
      <c r="D40" s="488" t="s">
        <v>378</v>
      </c>
      <c r="E40" s="487"/>
      <c r="F40" s="486">
        <v>2587902</v>
      </c>
      <c r="G40" s="484">
        <v>23287</v>
      </c>
      <c r="H40" s="484">
        <v>2257203</v>
      </c>
      <c r="I40" s="484">
        <v>40839</v>
      </c>
      <c r="J40" s="484">
        <v>87345</v>
      </c>
      <c r="K40" s="484">
        <v>21115</v>
      </c>
      <c r="L40" s="485">
        <v>158113</v>
      </c>
      <c r="M40" s="484">
        <v>6119</v>
      </c>
      <c r="N40" s="484">
        <v>151994</v>
      </c>
      <c r="O40" s="484">
        <v>23859</v>
      </c>
      <c r="P40" s="484">
        <v>12051</v>
      </c>
      <c r="Q40" s="484">
        <v>32</v>
      </c>
      <c r="R40" s="484">
        <v>5010</v>
      </c>
      <c r="S40" s="483">
        <v>1070938</v>
      </c>
      <c r="T40" s="483">
        <v>953462</v>
      </c>
      <c r="U40" s="483">
        <v>117476</v>
      </c>
      <c r="V40" s="482">
        <v>7736793</v>
      </c>
      <c r="W40" s="481" t="s">
        <v>1158</v>
      </c>
      <c r="X40" s="461"/>
    </row>
    <row r="41" spans="1:24" s="455" customFormat="1" ht="14.25" customHeight="1" x14ac:dyDescent="0.15">
      <c r="A41" s="132"/>
      <c r="B41" s="480"/>
      <c r="C41" s="480"/>
      <c r="D41" s="479"/>
      <c r="E41" s="478"/>
      <c r="F41" s="477">
        <v>5950</v>
      </c>
      <c r="G41" s="476"/>
      <c r="H41" s="476"/>
      <c r="I41" s="476"/>
      <c r="J41" s="476"/>
      <c r="K41" s="476">
        <v>5950</v>
      </c>
      <c r="L41" s="476"/>
      <c r="M41" s="476"/>
      <c r="N41" s="476"/>
      <c r="O41" s="476">
        <v>2496</v>
      </c>
      <c r="P41" s="490"/>
      <c r="Q41" s="490"/>
      <c r="R41" s="490"/>
      <c r="S41" s="474"/>
      <c r="T41" s="474"/>
      <c r="U41" s="474"/>
      <c r="V41" s="473"/>
      <c r="W41" s="472"/>
      <c r="X41" s="132"/>
    </row>
    <row r="42" spans="1:24" s="460" customFormat="1" ht="10.5" customHeight="1" x14ac:dyDescent="0.2">
      <c r="A42" s="461"/>
      <c r="B42" s="488" t="s">
        <v>367</v>
      </c>
      <c r="C42" s="488" t="s">
        <v>367</v>
      </c>
      <c r="D42" s="488" t="s">
        <v>377</v>
      </c>
      <c r="E42" s="487"/>
      <c r="F42" s="486">
        <v>2990106</v>
      </c>
      <c r="G42" s="484">
        <v>33115</v>
      </c>
      <c r="H42" s="484">
        <v>2645946</v>
      </c>
      <c r="I42" s="484">
        <v>37452</v>
      </c>
      <c r="J42" s="484" t="s">
        <v>579</v>
      </c>
      <c r="K42" s="484">
        <v>24742</v>
      </c>
      <c r="L42" s="485">
        <v>248851</v>
      </c>
      <c r="M42" s="484" t="s">
        <v>579</v>
      </c>
      <c r="N42" s="484">
        <v>248851</v>
      </c>
      <c r="O42" s="484">
        <v>9862</v>
      </c>
      <c r="P42" s="484">
        <v>4000</v>
      </c>
      <c r="Q42" s="484">
        <v>104</v>
      </c>
      <c r="R42" s="484">
        <v>1916</v>
      </c>
      <c r="S42" s="483">
        <v>1006883</v>
      </c>
      <c r="T42" s="483">
        <v>871057</v>
      </c>
      <c r="U42" s="483">
        <v>135826</v>
      </c>
      <c r="V42" s="482">
        <v>6490522</v>
      </c>
      <c r="W42" s="481" t="s">
        <v>1159</v>
      </c>
      <c r="X42" s="461"/>
    </row>
    <row r="43" spans="1:24" s="455" customFormat="1" ht="14.25" customHeight="1" x14ac:dyDescent="0.15">
      <c r="A43" s="132"/>
      <c r="B43" s="480"/>
      <c r="C43" s="480"/>
      <c r="D43" s="479"/>
      <c r="E43" s="478"/>
      <c r="F43" s="477">
        <v>98011</v>
      </c>
      <c r="G43" s="476"/>
      <c r="H43" s="476"/>
      <c r="I43" s="476">
        <v>93012</v>
      </c>
      <c r="J43" s="476"/>
      <c r="K43" s="476"/>
      <c r="L43" s="476">
        <v>4999</v>
      </c>
      <c r="M43" s="476"/>
      <c r="N43" s="476">
        <v>4999</v>
      </c>
      <c r="O43" s="476">
        <v>495</v>
      </c>
      <c r="P43" s="490"/>
      <c r="Q43" s="490"/>
      <c r="R43" s="490"/>
      <c r="S43" s="499"/>
      <c r="T43" s="499"/>
      <c r="U43" s="499"/>
      <c r="V43" s="498"/>
      <c r="W43" s="472"/>
      <c r="X43" s="132"/>
    </row>
    <row r="44" spans="1:24" s="460" customFormat="1" ht="10.5" customHeight="1" x14ac:dyDescent="0.2">
      <c r="A44" s="461"/>
      <c r="B44" s="488" t="s">
        <v>367</v>
      </c>
      <c r="C44" s="488" t="s">
        <v>367</v>
      </c>
      <c r="D44" s="488" t="s">
        <v>376</v>
      </c>
      <c r="E44" s="487"/>
      <c r="F44" s="486">
        <v>2884810</v>
      </c>
      <c r="G44" s="484">
        <v>79266</v>
      </c>
      <c r="H44" s="484">
        <v>2434030</v>
      </c>
      <c r="I44" s="484">
        <v>53190</v>
      </c>
      <c r="J44" s="484" t="s">
        <v>579</v>
      </c>
      <c r="K44" s="484">
        <v>21409</v>
      </c>
      <c r="L44" s="485">
        <v>296915</v>
      </c>
      <c r="M44" s="484">
        <v>6419</v>
      </c>
      <c r="N44" s="484">
        <v>290496</v>
      </c>
      <c r="O44" s="484">
        <v>20761</v>
      </c>
      <c r="P44" s="484" t="s">
        <v>579</v>
      </c>
      <c r="Q44" s="484">
        <v>110</v>
      </c>
      <c r="R44" s="484">
        <v>338</v>
      </c>
      <c r="S44" s="483">
        <v>886659</v>
      </c>
      <c r="T44" s="483">
        <v>710756</v>
      </c>
      <c r="U44" s="483">
        <v>175903</v>
      </c>
      <c r="V44" s="482">
        <v>5794604</v>
      </c>
      <c r="W44" s="481" t="s">
        <v>1160</v>
      </c>
      <c r="X44" s="461"/>
    </row>
    <row r="45" spans="1:24" s="455" customFormat="1" ht="14.25" customHeight="1" x14ac:dyDescent="0.15">
      <c r="A45" s="132"/>
      <c r="B45" s="480"/>
      <c r="C45" s="480"/>
      <c r="D45" s="479"/>
      <c r="E45" s="478"/>
      <c r="F45" s="477">
        <v>55803</v>
      </c>
      <c r="G45" s="476"/>
      <c r="H45" s="476"/>
      <c r="I45" s="476">
        <v>50740</v>
      </c>
      <c r="J45" s="476"/>
      <c r="K45" s="476"/>
      <c r="L45" s="476">
        <v>5063</v>
      </c>
      <c r="M45" s="476"/>
      <c r="N45" s="476">
        <v>5063</v>
      </c>
      <c r="O45" s="476">
        <v>995</v>
      </c>
      <c r="P45" s="490"/>
      <c r="Q45" s="490"/>
      <c r="R45" s="490"/>
      <c r="S45" s="474"/>
      <c r="T45" s="474"/>
      <c r="U45" s="474"/>
      <c r="V45" s="473"/>
      <c r="W45" s="472"/>
      <c r="X45" s="132"/>
    </row>
    <row r="46" spans="1:24" s="460" customFormat="1" ht="10.5" customHeight="1" x14ac:dyDescent="0.2">
      <c r="A46" s="461"/>
      <c r="B46" s="488" t="s">
        <v>367</v>
      </c>
      <c r="C46" s="488" t="s">
        <v>367</v>
      </c>
      <c r="D46" s="488" t="s">
        <v>375</v>
      </c>
      <c r="E46" s="487"/>
      <c r="F46" s="486">
        <v>2587974</v>
      </c>
      <c r="G46" s="484">
        <v>132696</v>
      </c>
      <c r="H46" s="484">
        <v>2112497</v>
      </c>
      <c r="I46" s="484">
        <v>35715</v>
      </c>
      <c r="J46" s="484">
        <v>4524</v>
      </c>
      <c r="K46" s="484">
        <v>47433</v>
      </c>
      <c r="L46" s="485">
        <v>255109</v>
      </c>
      <c r="M46" s="484">
        <v>18293</v>
      </c>
      <c r="N46" s="484">
        <v>236816</v>
      </c>
      <c r="O46" s="484">
        <v>9632</v>
      </c>
      <c r="P46" s="484" t="s">
        <v>579</v>
      </c>
      <c r="Q46" s="484">
        <v>49</v>
      </c>
      <c r="R46" s="484">
        <v>2563</v>
      </c>
      <c r="S46" s="483">
        <v>829976</v>
      </c>
      <c r="T46" s="483">
        <v>601419</v>
      </c>
      <c r="U46" s="483">
        <v>228557</v>
      </c>
      <c r="V46" s="482">
        <v>6151768</v>
      </c>
      <c r="W46" s="481" t="s">
        <v>1161</v>
      </c>
      <c r="X46" s="461"/>
    </row>
    <row r="47" spans="1:24" s="455" customFormat="1" ht="14.25" customHeight="1" x14ac:dyDescent="0.15">
      <c r="A47" s="132"/>
      <c r="B47" s="480"/>
      <c r="C47" s="480"/>
      <c r="D47" s="479"/>
      <c r="E47" s="478"/>
      <c r="F47" s="477">
        <v>6236</v>
      </c>
      <c r="G47" s="476"/>
      <c r="H47" s="476"/>
      <c r="I47" s="476"/>
      <c r="J47" s="476"/>
      <c r="K47" s="476">
        <v>6236</v>
      </c>
      <c r="L47" s="476"/>
      <c r="M47" s="476"/>
      <c r="N47" s="476"/>
      <c r="O47" s="476">
        <v>2481</v>
      </c>
      <c r="P47" s="490"/>
      <c r="Q47" s="490"/>
      <c r="R47" s="490"/>
      <c r="S47" s="474"/>
      <c r="T47" s="474"/>
      <c r="U47" s="474"/>
      <c r="V47" s="473"/>
      <c r="W47" s="472"/>
      <c r="X47" s="132"/>
    </row>
    <row r="48" spans="1:24" s="460" customFormat="1" ht="10.5" customHeight="1" x14ac:dyDescent="0.2">
      <c r="A48" s="461"/>
      <c r="B48" s="488" t="s">
        <v>367</v>
      </c>
      <c r="C48" s="488" t="s">
        <v>367</v>
      </c>
      <c r="D48" s="488" t="s">
        <v>374</v>
      </c>
      <c r="E48" s="487"/>
      <c r="F48" s="486">
        <v>2589869</v>
      </c>
      <c r="G48" s="484">
        <v>76340</v>
      </c>
      <c r="H48" s="484">
        <v>2277383</v>
      </c>
      <c r="I48" s="484">
        <v>5799</v>
      </c>
      <c r="J48" s="484">
        <v>21603</v>
      </c>
      <c r="K48" s="484">
        <v>19252</v>
      </c>
      <c r="L48" s="485">
        <v>189492</v>
      </c>
      <c r="M48" s="484">
        <v>11685</v>
      </c>
      <c r="N48" s="484">
        <v>177807</v>
      </c>
      <c r="O48" s="484">
        <v>20569</v>
      </c>
      <c r="P48" s="484">
        <v>6033</v>
      </c>
      <c r="Q48" s="484">
        <v>100</v>
      </c>
      <c r="R48" s="484">
        <v>608</v>
      </c>
      <c r="S48" s="483">
        <v>939716</v>
      </c>
      <c r="T48" s="483">
        <v>822324</v>
      </c>
      <c r="U48" s="483">
        <v>117392</v>
      </c>
      <c r="V48" s="482">
        <v>6798484</v>
      </c>
      <c r="W48" s="481" t="s">
        <v>1162</v>
      </c>
      <c r="X48" s="461"/>
    </row>
    <row r="49" spans="1:24" s="455" customFormat="1" ht="14.25" customHeight="1" x14ac:dyDescent="0.15">
      <c r="A49" s="132"/>
      <c r="B49" s="480"/>
      <c r="C49" s="480"/>
      <c r="D49" s="479"/>
      <c r="E49" s="478"/>
      <c r="F49" s="477">
        <v>6236</v>
      </c>
      <c r="G49" s="476"/>
      <c r="H49" s="476"/>
      <c r="I49" s="476"/>
      <c r="J49" s="476"/>
      <c r="K49" s="476">
        <v>6236</v>
      </c>
      <c r="L49" s="476"/>
      <c r="M49" s="476"/>
      <c r="N49" s="476"/>
      <c r="O49" s="476">
        <v>498</v>
      </c>
      <c r="P49" s="490"/>
      <c r="Q49" s="490"/>
      <c r="R49" s="490"/>
      <c r="S49" s="474"/>
      <c r="T49" s="474"/>
      <c r="U49" s="474"/>
      <c r="V49" s="473"/>
      <c r="W49" s="472"/>
      <c r="X49" s="132"/>
    </row>
    <row r="50" spans="1:24" s="460" customFormat="1" ht="10.5" customHeight="1" x14ac:dyDescent="0.2">
      <c r="A50" s="461"/>
      <c r="B50" s="488" t="s">
        <v>367</v>
      </c>
      <c r="C50" s="488" t="s">
        <v>367</v>
      </c>
      <c r="D50" s="488" t="s">
        <v>373</v>
      </c>
      <c r="E50" s="487"/>
      <c r="F50" s="486">
        <v>2869100</v>
      </c>
      <c r="G50" s="484">
        <v>135045</v>
      </c>
      <c r="H50" s="484">
        <v>2586059</v>
      </c>
      <c r="I50" s="484">
        <v>6334</v>
      </c>
      <c r="J50" s="484">
        <v>25627</v>
      </c>
      <c r="K50" s="484">
        <v>31541</v>
      </c>
      <c r="L50" s="485">
        <v>84494</v>
      </c>
      <c r="M50" s="484">
        <v>5978</v>
      </c>
      <c r="N50" s="484">
        <v>78516</v>
      </c>
      <c r="O50" s="484">
        <v>10405</v>
      </c>
      <c r="P50" s="484">
        <v>8052</v>
      </c>
      <c r="Q50" s="484">
        <v>72</v>
      </c>
      <c r="R50" s="484">
        <v>2302</v>
      </c>
      <c r="S50" s="483">
        <v>795859</v>
      </c>
      <c r="T50" s="483">
        <v>636271</v>
      </c>
      <c r="U50" s="483">
        <v>159588</v>
      </c>
      <c r="V50" s="482">
        <v>6860867</v>
      </c>
      <c r="W50" s="481" t="s">
        <v>1163</v>
      </c>
      <c r="X50" s="461"/>
    </row>
    <row r="51" spans="1:24" s="455" customFormat="1" ht="14.25" customHeight="1" x14ac:dyDescent="0.15">
      <c r="A51" s="132"/>
      <c r="B51" s="480"/>
      <c r="C51" s="480"/>
      <c r="D51" s="479"/>
      <c r="E51" s="497"/>
      <c r="F51" s="477">
        <v>5821</v>
      </c>
      <c r="G51" s="476"/>
      <c r="H51" s="476"/>
      <c r="I51" s="476">
        <v>5821</v>
      </c>
      <c r="J51" s="476"/>
      <c r="K51" s="476"/>
      <c r="L51" s="476"/>
      <c r="M51" s="476"/>
      <c r="N51" s="476"/>
      <c r="O51" s="476">
        <v>2291</v>
      </c>
      <c r="P51" s="490"/>
      <c r="Q51" s="490"/>
      <c r="R51" s="490"/>
      <c r="S51" s="474"/>
      <c r="T51" s="474"/>
      <c r="U51" s="474"/>
      <c r="V51" s="473"/>
      <c r="W51" s="472"/>
      <c r="X51" s="132"/>
    </row>
    <row r="52" spans="1:24" s="460" customFormat="1" ht="10.5" customHeight="1" x14ac:dyDescent="0.2">
      <c r="A52" s="461"/>
      <c r="B52" s="488" t="s">
        <v>367</v>
      </c>
      <c r="C52" s="488" t="s">
        <v>367</v>
      </c>
      <c r="D52" s="488" t="s">
        <v>372</v>
      </c>
      <c r="E52" s="487"/>
      <c r="F52" s="486">
        <v>2081183</v>
      </c>
      <c r="G52" s="484">
        <v>138138</v>
      </c>
      <c r="H52" s="484">
        <v>1798761</v>
      </c>
      <c r="I52" s="484">
        <v>20573</v>
      </c>
      <c r="J52" s="484">
        <v>60058</v>
      </c>
      <c r="K52" s="484">
        <v>39529</v>
      </c>
      <c r="L52" s="485">
        <v>24124</v>
      </c>
      <c r="M52" s="484">
        <v>12205</v>
      </c>
      <c r="N52" s="484">
        <v>11919</v>
      </c>
      <c r="O52" s="484">
        <v>18775</v>
      </c>
      <c r="P52" s="484">
        <v>6003</v>
      </c>
      <c r="Q52" s="484">
        <v>165</v>
      </c>
      <c r="R52" s="484">
        <v>2485</v>
      </c>
      <c r="S52" s="483">
        <v>411465</v>
      </c>
      <c r="T52" s="483">
        <v>321100</v>
      </c>
      <c r="U52" s="483">
        <v>90365</v>
      </c>
      <c r="V52" s="482">
        <v>5216742</v>
      </c>
      <c r="W52" s="481" t="s">
        <v>1164</v>
      </c>
      <c r="X52" s="461"/>
    </row>
    <row r="53" spans="1:24" s="455" customFormat="1" ht="14.25" customHeight="1" x14ac:dyDescent="0.15">
      <c r="A53" s="132"/>
      <c r="B53" s="480"/>
      <c r="C53" s="480"/>
      <c r="D53" s="479"/>
      <c r="E53" s="478"/>
      <c r="F53" s="477">
        <v>115775</v>
      </c>
      <c r="G53" s="476"/>
      <c r="H53" s="476"/>
      <c r="I53" s="476">
        <v>115775</v>
      </c>
      <c r="J53" s="476"/>
      <c r="K53" s="476"/>
      <c r="L53" s="476"/>
      <c r="M53" s="476"/>
      <c r="N53" s="476"/>
      <c r="O53" s="476">
        <v>1093</v>
      </c>
      <c r="P53" s="490"/>
      <c r="Q53" s="490"/>
      <c r="R53" s="490"/>
      <c r="S53" s="474"/>
      <c r="T53" s="474"/>
      <c r="U53" s="474"/>
      <c r="V53" s="473"/>
      <c r="W53" s="472"/>
      <c r="X53" s="132"/>
    </row>
    <row r="54" spans="1:24" s="460" customFormat="1" ht="10.5" customHeight="1" x14ac:dyDescent="0.2">
      <c r="A54" s="461"/>
      <c r="B54" s="488" t="s">
        <v>367</v>
      </c>
      <c r="C54" s="488" t="s">
        <v>367</v>
      </c>
      <c r="D54" s="496" t="s">
        <v>1165</v>
      </c>
      <c r="E54" s="487"/>
      <c r="F54" s="486">
        <v>2726378</v>
      </c>
      <c r="G54" s="484">
        <v>60619</v>
      </c>
      <c r="H54" s="484">
        <v>2513752</v>
      </c>
      <c r="I54" s="484">
        <v>23</v>
      </c>
      <c r="J54" s="484" t="s">
        <v>579</v>
      </c>
      <c r="K54" s="484">
        <v>8448</v>
      </c>
      <c r="L54" s="485">
        <v>143536</v>
      </c>
      <c r="M54" s="484">
        <v>5851</v>
      </c>
      <c r="N54" s="484">
        <v>137685</v>
      </c>
      <c r="O54" s="484">
        <v>6766</v>
      </c>
      <c r="P54" s="484">
        <v>11211</v>
      </c>
      <c r="Q54" s="484">
        <v>147</v>
      </c>
      <c r="R54" s="484">
        <v>246</v>
      </c>
      <c r="S54" s="483">
        <v>799191</v>
      </c>
      <c r="T54" s="483">
        <v>693963</v>
      </c>
      <c r="U54" s="483">
        <v>105228</v>
      </c>
      <c r="V54" s="482">
        <v>5711693</v>
      </c>
      <c r="W54" s="481" t="s">
        <v>1166</v>
      </c>
      <c r="X54" s="461"/>
    </row>
    <row r="55" spans="1:24" s="455" customFormat="1" ht="14.25" customHeight="1" x14ac:dyDescent="0.15">
      <c r="A55" s="132"/>
      <c r="B55" s="480"/>
      <c r="C55" s="480"/>
      <c r="D55" s="479"/>
      <c r="E55" s="478"/>
      <c r="F55" s="477">
        <v>204008</v>
      </c>
      <c r="G55" s="476"/>
      <c r="H55" s="476"/>
      <c r="I55" s="476">
        <v>204008</v>
      </c>
      <c r="J55" s="476"/>
      <c r="K55" s="476"/>
      <c r="L55" s="476"/>
      <c r="M55" s="476"/>
      <c r="N55" s="476"/>
      <c r="O55" s="476">
        <v>1639</v>
      </c>
      <c r="P55" s="490"/>
      <c r="Q55" s="490"/>
      <c r="R55" s="490"/>
      <c r="S55" s="474"/>
      <c r="T55" s="474"/>
      <c r="U55" s="474"/>
      <c r="V55" s="473"/>
      <c r="W55" s="472"/>
      <c r="X55" s="132"/>
    </row>
    <row r="56" spans="1:24" s="460" customFormat="1" ht="10.5" customHeight="1" x14ac:dyDescent="0.2">
      <c r="A56" s="461"/>
      <c r="B56" s="488" t="s">
        <v>367</v>
      </c>
      <c r="C56" s="488" t="s">
        <v>367</v>
      </c>
      <c r="D56" s="496" t="s">
        <v>371</v>
      </c>
      <c r="E56" s="487"/>
      <c r="F56" s="486">
        <v>2874204</v>
      </c>
      <c r="G56" s="484">
        <v>110883</v>
      </c>
      <c r="H56" s="484">
        <v>2422149</v>
      </c>
      <c r="I56" s="484">
        <v>37835</v>
      </c>
      <c r="J56" s="484">
        <v>73629</v>
      </c>
      <c r="K56" s="484">
        <v>40236</v>
      </c>
      <c r="L56" s="485">
        <v>189472</v>
      </c>
      <c r="M56" s="484">
        <v>4771</v>
      </c>
      <c r="N56" s="484">
        <v>184701</v>
      </c>
      <c r="O56" s="484">
        <v>22212</v>
      </c>
      <c r="P56" s="484">
        <v>15220</v>
      </c>
      <c r="Q56" s="484">
        <v>66</v>
      </c>
      <c r="R56" s="484">
        <v>2545</v>
      </c>
      <c r="S56" s="483">
        <v>911611</v>
      </c>
      <c r="T56" s="483">
        <v>813917</v>
      </c>
      <c r="U56" s="483">
        <v>97694</v>
      </c>
      <c r="V56" s="482">
        <v>6140851</v>
      </c>
      <c r="W56" s="481" t="s">
        <v>1167</v>
      </c>
      <c r="X56" s="461"/>
    </row>
    <row r="57" spans="1:24" s="455" customFormat="1" ht="14.25" customHeight="1" x14ac:dyDescent="0.15">
      <c r="A57" s="132"/>
      <c r="B57" s="480"/>
      <c r="C57" s="480"/>
      <c r="D57" s="479"/>
      <c r="E57" s="478"/>
      <c r="F57" s="477">
        <v>196200</v>
      </c>
      <c r="G57" s="476"/>
      <c r="H57" s="476"/>
      <c r="I57" s="476">
        <v>196200</v>
      </c>
      <c r="J57" s="476"/>
      <c r="K57" s="476"/>
      <c r="L57" s="476"/>
      <c r="M57" s="476"/>
      <c r="N57" s="476"/>
      <c r="O57" s="476">
        <v>1046</v>
      </c>
      <c r="P57" s="490"/>
      <c r="Q57" s="490"/>
      <c r="R57" s="490"/>
      <c r="S57" s="474"/>
      <c r="T57" s="474"/>
      <c r="U57" s="474"/>
      <c r="V57" s="473"/>
      <c r="W57" s="472"/>
      <c r="X57" s="132"/>
    </row>
    <row r="58" spans="1:24" s="460" customFormat="1" ht="10.5" customHeight="1" x14ac:dyDescent="0.2">
      <c r="A58" s="461"/>
      <c r="B58" s="488" t="s">
        <v>367</v>
      </c>
      <c r="C58" s="488" t="s">
        <v>367</v>
      </c>
      <c r="D58" s="496" t="s">
        <v>370</v>
      </c>
      <c r="E58" s="487"/>
      <c r="F58" s="486">
        <v>3248388</v>
      </c>
      <c r="G58" s="484">
        <v>119288</v>
      </c>
      <c r="H58" s="484">
        <v>2421577</v>
      </c>
      <c r="I58" s="484">
        <v>41067</v>
      </c>
      <c r="J58" s="484">
        <v>490033</v>
      </c>
      <c r="K58" s="484">
        <v>37713</v>
      </c>
      <c r="L58" s="485">
        <v>138710</v>
      </c>
      <c r="M58" s="484">
        <v>5995</v>
      </c>
      <c r="N58" s="484">
        <v>132715</v>
      </c>
      <c r="O58" s="484">
        <v>18554</v>
      </c>
      <c r="P58" s="484">
        <v>12940</v>
      </c>
      <c r="Q58" s="484">
        <v>171</v>
      </c>
      <c r="R58" s="484">
        <v>491</v>
      </c>
      <c r="S58" s="483">
        <v>1019386</v>
      </c>
      <c r="T58" s="483">
        <v>850940</v>
      </c>
      <c r="U58" s="483">
        <v>168446</v>
      </c>
      <c r="V58" s="482">
        <v>7247384</v>
      </c>
      <c r="W58" s="481" t="s">
        <v>1168</v>
      </c>
      <c r="X58" s="461"/>
    </row>
    <row r="59" spans="1:24" s="455" customFormat="1" ht="6.75" customHeight="1" x14ac:dyDescent="0.15">
      <c r="A59" s="132"/>
      <c r="B59" s="480"/>
      <c r="C59" s="480"/>
      <c r="D59" s="479"/>
      <c r="E59" s="478"/>
      <c r="F59" s="495"/>
      <c r="G59" s="490"/>
      <c r="H59" s="490"/>
      <c r="I59" s="490"/>
      <c r="J59" s="490"/>
      <c r="K59" s="490"/>
      <c r="L59" s="494"/>
      <c r="M59" s="490"/>
      <c r="N59" s="490"/>
      <c r="O59" s="490"/>
      <c r="P59" s="490"/>
      <c r="Q59" s="490"/>
      <c r="R59" s="490"/>
      <c r="S59" s="474"/>
      <c r="T59" s="474"/>
      <c r="U59" s="474"/>
      <c r="V59" s="473"/>
      <c r="W59" s="493"/>
      <c r="X59" s="132"/>
    </row>
    <row r="60" spans="1:24" s="455" customFormat="1" ht="14.25" customHeight="1" x14ac:dyDescent="0.15">
      <c r="A60" s="132"/>
      <c r="B60" s="480"/>
      <c r="C60" s="480"/>
      <c r="D60" s="479"/>
      <c r="E60" s="478"/>
      <c r="F60" s="477">
        <v>105723</v>
      </c>
      <c r="G60" s="476"/>
      <c r="H60" s="476"/>
      <c r="I60" s="476">
        <v>105723</v>
      </c>
      <c r="J60" s="476"/>
      <c r="K60" s="476"/>
      <c r="L60" s="476"/>
      <c r="M60" s="476"/>
      <c r="N60" s="476"/>
      <c r="O60" s="476">
        <v>1995</v>
      </c>
      <c r="P60" s="490"/>
      <c r="Q60" s="490"/>
      <c r="R60" s="490"/>
      <c r="S60" s="474"/>
      <c r="T60" s="474"/>
      <c r="U60" s="474"/>
      <c r="V60" s="473"/>
      <c r="W60" s="493"/>
      <c r="X60" s="132"/>
    </row>
    <row r="61" spans="1:24" s="460" customFormat="1" ht="10.5" customHeight="1" x14ac:dyDescent="0.2">
      <c r="A61" s="461"/>
      <c r="B61" s="488" t="s">
        <v>369</v>
      </c>
      <c r="C61" s="488" t="s">
        <v>739</v>
      </c>
      <c r="D61" s="488" t="s">
        <v>1169</v>
      </c>
      <c r="E61" s="487"/>
      <c r="F61" s="486">
        <v>3522766</v>
      </c>
      <c r="G61" s="484">
        <v>101190</v>
      </c>
      <c r="H61" s="484">
        <v>2576818</v>
      </c>
      <c r="I61" s="484">
        <v>39988</v>
      </c>
      <c r="J61" s="484">
        <v>444019</v>
      </c>
      <c r="K61" s="484">
        <v>52318</v>
      </c>
      <c r="L61" s="485">
        <v>308433</v>
      </c>
      <c r="M61" s="484">
        <v>5966</v>
      </c>
      <c r="N61" s="484">
        <v>302467</v>
      </c>
      <c r="O61" s="484">
        <v>17313</v>
      </c>
      <c r="P61" s="484">
        <v>14038</v>
      </c>
      <c r="Q61" s="484">
        <v>169</v>
      </c>
      <c r="R61" s="484">
        <v>2346</v>
      </c>
      <c r="S61" s="483">
        <v>945279</v>
      </c>
      <c r="T61" s="483">
        <v>817903</v>
      </c>
      <c r="U61" s="483">
        <v>127376</v>
      </c>
      <c r="V61" s="482">
        <v>7922093</v>
      </c>
      <c r="W61" s="492" t="s">
        <v>1170</v>
      </c>
      <c r="X61" s="461"/>
    </row>
    <row r="62" spans="1:24" s="455" customFormat="1" ht="14.25" customHeight="1" x14ac:dyDescent="0.15">
      <c r="A62" s="132"/>
      <c r="B62" s="480"/>
      <c r="C62" s="491"/>
      <c r="D62" s="479"/>
      <c r="E62" s="478"/>
      <c r="F62" s="477">
        <v>352074</v>
      </c>
      <c r="G62" s="476"/>
      <c r="H62" s="476"/>
      <c r="I62" s="476">
        <v>352074</v>
      </c>
      <c r="J62" s="476"/>
      <c r="K62" s="476"/>
      <c r="L62" s="476"/>
      <c r="M62" s="476"/>
      <c r="N62" s="476"/>
      <c r="O62" s="476">
        <v>1686</v>
      </c>
      <c r="P62" s="490"/>
      <c r="Q62" s="490"/>
      <c r="R62" s="490"/>
      <c r="S62" s="474"/>
      <c r="T62" s="474"/>
      <c r="U62" s="474"/>
      <c r="V62" s="473"/>
      <c r="W62" s="489"/>
      <c r="X62" s="132"/>
    </row>
    <row r="63" spans="1:24" s="460" customFormat="1" ht="10.5" customHeight="1" x14ac:dyDescent="0.2">
      <c r="A63" s="461"/>
      <c r="B63" s="488" t="s">
        <v>367</v>
      </c>
      <c r="C63" s="488" t="s">
        <v>367</v>
      </c>
      <c r="D63" s="488" t="s">
        <v>1156</v>
      </c>
      <c r="E63" s="487"/>
      <c r="F63" s="486">
        <v>3134806</v>
      </c>
      <c r="G63" s="484">
        <v>66286</v>
      </c>
      <c r="H63" s="484">
        <v>2202951</v>
      </c>
      <c r="I63" s="484">
        <v>48673</v>
      </c>
      <c r="J63" s="484">
        <v>507476</v>
      </c>
      <c r="K63" s="484">
        <v>45963</v>
      </c>
      <c r="L63" s="485">
        <v>263457</v>
      </c>
      <c r="M63" s="484" t="s">
        <v>579</v>
      </c>
      <c r="N63" s="484">
        <v>263457</v>
      </c>
      <c r="O63" s="484">
        <v>11883</v>
      </c>
      <c r="P63" s="484">
        <v>13113</v>
      </c>
      <c r="Q63" s="484">
        <v>149</v>
      </c>
      <c r="R63" s="484">
        <v>322</v>
      </c>
      <c r="S63" s="483">
        <v>1099077</v>
      </c>
      <c r="T63" s="483">
        <v>895154</v>
      </c>
      <c r="U63" s="483">
        <v>203923</v>
      </c>
      <c r="V63" s="482">
        <v>7907294</v>
      </c>
      <c r="W63" s="481" t="s">
        <v>1157</v>
      </c>
      <c r="X63" s="461"/>
    </row>
    <row r="64" spans="1:24" s="455" customFormat="1" ht="14.25" customHeight="1" x14ac:dyDescent="0.15">
      <c r="A64" s="132"/>
      <c r="B64" s="480"/>
      <c r="C64" s="480"/>
      <c r="D64" s="479"/>
      <c r="E64" s="478"/>
      <c r="F64" s="477">
        <v>132743</v>
      </c>
      <c r="G64" s="476"/>
      <c r="H64" s="476"/>
      <c r="I64" s="476">
        <v>132743</v>
      </c>
      <c r="J64" s="476"/>
      <c r="K64" s="476"/>
      <c r="L64" s="476"/>
      <c r="M64" s="476"/>
      <c r="N64" s="476"/>
      <c r="O64" s="476">
        <v>1454</v>
      </c>
      <c r="P64" s="475"/>
      <c r="Q64" s="475"/>
      <c r="R64" s="475"/>
      <c r="S64" s="474"/>
      <c r="T64" s="474"/>
      <c r="U64" s="474"/>
      <c r="V64" s="473"/>
      <c r="W64" s="472"/>
      <c r="X64" s="132"/>
    </row>
    <row r="65" spans="1:24" s="460" customFormat="1" ht="10.5" customHeight="1" x14ac:dyDescent="0.2">
      <c r="A65" s="461"/>
      <c r="B65" s="471" t="s">
        <v>367</v>
      </c>
      <c r="C65" s="471" t="s">
        <v>367</v>
      </c>
      <c r="D65" s="470" t="s">
        <v>1171</v>
      </c>
      <c r="E65" s="469"/>
      <c r="F65" s="468">
        <v>3377674</v>
      </c>
      <c r="G65" s="465">
        <v>171346</v>
      </c>
      <c r="H65" s="465">
        <v>2400237</v>
      </c>
      <c r="I65" s="466">
        <v>28396</v>
      </c>
      <c r="J65" s="465">
        <v>300965</v>
      </c>
      <c r="K65" s="465">
        <v>142371</v>
      </c>
      <c r="L65" s="467">
        <v>334359</v>
      </c>
      <c r="M65" s="465">
        <v>5897</v>
      </c>
      <c r="N65" s="465">
        <v>328462</v>
      </c>
      <c r="O65" s="465">
        <v>21079</v>
      </c>
      <c r="P65" s="466">
        <v>9016</v>
      </c>
      <c r="Q65" s="465">
        <v>88</v>
      </c>
      <c r="R65" s="465">
        <v>1723</v>
      </c>
      <c r="S65" s="464">
        <v>993573</v>
      </c>
      <c r="T65" s="464">
        <v>898038</v>
      </c>
      <c r="U65" s="464">
        <v>95535</v>
      </c>
      <c r="V65" s="463">
        <v>7155645</v>
      </c>
      <c r="W65" s="462" t="s">
        <v>1158</v>
      </c>
      <c r="X65" s="461"/>
    </row>
    <row r="66" spans="1:24" s="452" customFormat="1" ht="12" customHeight="1" x14ac:dyDescent="0.15">
      <c r="A66" s="410"/>
      <c r="B66" s="422" t="s">
        <v>1172</v>
      </c>
      <c r="C66" s="1032"/>
      <c r="D66" s="422"/>
      <c r="E66" s="422"/>
      <c r="F66" s="422"/>
      <c r="G66" s="422"/>
      <c r="H66" s="422"/>
      <c r="I66" s="301"/>
      <c r="J66" s="301"/>
      <c r="K66" s="301"/>
      <c r="L66" s="301"/>
      <c r="M66" s="301"/>
      <c r="N66" s="301"/>
      <c r="O66" s="457" t="s">
        <v>1173</v>
      </c>
      <c r="P66" s="301"/>
      <c r="Q66" s="301"/>
      <c r="R66" s="301"/>
      <c r="S66" s="301"/>
      <c r="T66" s="301"/>
      <c r="U66" s="301"/>
      <c r="V66" s="301"/>
      <c r="W66" s="459"/>
      <c r="X66" s="410"/>
    </row>
    <row r="67" spans="1:24" s="454" customFormat="1" ht="12" customHeight="1" x14ac:dyDescent="0.15">
      <c r="A67" s="1010"/>
      <c r="B67" s="214" t="s">
        <v>1174</v>
      </c>
      <c r="C67" s="151"/>
      <c r="D67" s="405"/>
      <c r="E67" s="405"/>
      <c r="F67" s="1034"/>
      <c r="G67" s="1034"/>
      <c r="H67" s="1034"/>
      <c r="I67" s="455"/>
      <c r="J67" s="458"/>
      <c r="K67" s="455"/>
      <c r="L67" s="456"/>
      <c r="M67" s="456"/>
      <c r="N67" s="456"/>
      <c r="O67" s="216" t="s">
        <v>1175</v>
      </c>
      <c r="P67" s="457"/>
      <c r="Q67" s="456"/>
      <c r="R67" s="456"/>
      <c r="S67" s="455"/>
      <c r="T67" s="455"/>
      <c r="U67" s="455"/>
      <c r="V67" s="455"/>
      <c r="W67" s="301"/>
      <c r="X67" s="1010"/>
    </row>
    <row r="68" spans="1:24" s="452" customFormat="1" ht="11.25" customHeight="1" x14ac:dyDescent="0.2">
      <c r="A68" s="410"/>
      <c r="B68" s="214" t="s">
        <v>1176</v>
      </c>
      <c r="C68" s="307"/>
      <c r="D68" s="301"/>
      <c r="E68" s="301"/>
      <c r="F68" s="301"/>
      <c r="G68" s="301"/>
      <c r="H68" s="453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410"/>
    </row>
  </sheetData>
  <mergeCells count="2">
    <mergeCell ref="W4:W7"/>
    <mergeCell ref="B5:E5"/>
  </mergeCells>
  <phoneticPr fontId="25"/>
  <pageMargins left="0.59055118110236227" right="0.59055118110236227" top="0.59055118110236227" bottom="0.59055118110236227" header="0.59055118110236227" footer="0.1574803149606299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7"/>
  <sheetViews>
    <sheetView zoomScaleNormal="100" zoomScaleSheetLayoutView="100" workbookViewId="0"/>
  </sheetViews>
  <sheetFormatPr defaultColWidth="7.6328125" defaultRowHeight="13" x14ac:dyDescent="0.2"/>
  <cols>
    <col min="1" max="1" width="14.36328125" style="559" customWidth="1"/>
    <col min="2" max="23" width="7.6328125" style="559" customWidth="1"/>
    <col min="24" max="16384" width="7.6328125" style="559"/>
  </cols>
  <sheetData>
    <row r="1" spans="1:23" ht="15" customHeight="1" x14ac:dyDescent="0.15">
      <c r="A1" s="593" t="s">
        <v>519</v>
      </c>
      <c r="C1" s="591"/>
      <c r="D1" s="591"/>
      <c r="E1" s="591"/>
      <c r="F1" s="591"/>
      <c r="G1" s="591"/>
      <c r="H1" s="591"/>
      <c r="I1" s="591"/>
      <c r="J1" s="591"/>
      <c r="K1" s="592" t="s">
        <v>1597</v>
      </c>
      <c r="L1" s="591"/>
      <c r="M1" s="591"/>
      <c r="N1" s="591"/>
      <c r="O1" s="591"/>
      <c r="P1" s="590"/>
      <c r="Q1" s="589"/>
      <c r="R1" s="589"/>
      <c r="S1" s="589"/>
      <c r="T1" s="589"/>
      <c r="U1" s="588"/>
      <c r="V1" s="587" t="s">
        <v>1177</v>
      </c>
    </row>
    <row r="2" spans="1:23" s="574" customFormat="1" ht="21" customHeight="1" x14ac:dyDescent="0.2">
      <c r="A2" s="1074" t="s">
        <v>276</v>
      </c>
      <c r="B2" s="1041" t="s">
        <v>518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1077" t="s">
        <v>111</v>
      </c>
    </row>
    <row r="3" spans="1:23" s="574" customFormat="1" ht="21" customHeight="1" x14ac:dyDescent="0.2">
      <c r="A3" s="1075"/>
      <c r="B3" s="1080" t="s">
        <v>517</v>
      </c>
      <c r="C3" s="1041" t="s">
        <v>445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1078"/>
    </row>
    <row r="4" spans="1:23" s="574" customFormat="1" ht="52.5" customHeight="1" x14ac:dyDescent="0.2">
      <c r="A4" s="1076"/>
      <c r="B4" s="1081"/>
      <c r="C4" s="1043" t="s">
        <v>438</v>
      </c>
      <c r="D4" s="575" t="s">
        <v>433</v>
      </c>
      <c r="E4" s="575" t="s">
        <v>275</v>
      </c>
      <c r="F4" s="575" t="s">
        <v>456</v>
      </c>
      <c r="G4" s="575" t="s">
        <v>464</v>
      </c>
      <c r="H4" s="575" t="s">
        <v>432</v>
      </c>
      <c r="I4" s="575" t="s">
        <v>431</v>
      </c>
      <c r="J4" s="575" t="s">
        <v>510</v>
      </c>
      <c r="K4" s="575" t="s">
        <v>429</v>
      </c>
      <c r="L4" s="575" t="s">
        <v>469</v>
      </c>
      <c r="M4" s="575" t="s">
        <v>509</v>
      </c>
      <c r="N4" s="575" t="s">
        <v>508</v>
      </c>
      <c r="O4" s="575" t="s">
        <v>507</v>
      </c>
      <c r="P4" s="575" t="s">
        <v>443</v>
      </c>
      <c r="Q4" s="575" t="s">
        <v>442</v>
      </c>
      <c r="R4" s="575" t="s">
        <v>441</v>
      </c>
      <c r="S4" s="575" t="s">
        <v>440</v>
      </c>
      <c r="T4" s="575" t="s">
        <v>428</v>
      </c>
      <c r="U4" s="575" t="s">
        <v>427</v>
      </c>
      <c r="V4" s="583" t="s">
        <v>426</v>
      </c>
      <c r="W4" s="1079"/>
    </row>
    <row r="5" spans="1:23" s="560" customFormat="1" ht="9.75" customHeight="1" x14ac:dyDescent="0.2">
      <c r="A5" s="573" t="s">
        <v>598</v>
      </c>
      <c r="B5" s="572">
        <v>36299128</v>
      </c>
      <c r="C5" s="571">
        <v>29695566</v>
      </c>
      <c r="D5" s="571">
        <v>10181496</v>
      </c>
      <c r="E5" s="571">
        <v>286649</v>
      </c>
      <c r="F5" s="571">
        <v>63472</v>
      </c>
      <c r="G5" s="571">
        <v>334600</v>
      </c>
      <c r="H5" s="571">
        <v>74175</v>
      </c>
      <c r="I5" s="571">
        <v>4305221</v>
      </c>
      <c r="J5" s="571" t="s">
        <v>765</v>
      </c>
      <c r="K5" s="571">
        <v>546073</v>
      </c>
      <c r="L5" s="571">
        <v>4123350</v>
      </c>
      <c r="M5" s="571">
        <v>244054</v>
      </c>
      <c r="N5" s="571">
        <v>34552</v>
      </c>
      <c r="O5" s="571">
        <v>26582</v>
      </c>
      <c r="P5" s="571" t="s">
        <v>765</v>
      </c>
      <c r="Q5" s="571">
        <v>508947</v>
      </c>
      <c r="R5" s="571">
        <v>1878322</v>
      </c>
      <c r="S5" s="571">
        <v>2551045</v>
      </c>
      <c r="T5" s="571">
        <v>2266024</v>
      </c>
      <c r="U5" s="571">
        <v>286088</v>
      </c>
      <c r="V5" s="571">
        <v>1789684</v>
      </c>
      <c r="W5" s="569" t="s">
        <v>118</v>
      </c>
    </row>
    <row r="6" spans="1:23" s="560" customFormat="1" ht="9.75" customHeight="1" x14ac:dyDescent="0.2">
      <c r="A6" s="568" t="s">
        <v>399</v>
      </c>
      <c r="B6" s="560">
        <v>35600047</v>
      </c>
      <c r="C6" s="560">
        <v>29031413</v>
      </c>
      <c r="D6" s="560">
        <v>8524438</v>
      </c>
      <c r="E6" s="560">
        <v>94838</v>
      </c>
      <c r="F6" s="560" t="s">
        <v>765</v>
      </c>
      <c r="G6" s="560">
        <v>196595</v>
      </c>
      <c r="H6" s="560">
        <v>178322</v>
      </c>
      <c r="I6" s="560">
        <v>3642577</v>
      </c>
      <c r="J6" s="560" t="s">
        <v>765</v>
      </c>
      <c r="K6" s="560">
        <v>652489</v>
      </c>
      <c r="L6" s="560">
        <v>4265452</v>
      </c>
      <c r="M6" s="560">
        <v>21467</v>
      </c>
      <c r="N6" s="560" t="s">
        <v>765</v>
      </c>
      <c r="O6" s="560" t="s">
        <v>765</v>
      </c>
      <c r="P6" s="560" t="s">
        <v>765</v>
      </c>
      <c r="Q6" s="586">
        <v>835339</v>
      </c>
      <c r="R6" s="586">
        <v>2534728</v>
      </c>
      <c r="S6" s="586">
        <v>2754487</v>
      </c>
      <c r="T6" s="586">
        <v>2913474</v>
      </c>
      <c r="U6" s="586" t="s">
        <v>765</v>
      </c>
      <c r="V6" s="586">
        <v>2397084</v>
      </c>
      <c r="W6" s="566" t="s">
        <v>119</v>
      </c>
    </row>
    <row r="7" spans="1:23" s="560" customFormat="1" ht="9.75" customHeight="1" x14ac:dyDescent="0.2">
      <c r="A7" s="568" t="s">
        <v>398</v>
      </c>
      <c r="B7" s="560">
        <v>36034801</v>
      </c>
      <c r="C7" s="560">
        <v>29942018</v>
      </c>
      <c r="D7" s="560">
        <v>8629689</v>
      </c>
      <c r="E7" s="560">
        <v>182052</v>
      </c>
      <c r="F7" s="560">
        <v>25969</v>
      </c>
      <c r="G7" s="560">
        <v>465871</v>
      </c>
      <c r="H7" s="560">
        <v>843736</v>
      </c>
      <c r="I7" s="560">
        <v>2356368</v>
      </c>
      <c r="J7" s="560">
        <v>32700</v>
      </c>
      <c r="K7" s="560">
        <v>330906</v>
      </c>
      <c r="L7" s="560">
        <v>3134861</v>
      </c>
      <c r="M7" s="560">
        <v>25741</v>
      </c>
      <c r="N7" s="560" t="s">
        <v>765</v>
      </c>
      <c r="O7" s="560" t="s">
        <v>765</v>
      </c>
      <c r="P7" s="560" t="s">
        <v>765</v>
      </c>
      <c r="Q7" s="560">
        <v>715760</v>
      </c>
      <c r="R7" s="560">
        <v>3796482</v>
      </c>
      <c r="S7" s="560">
        <v>2097448</v>
      </c>
      <c r="T7" s="560">
        <v>3962403</v>
      </c>
      <c r="U7" s="560" t="s">
        <v>765</v>
      </c>
      <c r="V7" s="560">
        <v>3301681</v>
      </c>
      <c r="W7" s="566" t="s">
        <v>120</v>
      </c>
    </row>
    <row r="8" spans="1:23" s="560" customFormat="1" ht="9.75" customHeight="1" x14ac:dyDescent="0.2">
      <c r="A8" s="568" t="s">
        <v>397</v>
      </c>
      <c r="B8" s="560">
        <v>30550351</v>
      </c>
      <c r="C8" s="560">
        <v>26075816</v>
      </c>
      <c r="D8" s="560">
        <v>6425748</v>
      </c>
      <c r="E8" s="560">
        <v>138822</v>
      </c>
      <c r="F8" s="560">
        <v>13180</v>
      </c>
      <c r="G8" s="560">
        <v>128692</v>
      </c>
      <c r="H8" s="560">
        <v>1296810</v>
      </c>
      <c r="I8" s="560">
        <v>1034506</v>
      </c>
      <c r="J8" s="560" t="s">
        <v>765</v>
      </c>
      <c r="K8" s="560">
        <v>238837</v>
      </c>
      <c r="L8" s="560">
        <v>2707068</v>
      </c>
      <c r="M8" s="560">
        <v>102727</v>
      </c>
      <c r="N8" s="560" t="s">
        <v>765</v>
      </c>
      <c r="O8" s="560" t="s">
        <v>765</v>
      </c>
      <c r="P8" s="560">
        <v>46124</v>
      </c>
      <c r="Q8" s="560">
        <v>878946</v>
      </c>
      <c r="R8" s="560">
        <v>1637104</v>
      </c>
      <c r="S8" s="560">
        <v>2290665</v>
      </c>
      <c r="T8" s="560">
        <v>4486791</v>
      </c>
      <c r="U8" s="560">
        <v>15649</v>
      </c>
      <c r="V8" s="560">
        <v>4634147</v>
      </c>
      <c r="W8" s="566" t="s">
        <v>283</v>
      </c>
    </row>
    <row r="9" spans="1:23" s="560" customFormat="1" ht="9.75" customHeight="1" x14ac:dyDescent="0.2">
      <c r="A9" s="568" t="s">
        <v>750</v>
      </c>
      <c r="B9" s="560">
        <v>33510425</v>
      </c>
      <c r="C9" s="560">
        <v>28227428</v>
      </c>
      <c r="D9" s="560">
        <v>6208689</v>
      </c>
      <c r="E9" s="560">
        <v>66507</v>
      </c>
      <c r="F9" s="560" t="s">
        <v>765</v>
      </c>
      <c r="G9" s="560">
        <v>272408</v>
      </c>
      <c r="H9" s="560">
        <v>990194</v>
      </c>
      <c r="I9" s="560">
        <v>824663</v>
      </c>
      <c r="J9" s="560" t="s">
        <v>765</v>
      </c>
      <c r="K9" s="560">
        <v>153942</v>
      </c>
      <c r="L9" s="560">
        <v>3566930</v>
      </c>
      <c r="M9" s="560">
        <v>151822</v>
      </c>
      <c r="N9" s="560" t="s">
        <v>765</v>
      </c>
      <c r="O9" s="560" t="s">
        <v>765</v>
      </c>
      <c r="P9" s="560">
        <v>47297</v>
      </c>
      <c r="Q9" s="560">
        <v>922658</v>
      </c>
      <c r="R9" s="560">
        <v>2433902</v>
      </c>
      <c r="S9" s="560">
        <v>2981165</v>
      </c>
      <c r="T9" s="560">
        <v>4391097</v>
      </c>
      <c r="U9" s="560" t="s">
        <v>765</v>
      </c>
      <c r="V9" s="560">
        <v>5216154</v>
      </c>
      <c r="W9" s="566" t="s">
        <v>673</v>
      </c>
    </row>
    <row r="10" spans="1:23" s="560" customFormat="1" ht="6.75" customHeight="1" x14ac:dyDescent="0.2">
      <c r="A10" s="568"/>
      <c r="W10" s="566"/>
    </row>
    <row r="11" spans="1:23" s="560" customFormat="1" ht="9.75" customHeight="1" x14ac:dyDescent="0.2">
      <c r="A11" s="568" t="s">
        <v>595</v>
      </c>
      <c r="B11" s="560">
        <v>30868643</v>
      </c>
      <c r="C11" s="560">
        <v>26684861</v>
      </c>
      <c r="D11" s="560">
        <v>6727237</v>
      </c>
      <c r="E11" s="560">
        <v>139508</v>
      </c>
      <c r="F11" s="560" t="s">
        <v>765</v>
      </c>
      <c r="G11" s="560">
        <v>29240</v>
      </c>
      <c r="H11" s="560">
        <v>1328609</v>
      </c>
      <c r="I11" s="560">
        <v>944218</v>
      </c>
      <c r="J11" s="560" t="s">
        <v>765</v>
      </c>
      <c r="K11" s="560">
        <v>199191</v>
      </c>
      <c r="L11" s="560">
        <v>2913714</v>
      </c>
      <c r="M11" s="560">
        <v>109246</v>
      </c>
      <c r="N11" s="560" t="s">
        <v>765</v>
      </c>
      <c r="O11" s="560" t="s">
        <v>765</v>
      </c>
      <c r="P11" s="560">
        <v>93421</v>
      </c>
      <c r="Q11" s="560">
        <v>785999</v>
      </c>
      <c r="R11" s="560">
        <v>1718246</v>
      </c>
      <c r="S11" s="560">
        <v>2520175</v>
      </c>
      <c r="T11" s="560">
        <v>4050131</v>
      </c>
      <c r="U11" s="560">
        <v>15649</v>
      </c>
      <c r="V11" s="560">
        <v>5110277</v>
      </c>
      <c r="W11" s="566" t="s">
        <v>282</v>
      </c>
    </row>
    <row r="12" spans="1:23" s="560" customFormat="1" ht="9.75" customHeight="1" x14ac:dyDescent="0.2">
      <c r="A12" s="568" t="s">
        <v>751</v>
      </c>
      <c r="B12" s="560">
        <v>34887258</v>
      </c>
      <c r="C12" s="560">
        <v>29080110</v>
      </c>
      <c r="D12" s="560">
        <v>7135845</v>
      </c>
      <c r="E12" s="560">
        <v>172711</v>
      </c>
      <c r="F12" s="560" t="s">
        <v>765</v>
      </c>
      <c r="G12" s="560">
        <v>281546</v>
      </c>
      <c r="H12" s="560">
        <v>1019480</v>
      </c>
      <c r="I12" s="560">
        <v>851474</v>
      </c>
      <c r="J12" s="560" t="s">
        <v>765</v>
      </c>
      <c r="K12" s="560">
        <v>172643</v>
      </c>
      <c r="L12" s="560">
        <v>3486179</v>
      </c>
      <c r="M12" s="560">
        <v>157990</v>
      </c>
      <c r="N12" s="560" t="s">
        <v>765</v>
      </c>
      <c r="O12" s="560" t="s">
        <v>765</v>
      </c>
      <c r="P12" s="560" t="s">
        <v>765</v>
      </c>
      <c r="Q12" s="560">
        <v>1113329</v>
      </c>
      <c r="R12" s="560">
        <v>2408917</v>
      </c>
      <c r="S12" s="560">
        <v>2369571</v>
      </c>
      <c r="T12" s="560">
        <v>4716329</v>
      </c>
      <c r="U12" s="560" t="s">
        <v>765</v>
      </c>
      <c r="V12" s="560">
        <v>5194096</v>
      </c>
      <c r="W12" s="566" t="s">
        <v>675</v>
      </c>
    </row>
    <row r="13" spans="1:23" s="560" customFormat="1" ht="6.75" customHeight="1" x14ac:dyDescent="0.2">
      <c r="A13" s="568"/>
      <c r="W13" s="566"/>
    </row>
    <row r="14" spans="1:23" s="560" customFormat="1" ht="9.75" customHeight="1" x14ac:dyDescent="0.2">
      <c r="A14" s="568" t="s">
        <v>393</v>
      </c>
      <c r="B14" s="560">
        <v>8658413</v>
      </c>
      <c r="C14" s="560">
        <v>7405128</v>
      </c>
      <c r="D14" s="560">
        <v>1837559</v>
      </c>
      <c r="E14" s="560">
        <v>23319</v>
      </c>
      <c r="F14" s="560" t="s">
        <v>765</v>
      </c>
      <c r="G14" s="560">
        <v>29240</v>
      </c>
      <c r="H14" s="560">
        <v>371071</v>
      </c>
      <c r="I14" s="560">
        <v>262358</v>
      </c>
      <c r="J14" s="560" t="s">
        <v>765</v>
      </c>
      <c r="K14" s="560" t="s">
        <v>765</v>
      </c>
      <c r="L14" s="560">
        <v>849355</v>
      </c>
      <c r="M14" s="560">
        <v>32225</v>
      </c>
      <c r="N14" s="560" t="s">
        <v>765</v>
      </c>
      <c r="O14" s="560" t="s">
        <v>765</v>
      </c>
      <c r="P14" s="560">
        <v>47297</v>
      </c>
      <c r="Q14" s="560">
        <v>226533</v>
      </c>
      <c r="R14" s="560">
        <v>457513</v>
      </c>
      <c r="S14" s="560">
        <v>874844</v>
      </c>
      <c r="T14" s="560">
        <v>1193402</v>
      </c>
      <c r="U14" s="560" t="s">
        <v>765</v>
      </c>
      <c r="V14" s="560">
        <v>1200412</v>
      </c>
      <c r="W14" s="566" t="s">
        <v>281</v>
      </c>
    </row>
    <row r="15" spans="1:23" s="560" customFormat="1" ht="9.75" customHeight="1" x14ac:dyDescent="0.2">
      <c r="A15" s="568" t="s">
        <v>396</v>
      </c>
      <c r="B15" s="560">
        <v>8462890</v>
      </c>
      <c r="C15" s="560">
        <v>6744712</v>
      </c>
      <c r="D15" s="560">
        <v>1505638</v>
      </c>
      <c r="E15" s="560" t="s">
        <v>765</v>
      </c>
      <c r="F15" s="560" t="s">
        <v>765</v>
      </c>
      <c r="G15" s="560">
        <v>87559</v>
      </c>
      <c r="H15" s="560">
        <v>304089</v>
      </c>
      <c r="I15" s="560">
        <v>317812</v>
      </c>
      <c r="J15" s="560" t="s">
        <v>765</v>
      </c>
      <c r="K15" s="560">
        <v>79433</v>
      </c>
      <c r="L15" s="560">
        <v>769673</v>
      </c>
      <c r="M15" s="560">
        <v>48950</v>
      </c>
      <c r="N15" s="560" t="s">
        <v>765</v>
      </c>
      <c r="O15" s="560" t="s">
        <v>765</v>
      </c>
      <c r="P15" s="560" t="s">
        <v>765</v>
      </c>
      <c r="Q15" s="560">
        <v>154375</v>
      </c>
      <c r="R15" s="560">
        <v>361560</v>
      </c>
      <c r="S15" s="560">
        <v>816424</v>
      </c>
      <c r="T15" s="560">
        <v>951654</v>
      </c>
      <c r="U15" s="560" t="s">
        <v>765</v>
      </c>
      <c r="V15" s="560">
        <v>1347545</v>
      </c>
      <c r="W15" s="566" t="s">
        <v>121</v>
      </c>
    </row>
    <row r="16" spans="1:23" s="560" customFormat="1" ht="9.75" customHeight="1" x14ac:dyDescent="0.2">
      <c r="A16" s="568" t="s">
        <v>395</v>
      </c>
      <c r="B16" s="560">
        <v>7540152</v>
      </c>
      <c r="C16" s="560">
        <v>6622900</v>
      </c>
      <c r="D16" s="560">
        <v>1331622</v>
      </c>
      <c r="E16" s="560">
        <v>9957</v>
      </c>
      <c r="F16" s="560" t="s">
        <v>765</v>
      </c>
      <c r="G16" s="560">
        <v>74537</v>
      </c>
      <c r="H16" s="560">
        <v>106247</v>
      </c>
      <c r="I16" s="560">
        <v>95525</v>
      </c>
      <c r="J16" s="560" t="s">
        <v>765</v>
      </c>
      <c r="K16" s="560" t="s">
        <v>765</v>
      </c>
      <c r="L16" s="560">
        <v>1135767</v>
      </c>
      <c r="M16" s="560" t="s">
        <v>765</v>
      </c>
      <c r="N16" s="560" t="s">
        <v>765</v>
      </c>
      <c r="O16" s="560" t="s">
        <v>765</v>
      </c>
      <c r="P16" s="560" t="s">
        <v>765</v>
      </c>
      <c r="Q16" s="560">
        <v>106049</v>
      </c>
      <c r="R16" s="560">
        <v>855639</v>
      </c>
      <c r="S16" s="560">
        <v>692760</v>
      </c>
      <c r="T16" s="560">
        <v>1105537</v>
      </c>
      <c r="U16" s="560" t="s">
        <v>765</v>
      </c>
      <c r="V16" s="560">
        <v>1109260</v>
      </c>
      <c r="W16" s="566" t="s">
        <v>122</v>
      </c>
    </row>
    <row r="17" spans="1:23" s="560" customFormat="1" ht="9.75" customHeight="1" x14ac:dyDescent="0.2">
      <c r="A17" s="568" t="s">
        <v>394</v>
      </c>
      <c r="B17" s="560">
        <v>8848970</v>
      </c>
      <c r="C17" s="560">
        <v>7454688</v>
      </c>
      <c r="D17" s="560">
        <v>1533870</v>
      </c>
      <c r="E17" s="560">
        <v>33231</v>
      </c>
      <c r="F17" s="560" t="s">
        <v>765</v>
      </c>
      <c r="G17" s="560">
        <v>81072</v>
      </c>
      <c r="H17" s="560">
        <v>208787</v>
      </c>
      <c r="I17" s="560">
        <v>148968</v>
      </c>
      <c r="J17" s="560" t="s">
        <v>765</v>
      </c>
      <c r="K17" s="560">
        <v>74509</v>
      </c>
      <c r="L17" s="560">
        <v>812135</v>
      </c>
      <c r="M17" s="560">
        <v>70647</v>
      </c>
      <c r="N17" s="560" t="s">
        <v>765</v>
      </c>
      <c r="O17" s="560" t="s">
        <v>765</v>
      </c>
      <c r="P17" s="560" t="s">
        <v>765</v>
      </c>
      <c r="Q17" s="560">
        <v>435701</v>
      </c>
      <c r="R17" s="560">
        <v>759190</v>
      </c>
      <c r="S17" s="560">
        <v>597137</v>
      </c>
      <c r="T17" s="560">
        <v>1140504</v>
      </c>
      <c r="U17" s="560" t="s">
        <v>765</v>
      </c>
      <c r="V17" s="560">
        <v>1558937</v>
      </c>
      <c r="W17" s="566" t="s">
        <v>123</v>
      </c>
    </row>
    <row r="18" spans="1:23" s="560" customFormat="1" ht="9.75" customHeight="1" x14ac:dyDescent="0.2">
      <c r="A18" s="568" t="s">
        <v>676</v>
      </c>
      <c r="B18" s="560">
        <v>10035246</v>
      </c>
      <c r="C18" s="560">
        <v>8257810</v>
      </c>
      <c r="D18" s="560">
        <v>2764715</v>
      </c>
      <c r="E18" s="560">
        <v>129523</v>
      </c>
      <c r="F18" s="560" t="s">
        <v>765</v>
      </c>
      <c r="G18" s="560">
        <v>38378</v>
      </c>
      <c r="H18" s="560">
        <v>400357</v>
      </c>
      <c r="I18" s="560">
        <v>289169</v>
      </c>
      <c r="J18" s="560" t="s">
        <v>765</v>
      </c>
      <c r="K18" s="560">
        <v>18701</v>
      </c>
      <c r="L18" s="560">
        <v>768604</v>
      </c>
      <c r="M18" s="560">
        <v>38393</v>
      </c>
      <c r="N18" s="560" t="s">
        <v>765</v>
      </c>
      <c r="O18" s="560" t="s">
        <v>765</v>
      </c>
      <c r="P18" s="560" t="s">
        <v>765</v>
      </c>
      <c r="Q18" s="560">
        <v>417204</v>
      </c>
      <c r="R18" s="560">
        <v>432528</v>
      </c>
      <c r="S18" s="560">
        <v>263250</v>
      </c>
      <c r="T18" s="560">
        <v>1518634</v>
      </c>
      <c r="U18" s="560" t="s">
        <v>765</v>
      </c>
      <c r="V18" s="560">
        <v>1178354</v>
      </c>
      <c r="W18" s="566" t="s">
        <v>677</v>
      </c>
    </row>
    <row r="19" spans="1:23" s="560" customFormat="1" ht="6.75" customHeight="1" x14ac:dyDescent="0.2">
      <c r="A19" s="568"/>
      <c r="W19" s="566"/>
    </row>
    <row r="20" spans="1:23" s="560" customFormat="1" ht="9.75" customHeight="1" x14ac:dyDescent="0.2">
      <c r="A20" s="568" t="s">
        <v>280</v>
      </c>
      <c r="B20" s="560">
        <v>3229146</v>
      </c>
      <c r="C20" s="560">
        <v>2748164</v>
      </c>
      <c r="D20" s="560">
        <v>790181</v>
      </c>
      <c r="E20" s="560">
        <v>23319</v>
      </c>
      <c r="F20" s="560" t="s">
        <v>765</v>
      </c>
      <c r="G20" s="560">
        <v>29240</v>
      </c>
      <c r="H20" s="560">
        <v>122702</v>
      </c>
      <c r="I20" s="560">
        <v>97691</v>
      </c>
      <c r="J20" s="560" t="s">
        <v>765</v>
      </c>
      <c r="K20" s="560" t="s">
        <v>765</v>
      </c>
      <c r="L20" s="560">
        <v>268125</v>
      </c>
      <c r="M20" s="560">
        <v>32225</v>
      </c>
      <c r="N20" s="560" t="s">
        <v>765</v>
      </c>
      <c r="O20" s="560" t="s">
        <v>765</v>
      </c>
      <c r="P20" s="560" t="s">
        <v>765</v>
      </c>
      <c r="Q20" s="560">
        <v>108693</v>
      </c>
      <c r="R20" s="560">
        <v>250202</v>
      </c>
      <c r="S20" s="560">
        <v>346404</v>
      </c>
      <c r="T20" s="560">
        <v>229374</v>
      </c>
      <c r="U20" s="560" t="s">
        <v>765</v>
      </c>
      <c r="V20" s="560">
        <v>450008</v>
      </c>
      <c r="W20" s="566" t="s">
        <v>279</v>
      </c>
    </row>
    <row r="21" spans="1:23" s="560" customFormat="1" ht="9.75" customHeight="1" x14ac:dyDescent="0.2">
      <c r="A21" s="568" t="s">
        <v>383</v>
      </c>
      <c r="B21" s="560">
        <v>2841365</v>
      </c>
      <c r="C21" s="560">
        <v>2519266</v>
      </c>
      <c r="D21" s="560">
        <v>563602</v>
      </c>
      <c r="E21" s="560" t="s">
        <v>765</v>
      </c>
      <c r="F21" s="560" t="s">
        <v>765</v>
      </c>
      <c r="G21" s="560" t="s">
        <v>765</v>
      </c>
      <c r="H21" s="560">
        <v>177706</v>
      </c>
      <c r="I21" s="560">
        <v>68362</v>
      </c>
      <c r="J21" s="560" t="s">
        <v>765</v>
      </c>
      <c r="K21" s="560" t="s">
        <v>765</v>
      </c>
      <c r="L21" s="560">
        <v>324587</v>
      </c>
      <c r="M21" s="560" t="s">
        <v>765</v>
      </c>
      <c r="N21" s="560" t="s">
        <v>765</v>
      </c>
      <c r="O21" s="560" t="s">
        <v>765</v>
      </c>
      <c r="P21" s="560">
        <v>47297</v>
      </c>
      <c r="Q21" s="560" t="s">
        <v>765</v>
      </c>
      <c r="R21" s="560">
        <v>127738</v>
      </c>
      <c r="S21" s="560">
        <v>408657</v>
      </c>
      <c r="T21" s="560">
        <v>403258</v>
      </c>
      <c r="U21" s="560" t="s">
        <v>765</v>
      </c>
      <c r="V21" s="560">
        <v>398059</v>
      </c>
      <c r="W21" s="566" t="s">
        <v>104</v>
      </c>
    </row>
    <row r="22" spans="1:23" s="560" customFormat="1" ht="9.75" customHeight="1" x14ac:dyDescent="0.2">
      <c r="A22" s="568" t="s">
        <v>382</v>
      </c>
      <c r="B22" s="560">
        <v>2587902</v>
      </c>
      <c r="C22" s="560">
        <v>2137698</v>
      </c>
      <c r="D22" s="560">
        <v>483776</v>
      </c>
      <c r="E22" s="560" t="s">
        <v>765</v>
      </c>
      <c r="F22" s="560" t="s">
        <v>765</v>
      </c>
      <c r="G22" s="560" t="s">
        <v>765</v>
      </c>
      <c r="H22" s="560">
        <v>70663</v>
      </c>
      <c r="I22" s="560">
        <v>96305</v>
      </c>
      <c r="J22" s="560" t="s">
        <v>765</v>
      </c>
      <c r="K22" s="560" t="s">
        <v>765</v>
      </c>
      <c r="L22" s="560">
        <v>256643</v>
      </c>
      <c r="M22" s="560" t="s">
        <v>765</v>
      </c>
      <c r="N22" s="560" t="s">
        <v>765</v>
      </c>
      <c r="O22" s="560" t="s">
        <v>765</v>
      </c>
      <c r="P22" s="560" t="s">
        <v>765</v>
      </c>
      <c r="Q22" s="560">
        <v>117840</v>
      </c>
      <c r="R22" s="560">
        <v>79573</v>
      </c>
      <c r="S22" s="560">
        <v>119783</v>
      </c>
      <c r="T22" s="560">
        <v>560770</v>
      </c>
      <c r="U22" s="560" t="s">
        <v>765</v>
      </c>
      <c r="V22" s="560">
        <v>352345</v>
      </c>
      <c r="W22" s="566" t="s">
        <v>105</v>
      </c>
    </row>
    <row r="23" spans="1:23" s="560" customFormat="1" ht="9.75" customHeight="1" x14ac:dyDescent="0.2">
      <c r="A23" s="568" t="s">
        <v>392</v>
      </c>
      <c r="B23" s="560">
        <v>2990106</v>
      </c>
      <c r="C23" s="560">
        <v>2391675</v>
      </c>
      <c r="D23" s="560">
        <v>438585</v>
      </c>
      <c r="E23" s="560" t="s">
        <v>765</v>
      </c>
      <c r="F23" s="560" t="s">
        <v>765</v>
      </c>
      <c r="G23" s="560" t="s">
        <v>765</v>
      </c>
      <c r="H23" s="560">
        <v>93573</v>
      </c>
      <c r="I23" s="560">
        <v>142563</v>
      </c>
      <c r="J23" s="560" t="s">
        <v>765</v>
      </c>
      <c r="K23" s="560">
        <v>39526</v>
      </c>
      <c r="L23" s="560">
        <v>274306</v>
      </c>
      <c r="M23" s="560">
        <v>48950</v>
      </c>
      <c r="N23" s="560" t="s">
        <v>765</v>
      </c>
      <c r="O23" s="560" t="s">
        <v>765</v>
      </c>
      <c r="P23" s="560" t="s">
        <v>765</v>
      </c>
      <c r="Q23" s="560">
        <v>78623</v>
      </c>
      <c r="R23" s="560">
        <v>151372</v>
      </c>
      <c r="S23" s="560">
        <v>272784</v>
      </c>
      <c r="T23" s="560">
        <v>476469</v>
      </c>
      <c r="U23" s="560" t="s">
        <v>765</v>
      </c>
      <c r="V23" s="560">
        <v>374924</v>
      </c>
      <c r="W23" s="566" t="s">
        <v>106</v>
      </c>
    </row>
    <row r="24" spans="1:23" s="560" customFormat="1" ht="9.75" customHeight="1" x14ac:dyDescent="0.2">
      <c r="A24" s="568" t="s">
        <v>391</v>
      </c>
      <c r="B24" s="560">
        <v>2884810</v>
      </c>
      <c r="C24" s="560">
        <v>2286648</v>
      </c>
      <c r="D24" s="560">
        <v>606205</v>
      </c>
      <c r="E24" s="560" t="s">
        <v>765</v>
      </c>
      <c r="F24" s="560" t="s">
        <v>765</v>
      </c>
      <c r="G24" s="560">
        <v>45541</v>
      </c>
      <c r="H24" s="560">
        <v>61178</v>
      </c>
      <c r="I24" s="560">
        <v>130687</v>
      </c>
      <c r="J24" s="560" t="s">
        <v>765</v>
      </c>
      <c r="K24" s="560" t="s">
        <v>765</v>
      </c>
      <c r="L24" s="560">
        <v>247112</v>
      </c>
      <c r="M24" s="560" t="s">
        <v>765</v>
      </c>
      <c r="N24" s="560" t="s">
        <v>765</v>
      </c>
      <c r="O24" s="560" t="s">
        <v>765</v>
      </c>
      <c r="P24" s="560" t="s">
        <v>765</v>
      </c>
      <c r="Q24" s="560" t="s">
        <v>765</v>
      </c>
      <c r="R24" s="560">
        <v>93812</v>
      </c>
      <c r="S24" s="560">
        <v>356734</v>
      </c>
      <c r="T24" s="560">
        <v>213334</v>
      </c>
      <c r="U24" s="560" t="s">
        <v>765</v>
      </c>
      <c r="V24" s="560">
        <v>532045</v>
      </c>
      <c r="W24" s="566" t="s">
        <v>124</v>
      </c>
    </row>
    <row r="25" spans="1:23" s="560" customFormat="1" ht="9.75" customHeight="1" x14ac:dyDescent="0.2">
      <c r="A25" s="568" t="s">
        <v>390</v>
      </c>
      <c r="B25" s="560">
        <v>2587974</v>
      </c>
      <c r="C25" s="560">
        <v>2066389</v>
      </c>
      <c r="D25" s="560">
        <v>460848</v>
      </c>
      <c r="E25" s="560" t="s">
        <v>765</v>
      </c>
      <c r="F25" s="560" t="s">
        <v>765</v>
      </c>
      <c r="G25" s="560">
        <v>42018</v>
      </c>
      <c r="H25" s="560">
        <v>149338</v>
      </c>
      <c r="I25" s="560">
        <v>44562</v>
      </c>
      <c r="J25" s="560" t="s">
        <v>765</v>
      </c>
      <c r="K25" s="560">
        <v>39907</v>
      </c>
      <c r="L25" s="560">
        <v>248255</v>
      </c>
      <c r="M25" s="560" t="s">
        <v>765</v>
      </c>
      <c r="N25" s="560" t="s">
        <v>765</v>
      </c>
      <c r="O25" s="560" t="s">
        <v>765</v>
      </c>
      <c r="P25" s="560" t="s">
        <v>765</v>
      </c>
      <c r="Q25" s="560">
        <v>75752</v>
      </c>
      <c r="R25" s="560">
        <v>116376</v>
      </c>
      <c r="S25" s="560">
        <v>186906</v>
      </c>
      <c r="T25" s="560">
        <v>261851</v>
      </c>
      <c r="U25" s="560" t="s">
        <v>765</v>
      </c>
      <c r="V25" s="560">
        <v>440576</v>
      </c>
      <c r="W25" s="566" t="s">
        <v>125</v>
      </c>
    </row>
    <row r="26" spans="1:23" s="560" customFormat="1" ht="9.75" customHeight="1" x14ac:dyDescent="0.2">
      <c r="A26" s="568" t="s">
        <v>389</v>
      </c>
      <c r="B26" s="560">
        <v>2589869</v>
      </c>
      <c r="C26" s="560">
        <v>2279636</v>
      </c>
      <c r="D26" s="560">
        <v>463612</v>
      </c>
      <c r="E26" s="560" t="s">
        <v>765</v>
      </c>
      <c r="F26" s="560" t="s">
        <v>765</v>
      </c>
      <c r="G26" s="560">
        <v>33532</v>
      </c>
      <c r="H26" s="560">
        <v>72244</v>
      </c>
      <c r="I26" s="560">
        <v>46149</v>
      </c>
      <c r="J26" s="560" t="s">
        <v>765</v>
      </c>
      <c r="K26" s="560" t="s">
        <v>765</v>
      </c>
      <c r="L26" s="560">
        <v>473951</v>
      </c>
      <c r="M26" s="560" t="s">
        <v>765</v>
      </c>
      <c r="N26" s="560" t="s">
        <v>765</v>
      </c>
      <c r="O26" s="560" t="s">
        <v>765</v>
      </c>
      <c r="P26" s="560" t="s">
        <v>765</v>
      </c>
      <c r="Q26" s="560">
        <v>38090</v>
      </c>
      <c r="R26" s="560">
        <v>355613</v>
      </c>
      <c r="S26" s="560">
        <v>81004</v>
      </c>
      <c r="T26" s="560">
        <v>331784</v>
      </c>
      <c r="U26" s="560" t="s">
        <v>765</v>
      </c>
      <c r="V26" s="560">
        <v>383657</v>
      </c>
      <c r="W26" s="566" t="s">
        <v>126</v>
      </c>
    </row>
    <row r="27" spans="1:23" s="560" customFormat="1" ht="9.75" customHeight="1" x14ac:dyDescent="0.2">
      <c r="A27" s="568" t="s">
        <v>388</v>
      </c>
      <c r="B27" s="560">
        <v>2869100</v>
      </c>
      <c r="C27" s="560">
        <v>2614181</v>
      </c>
      <c r="D27" s="560">
        <v>480064</v>
      </c>
      <c r="E27" s="560">
        <v>9957</v>
      </c>
      <c r="F27" s="560" t="s">
        <v>765</v>
      </c>
      <c r="G27" s="560">
        <v>41005</v>
      </c>
      <c r="H27" s="560">
        <v>34003</v>
      </c>
      <c r="I27" s="560">
        <v>47777</v>
      </c>
      <c r="J27" s="560" t="s">
        <v>765</v>
      </c>
      <c r="K27" s="560" t="s">
        <v>765</v>
      </c>
      <c r="L27" s="560">
        <v>390608</v>
      </c>
      <c r="M27" s="560" t="s">
        <v>765</v>
      </c>
      <c r="N27" s="560" t="s">
        <v>765</v>
      </c>
      <c r="O27" s="560" t="s">
        <v>765</v>
      </c>
      <c r="P27" s="560" t="s">
        <v>765</v>
      </c>
      <c r="Q27" s="560">
        <v>67959</v>
      </c>
      <c r="R27" s="560">
        <v>288760</v>
      </c>
      <c r="S27" s="560">
        <v>347156</v>
      </c>
      <c r="T27" s="560">
        <v>368428</v>
      </c>
      <c r="U27" s="560" t="s">
        <v>765</v>
      </c>
      <c r="V27" s="560">
        <v>538464</v>
      </c>
      <c r="W27" s="566" t="s">
        <v>127</v>
      </c>
    </row>
    <row r="28" spans="1:23" s="560" customFormat="1" ht="9.75" customHeight="1" x14ac:dyDescent="0.2">
      <c r="A28" s="568" t="s">
        <v>387</v>
      </c>
      <c r="B28" s="560">
        <v>2081183</v>
      </c>
      <c r="C28" s="560">
        <v>1729083</v>
      </c>
      <c r="D28" s="560">
        <v>387946</v>
      </c>
      <c r="E28" s="560" t="s">
        <v>765</v>
      </c>
      <c r="F28" s="560" t="s">
        <v>765</v>
      </c>
      <c r="G28" s="560" t="s">
        <v>765</v>
      </c>
      <c r="H28" s="560" t="s">
        <v>765</v>
      </c>
      <c r="I28" s="560">
        <v>1599</v>
      </c>
      <c r="J28" s="560" t="s">
        <v>765</v>
      </c>
      <c r="K28" s="560" t="s">
        <v>765</v>
      </c>
      <c r="L28" s="560">
        <v>271208</v>
      </c>
      <c r="M28" s="560" t="s">
        <v>765</v>
      </c>
      <c r="N28" s="560" t="s">
        <v>765</v>
      </c>
      <c r="O28" s="560" t="s">
        <v>765</v>
      </c>
      <c r="P28" s="560" t="s">
        <v>765</v>
      </c>
      <c r="Q28" s="560" t="s">
        <v>765</v>
      </c>
      <c r="R28" s="560">
        <v>211266</v>
      </c>
      <c r="S28" s="560">
        <v>264600</v>
      </c>
      <c r="T28" s="560">
        <v>405325</v>
      </c>
      <c r="U28" s="560" t="s">
        <v>765</v>
      </c>
      <c r="V28" s="560">
        <v>187139</v>
      </c>
      <c r="W28" s="566" t="s">
        <v>128</v>
      </c>
    </row>
    <row r="29" spans="1:23" s="560" customFormat="1" ht="9.75" customHeight="1" x14ac:dyDescent="0.2">
      <c r="A29" s="568" t="s">
        <v>386</v>
      </c>
      <c r="B29" s="560">
        <v>2726378</v>
      </c>
      <c r="C29" s="560">
        <v>2239728</v>
      </c>
      <c r="D29" s="560">
        <v>171367</v>
      </c>
      <c r="E29" s="560" t="s">
        <v>765</v>
      </c>
      <c r="F29" s="560" t="s">
        <v>765</v>
      </c>
      <c r="G29" s="560">
        <v>40805</v>
      </c>
      <c r="H29" s="560">
        <v>46234</v>
      </c>
      <c r="I29" s="560">
        <v>47554</v>
      </c>
      <c r="J29" s="560" t="s">
        <v>765</v>
      </c>
      <c r="K29" s="560">
        <v>36413</v>
      </c>
      <c r="L29" s="560">
        <v>233904</v>
      </c>
      <c r="M29" s="560" t="s">
        <v>765</v>
      </c>
      <c r="N29" s="560" t="s">
        <v>765</v>
      </c>
      <c r="O29" s="560" t="s">
        <v>765</v>
      </c>
      <c r="P29" s="560" t="s">
        <v>765</v>
      </c>
      <c r="Q29" s="560">
        <v>169949</v>
      </c>
      <c r="R29" s="560">
        <v>370293</v>
      </c>
      <c r="S29" s="560">
        <v>120332</v>
      </c>
      <c r="T29" s="560">
        <v>364580</v>
      </c>
      <c r="U29" s="560" t="s">
        <v>765</v>
      </c>
      <c r="V29" s="560">
        <v>638297</v>
      </c>
      <c r="W29" s="566" t="s">
        <v>107</v>
      </c>
    </row>
    <row r="30" spans="1:23" s="560" customFormat="1" ht="9.75" customHeight="1" x14ac:dyDescent="0.2">
      <c r="A30" s="568" t="s">
        <v>385</v>
      </c>
      <c r="B30" s="560">
        <v>2874204</v>
      </c>
      <c r="C30" s="560">
        <v>2436661</v>
      </c>
      <c r="D30" s="560">
        <v>446984</v>
      </c>
      <c r="E30" s="560">
        <v>13238</v>
      </c>
      <c r="F30" s="560" t="s">
        <v>765</v>
      </c>
      <c r="G30" s="560">
        <v>40267</v>
      </c>
      <c r="H30" s="560">
        <v>120548</v>
      </c>
      <c r="I30" s="560">
        <v>41641</v>
      </c>
      <c r="J30" s="560" t="s">
        <v>765</v>
      </c>
      <c r="K30" s="560" t="s">
        <v>765</v>
      </c>
      <c r="L30" s="560">
        <v>160610</v>
      </c>
      <c r="M30" s="560">
        <v>45048</v>
      </c>
      <c r="N30" s="560" t="s">
        <v>765</v>
      </c>
      <c r="O30" s="560" t="s">
        <v>765</v>
      </c>
      <c r="P30" s="560" t="s">
        <v>765</v>
      </c>
      <c r="Q30" s="560">
        <v>167574</v>
      </c>
      <c r="R30" s="560">
        <v>287678</v>
      </c>
      <c r="S30" s="560">
        <v>196497</v>
      </c>
      <c r="T30" s="560">
        <v>301914</v>
      </c>
      <c r="U30" s="560" t="s">
        <v>765</v>
      </c>
      <c r="V30" s="560">
        <v>614662</v>
      </c>
      <c r="W30" s="566" t="s">
        <v>108</v>
      </c>
    </row>
    <row r="31" spans="1:23" s="560" customFormat="1" ht="9.75" customHeight="1" x14ac:dyDescent="0.2">
      <c r="A31" s="568" t="s">
        <v>384</v>
      </c>
      <c r="B31" s="560">
        <v>3248388</v>
      </c>
      <c r="C31" s="560">
        <v>2778299</v>
      </c>
      <c r="D31" s="560">
        <v>915519</v>
      </c>
      <c r="E31" s="560">
        <v>19993</v>
      </c>
      <c r="F31" s="560" t="s">
        <v>765</v>
      </c>
      <c r="G31" s="560" t="s">
        <v>765</v>
      </c>
      <c r="H31" s="560">
        <v>42005</v>
      </c>
      <c r="I31" s="560">
        <v>59773</v>
      </c>
      <c r="J31" s="560" t="s">
        <v>765</v>
      </c>
      <c r="K31" s="560">
        <v>38096</v>
      </c>
      <c r="L31" s="560">
        <v>417621</v>
      </c>
      <c r="M31" s="560">
        <v>25599</v>
      </c>
      <c r="N31" s="560" t="s">
        <v>765</v>
      </c>
      <c r="O31" s="560" t="s">
        <v>765</v>
      </c>
      <c r="P31" s="560" t="s">
        <v>765</v>
      </c>
      <c r="Q31" s="560">
        <v>98178</v>
      </c>
      <c r="R31" s="560">
        <v>101219</v>
      </c>
      <c r="S31" s="560">
        <v>280308</v>
      </c>
      <c r="T31" s="560">
        <v>474010</v>
      </c>
      <c r="U31" s="560" t="s">
        <v>765</v>
      </c>
      <c r="V31" s="560">
        <v>305978</v>
      </c>
      <c r="W31" s="566" t="s">
        <v>109</v>
      </c>
    </row>
    <row r="32" spans="1:23" s="560" customFormat="1" ht="9.75" customHeight="1" x14ac:dyDescent="0.2">
      <c r="A32" s="568" t="s">
        <v>678</v>
      </c>
      <c r="B32" s="560">
        <v>3522766</v>
      </c>
      <c r="C32" s="560">
        <v>2726002</v>
      </c>
      <c r="D32" s="560">
        <v>994673</v>
      </c>
      <c r="E32" s="560">
        <v>27613</v>
      </c>
      <c r="F32" s="560" t="s">
        <v>765</v>
      </c>
      <c r="G32" s="560" t="s">
        <v>765</v>
      </c>
      <c r="H32" s="560">
        <v>172446</v>
      </c>
      <c r="I32" s="560">
        <v>39105</v>
      </c>
      <c r="J32" s="560" t="s">
        <v>765</v>
      </c>
      <c r="K32" s="560">
        <v>18701</v>
      </c>
      <c r="L32" s="560">
        <v>227185</v>
      </c>
      <c r="M32" s="560" t="s">
        <v>765</v>
      </c>
      <c r="N32" s="560" t="s">
        <v>765</v>
      </c>
      <c r="O32" s="560" t="s">
        <v>765</v>
      </c>
      <c r="P32" s="560" t="s">
        <v>765</v>
      </c>
      <c r="Q32" s="560">
        <v>197357</v>
      </c>
      <c r="R32" s="560">
        <v>111939</v>
      </c>
      <c r="S32" s="560">
        <v>114280</v>
      </c>
      <c r="T32" s="560">
        <v>612261</v>
      </c>
      <c r="U32" s="560" t="s">
        <v>765</v>
      </c>
      <c r="V32" s="560">
        <v>210442</v>
      </c>
      <c r="W32" s="566" t="s">
        <v>679</v>
      </c>
    </row>
    <row r="33" spans="1:23" s="560" customFormat="1" ht="9.75" customHeight="1" x14ac:dyDescent="0.2">
      <c r="A33" s="568" t="s">
        <v>383</v>
      </c>
      <c r="B33" s="560">
        <v>3134806</v>
      </c>
      <c r="C33" s="560">
        <v>2609723</v>
      </c>
      <c r="D33" s="560">
        <v>937500</v>
      </c>
      <c r="E33" s="560">
        <v>40069</v>
      </c>
      <c r="F33" s="560" t="s">
        <v>765</v>
      </c>
      <c r="G33" s="560" t="s">
        <v>765</v>
      </c>
      <c r="H33" s="560">
        <v>83201</v>
      </c>
      <c r="I33" s="560">
        <v>98214</v>
      </c>
      <c r="J33" s="560" t="s">
        <v>765</v>
      </c>
      <c r="K33" s="560" t="s">
        <v>765</v>
      </c>
      <c r="L33" s="560">
        <v>365314</v>
      </c>
      <c r="M33" s="560" t="s">
        <v>765</v>
      </c>
      <c r="N33" s="560" t="s">
        <v>765</v>
      </c>
      <c r="O33" s="560" t="s">
        <v>765</v>
      </c>
      <c r="P33" s="560" t="s">
        <v>765</v>
      </c>
      <c r="Q33" s="560">
        <v>140379</v>
      </c>
      <c r="R33" s="560">
        <v>238701</v>
      </c>
      <c r="S33" s="560" t="s">
        <v>765</v>
      </c>
      <c r="T33" s="560">
        <v>401092</v>
      </c>
      <c r="U33" s="560" t="s">
        <v>765</v>
      </c>
      <c r="V33" s="560">
        <v>305253</v>
      </c>
      <c r="W33" s="566" t="s">
        <v>104</v>
      </c>
    </row>
    <row r="34" spans="1:23" s="560" customFormat="1" ht="9.75" customHeight="1" x14ac:dyDescent="0.2">
      <c r="A34" s="565" t="s">
        <v>382</v>
      </c>
      <c r="B34" s="564">
        <v>3377674</v>
      </c>
      <c r="C34" s="563">
        <v>2922085</v>
      </c>
      <c r="D34" s="563">
        <v>832542</v>
      </c>
      <c r="E34" s="563">
        <v>61841</v>
      </c>
      <c r="F34" s="563" t="s">
        <v>765</v>
      </c>
      <c r="G34" s="563">
        <v>38378</v>
      </c>
      <c r="H34" s="563">
        <v>144710</v>
      </c>
      <c r="I34" s="563">
        <v>151850</v>
      </c>
      <c r="J34" s="563" t="s">
        <v>765</v>
      </c>
      <c r="K34" s="563" t="s">
        <v>765</v>
      </c>
      <c r="L34" s="563">
        <v>176105</v>
      </c>
      <c r="M34" s="563">
        <v>38393</v>
      </c>
      <c r="N34" s="563" t="s">
        <v>765</v>
      </c>
      <c r="O34" s="563" t="s">
        <v>765</v>
      </c>
      <c r="P34" s="563" t="s">
        <v>765</v>
      </c>
      <c r="Q34" s="563">
        <v>79468</v>
      </c>
      <c r="R34" s="563">
        <v>81888</v>
      </c>
      <c r="S34" s="563">
        <v>148970</v>
      </c>
      <c r="T34" s="563">
        <v>505281</v>
      </c>
      <c r="U34" s="563" t="s">
        <v>765</v>
      </c>
      <c r="V34" s="563">
        <v>662659</v>
      </c>
      <c r="W34" s="561" t="s">
        <v>105</v>
      </c>
    </row>
    <row r="35" spans="1:23" ht="12" customHeight="1" x14ac:dyDescent="0.2"/>
    <row r="36" spans="1:23" ht="12" customHeight="1" x14ac:dyDescent="0.2"/>
    <row r="37" spans="1:23" ht="12" customHeight="1" x14ac:dyDescent="0.2">
      <c r="K37" s="579" t="s">
        <v>129</v>
      </c>
    </row>
    <row r="38" spans="1:23" s="574" customFormat="1" ht="21" customHeight="1" x14ac:dyDescent="0.2">
      <c r="A38" s="1074" t="s">
        <v>276</v>
      </c>
      <c r="B38" s="577" t="s">
        <v>516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1077" t="s">
        <v>111</v>
      </c>
    </row>
    <row r="39" spans="1:23" s="574" customFormat="1" ht="21" customHeight="1" x14ac:dyDescent="0.2">
      <c r="A39" s="1075"/>
      <c r="B39" s="993" t="s">
        <v>437</v>
      </c>
      <c r="C39" s="1041" t="s">
        <v>436</v>
      </c>
      <c r="D39" s="576"/>
      <c r="E39" s="576"/>
      <c r="F39" s="576"/>
      <c r="G39" s="576"/>
      <c r="H39" s="576"/>
      <c r="I39" s="576"/>
      <c r="J39" s="576"/>
      <c r="K39" s="576"/>
      <c r="L39" s="576"/>
      <c r="M39" s="576"/>
      <c r="N39" s="576"/>
      <c r="O39" s="576"/>
      <c r="P39" s="576"/>
      <c r="Q39" s="576"/>
      <c r="R39" s="576"/>
      <c r="S39" s="576"/>
      <c r="T39" s="576"/>
      <c r="U39" s="1040"/>
      <c r="V39" s="1041" t="s">
        <v>435</v>
      </c>
      <c r="W39" s="1078"/>
    </row>
    <row r="40" spans="1:23" s="574" customFormat="1" ht="52.5" customHeight="1" x14ac:dyDescent="0.2">
      <c r="A40" s="1076"/>
      <c r="B40" s="575" t="s">
        <v>425</v>
      </c>
      <c r="C40" s="1043" t="s">
        <v>1598</v>
      </c>
      <c r="D40" s="575" t="s">
        <v>424</v>
      </c>
      <c r="E40" s="575" t="s">
        <v>476</v>
      </c>
      <c r="F40" s="575" t="s">
        <v>506</v>
      </c>
      <c r="G40" s="575" t="s">
        <v>211</v>
      </c>
      <c r="H40" s="581" t="s">
        <v>423</v>
      </c>
      <c r="I40" s="575" t="s">
        <v>421</v>
      </c>
      <c r="J40" s="575" t="s">
        <v>505</v>
      </c>
      <c r="K40" s="575" t="s">
        <v>420</v>
      </c>
      <c r="L40" s="575" t="s">
        <v>504</v>
      </c>
      <c r="M40" s="575" t="s">
        <v>468</v>
      </c>
      <c r="N40" s="575" t="s">
        <v>475</v>
      </c>
      <c r="O40" s="575" t="s">
        <v>511</v>
      </c>
      <c r="P40" s="575" t="s">
        <v>419</v>
      </c>
      <c r="Q40" s="575" t="s">
        <v>502</v>
      </c>
      <c r="R40" s="575" t="s">
        <v>501</v>
      </c>
      <c r="S40" s="575" t="s">
        <v>462</v>
      </c>
      <c r="T40" s="575" t="s">
        <v>474</v>
      </c>
      <c r="U40" s="575" t="s">
        <v>500</v>
      </c>
      <c r="V40" s="1042" t="s">
        <v>418</v>
      </c>
      <c r="W40" s="1079"/>
    </row>
    <row r="41" spans="1:23" s="560" customFormat="1" ht="9.75" customHeight="1" x14ac:dyDescent="0.2">
      <c r="A41" s="573" t="s">
        <v>598</v>
      </c>
      <c r="B41" s="572">
        <v>195232</v>
      </c>
      <c r="C41" s="571">
        <v>3602387</v>
      </c>
      <c r="D41" s="571">
        <v>205139</v>
      </c>
      <c r="E41" s="571">
        <v>69</v>
      </c>
      <c r="F41" s="571" t="s">
        <v>765</v>
      </c>
      <c r="G41" s="571">
        <v>28097</v>
      </c>
      <c r="H41" s="571">
        <v>192436</v>
      </c>
      <c r="I41" s="571">
        <v>38296</v>
      </c>
      <c r="J41" s="571">
        <v>15796</v>
      </c>
      <c r="K41" s="571">
        <v>328728</v>
      </c>
      <c r="L41" s="571">
        <v>33429</v>
      </c>
      <c r="M41" s="571">
        <v>35897</v>
      </c>
      <c r="N41" s="571">
        <v>204755</v>
      </c>
      <c r="O41" s="571" t="s">
        <v>765</v>
      </c>
      <c r="P41" s="571">
        <v>2223715</v>
      </c>
      <c r="Q41" s="571">
        <v>159950</v>
      </c>
      <c r="R41" s="571">
        <v>62386</v>
      </c>
      <c r="S41" s="571">
        <v>22826</v>
      </c>
      <c r="T41" s="571">
        <v>43234</v>
      </c>
      <c r="U41" s="571">
        <v>7634</v>
      </c>
      <c r="V41" s="571">
        <v>1299099</v>
      </c>
      <c r="W41" s="569" t="s">
        <v>118</v>
      </c>
    </row>
    <row r="42" spans="1:23" s="560" customFormat="1" ht="9.75" customHeight="1" x14ac:dyDescent="0.2">
      <c r="A42" s="568" t="s">
        <v>399</v>
      </c>
      <c r="B42" s="560">
        <v>20123</v>
      </c>
      <c r="C42" s="560">
        <v>3379781</v>
      </c>
      <c r="D42" s="560">
        <v>730573</v>
      </c>
      <c r="E42" s="560">
        <v>23</v>
      </c>
      <c r="F42" s="560" t="s">
        <v>765</v>
      </c>
      <c r="G42" s="560" t="s">
        <v>765</v>
      </c>
      <c r="H42" s="560" t="s">
        <v>765</v>
      </c>
      <c r="I42" s="560" t="s">
        <v>765</v>
      </c>
      <c r="J42" s="560" t="s">
        <v>765</v>
      </c>
      <c r="K42" s="560">
        <v>176477</v>
      </c>
      <c r="L42" s="560" t="s">
        <v>765</v>
      </c>
      <c r="M42" s="560">
        <v>83559</v>
      </c>
      <c r="N42" s="560">
        <v>58785</v>
      </c>
      <c r="O42" s="560" t="s">
        <v>765</v>
      </c>
      <c r="P42" s="560">
        <v>2227915</v>
      </c>
      <c r="Q42" s="560">
        <v>62562</v>
      </c>
      <c r="R42" s="560">
        <v>39887</v>
      </c>
      <c r="S42" s="560" t="s">
        <v>765</v>
      </c>
      <c r="T42" s="560" t="s">
        <v>765</v>
      </c>
      <c r="U42" s="560" t="s">
        <v>765</v>
      </c>
      <c r="V42" s="560">
        <v>907753</v>
      </c>
      <c r="W42" s="566" t="s">
        <v>119</v>
      </c>
    </row>
    <row r="43" spans="1:23" s="560" customFormat="1" ht="9.75" customHeight="1" x14ac:dyDescent="0.2">
      <c r="A43" s="568" t="s">
        <v>398</v>
      </c>
      <c r="B43" s="560">
        <v>40351</v>
      </c>
      <c r="C43" s="560">
        <v>3487387</v>
      </c>
      <c r="D43" s="560">
        <v>431592</v>
      </c>
      <c r="E43" s="560">
        <v>23</v>
      </c>
      <c r="F43" s="560" t="s">
        <v>765</v>
      </c>
      <c r="G43" s="560" t="s">
        <v>765</v>
      </c>
      <c r="H43" s="560">
        <v>40537</v>
      </c>
      <c r="I43" s="560">
        <v>37088</v>
      </c>
      <c r="J43" s="560" t="s">
        <v>765</v>
      </c>
      <c r="K43" s="560">
        <v>272082</v>
      </c>
      <c r="L43" s="560" t="s">
        <v>765</v>
      </c>
      <c r="M43" s="560">
        <v>24447</v>
      </c>
      <c r="N43" s="560" t="s">
        <v>765</v>
      </c>
      <c r="O43" s="560" t="s">
        <v>765</v>
      </c>
      <c r="P43" s="560">
        <v>2581681</v>
      </c>
      <c r="Q43" s="560">
        <v>99937</v>
      </c>
      <c r="R43" s="560" t="s">
        <v>765</v>
      </c>
      <c r="S43" s="560" t="s">
        <v>765</v>
      </c>
      <c r="T43" s="560" t="s">
        <v>765</v>
      </c>
      <c r="U43" s="560" t="s">
        <v>765</v>
      </c>
      <c r="V43" s="560">
        <v>833963</v>
      </c>
      <c r="W43" s="566" t="s">
        <v>120</v>
      </c>
    </row>
    <row r="44" spans="1:23" s="560" customFormat="1" ht="9.75" customHeight="1" x14ac:dyDescent="0.2">
      <c r="A44" s="568" t="s">
        <v>397</v>
      </c>
      <c r="B44" s="560" t="s">
        <v>765</v>
      </c>
      <c r="C44" s="560">
        <v>3020886</v>
      </c>
      <c r="D44" s="560">
        <v>460082</v>
      </c>
      <c r="E44" s="560">
        <v>68133</v>
      </c>
      <c r="F44" s="560">
        <v>44459</v>
      </c>
      <c r="G44" s="560" t="s">
        <v>765</v>
      </c>
      <c r="H44" s="560">
        <v>40653</v>
      </c>
      <c r="I44" s="560" t="s">
        <v>765</v>
      </c>
      <c r="J44" s="560" t="s">
        <v>765</v>
      </c>
      <c r="K44" s="560">
        <v>150754</v>
      </c>
      <c r="L44" s="560" t="s">
        <v>765</v>
      </c>
      <c r="M44" s="560">
        <v>33534</v>
      </c>
      <c r="N44" s="560" t="s">
        <v>765</v>
      </c>
      <c r="O44" s="560">
        <v>16</v>
      </c>
      <c r="P44" s="560">
        <v>2188236</v>
      </c>
      <c r="Q44" s="560" t="s">
        <v>765</v>
      </c>
      <c r="R44" s="560">
        <v>35019</v>
      </c>
      <c r="S44" s="560" t="s">
        <v>765</v>
      </c>
      <c r="T44" s="560" t="s">
        <v>765</v>
      </c>
      <c r="U44" s="560" t="s">
        <v>765</v>
      </c>
      <c r="V44" s="560">
        <v>334946</v>
      </c>
      <c r="W44" s="566" t="s">
        <v>283</v>
      </c>
    </row>
    <row r="45" spans="1:23" s="560" customFormat="1" ht="9.75" customHeight="1" x14ac:dyDescent="0.2">
      <c r="A45" s="568" t="s">
        <v>750</v>
      </c>
      <c r="B45" s="560" t="s">
        <v>765</v>
      </c>
      <c r="C45" s="560">
        <v>3258585</v>
      </c>
      <c r="D45" s="560">
        <v>242010</v>
      </c>
      <c r="E45" s="560" t="s">
        <v>765</v>
      </c>
      <c r="F45" s="560">
        <v>38887</v>
      </c>
      <c r="G45" s="560" t="s">
        <v>765</v>
      </c>
      <c r="H45" s="560">
        <v>118421</v>
      </c>
      <c r="I45" s="560" t="s">
        <v>765</v>
      </c>
      <c r="J45" s="560" t="s">
        <v>765</v>
      </c>
      <c r="K45" s="560">
        <v>125377</v>
      </c>
      <c r="L45" s="560" t="s">
        <v>765</v>
      </c>
      <c r="M45" s="560" t="s">
        <v>765</v>
      </c>
      <c r="N45" s="560" t="s">
        <v>765</v>
      </c>
      <c r="O45" s="560" t="s">
        <v>765</v>
      </c>
      <c r="P45" s="560">
        <v>2625574</v>
      </c>
      <c r="Q45" s="560">
        <v>31612</v>
      </c>
      <c r="R45" s="560">
        <v>76704</v>
      </c>
      <c r="S45" s="560" t="s">
        <v>765</v>
      </c>
      <c r="T45" s="560" t="s">
        <v>765</v>
      </c>
      <c r="U45" s="560" t="s">
        <v>765</v>
      </c>
      <c r="V45" s="560">
        <v>572051</v>
      </c>
      <c r="W45" s="566" t="s">
        <v>673</v>
      </c>
    </row>
    <row r="46" spans="1:23" s="560" customFormat="1" ht="6.75" customHeight="1" x14ac:dyDescent="0.2">
      <c r="A46" s="568"/>
      <c r="W46" s="566"/>
    </row>
    <row r="47" spans="1:23" s="560" customFormat="1" ht="9.75" customHeight="1" x14ac:dyDescent="0.2">
      <c r="A47" s="568" t="s">
        <v>595</v>
      </c>
      <c r="B47" s="560" t="s">
        <v>765</v>
      </c>
      <c r="C47" s="560">
        <v>2918305</v>
      </c>
      <c r="D47" s="560">
        <v>335655</v>
      </c>
      <c r="E47" s="560">
        <v>68133</v>
      </c>
      <c r="F47" s="560">
        <v>44459</v>
      </c>
      <c r="G47" s="560" t="s">
        <v>765</v>
      </c>
      <c r="H47" s="560" t="s">
        <v>765</v>
      </c>
      <c r="I47" s="560" t="s">
        <v>765</v>
      </c>
      <c r="J47" s="560" t="s">
        <v>765</v>
      </c>
      <c r="K47" s="560" t="s">
        <v>765</v>
      </c>
      <c r="L47" s="560" t="s">
        <v>765</v>
      </c>
      <c r="M47" s="560" t="s">
        <v>765</v>
      </c>
      <c r="N47" s="560" t="s">
        <v>765</v>
      </c>
      <c r="O47" s="560">
        <v>16</v>
      </c>
      <c r="P47" s="560">
        <v>2456055</v>
      </c>
      <c r="Q47" s="560">
        <v>13987</v>
      </c>
      <c r="R47" s="560" t="s">
        <v>765</v>
      </c>
      <c r="S47" s="560" t="s">
        <v>765</v>
      </c>
      <c r="T47" s="560" t="s">
        <v>765</v>
      </c>
      <c r="U47" s="560" t="s">
        <v>765</v>
      </c>
      <c r="V47" s="560">
        <v>352595</v>
      </c>
      <c r="W47" s="566" t="s">
        <v>282</v>
      </c>
    </row>
    <row r="48" spans="1:23" s="560" customFormat="1" ht="9.75" customHeight="1" x14ac:dyDescent="0.2">
      <c r="A48" s="568" t="s">
        <v>751</v>
      </c>
      <c r="B48" s="560" t="s">
        <v>765</v>
      </c>
      <c r="C48" s="560">
        <v>3424627</v>
      </c>
      <c r="D48" s="560">
        <v>325491</v>
      </c>
      <c r="E48" s="560" t="s">
        <v>765</v>
      </c>
      <c r="F48" s="560">
        <v>38887</v>
      </c>
      <c r="G48" s="560" t="s">
        <v>765</v>
      </c>
      <c r="H48" s="560">
        <v>198956</v>
      </c>
      <c r="I48" s="560" t="s">
        <v>765</v>
      </c>
      <c r="J48" s="560" t="s">
        <v>765</v>
      </c>
      <c r="K48" s="560">
        <v>214861</v>
      </c>
      <c r="L48" s="560" t="s">
        <v>765</v>
      </c>
      <c r="M48" s="560" t="s">
        <v>765</v>
      </c>
      <c r="N48" s="560" t="s">
        <v>765</v>
      </c>
      <c r="O48" s="560" t="s">
        <v>765</v>
      </c>
      <c r="P48" s="560">
        <v>2502225</v>
      </c>
      <c r="Q48" s="560">
        <v>67503</v>
      </c>
      <c r="R48" s="560">
        <v>76704</v>
      </c>
      <c r="S48" s="560" t="s">
        <v>765</v>
      </c>
      <c r="T48" s="560" t="s">
        <v>765</v>
      </c>
      <c r="U48" s="560" t="s">
        <v>765</v>
      </c>
      <c r="V48" s="560">
        <v>763477</v>
      </c>
      <c r="W48" s="566" t="s">
        <v>675</v>
      </c>
    </row>
    <row r="49" spans="1:23" s="560" customFormat="1" ht="6.75" customHeight="1" x14ac:dyDescent="0.2">
      <c r="A49" s="568"/>
      <c r="W49" s="566"/>
    </row>
    <row r="50" spans="1:23" s="560" customFormat="1" ht="9.75" customHeight="1" x14ac:dyDescent="0.2">
      <c r="A50" s="568" t="s">
        <v>393</v>
      </c>
      <c r="B50" s="560" t="s">
        <v>765</v>
      </c>
      <c r="C50" s="560">
        <v>872017</v>
      </c>
      <c r="D50" s="560">
        <v>75350</v>
      </c>
      <c r="E50" s="560" t="s">
        <v>765</v>
      </c>
      <c r="F50" s="560" t="s">
        <v>765</v>
      </c>
      <c r="G50" s="560" t="s">
        <v>765</v>
      </c>
      <c r="H50" s="560" t="s">
        <v>765</v>
      </c>
      <c r="I50" s="560" t="s">
        <v>765</v>
      </c>
      <c r="J50" s="560" t="s">
        <v>765</v>
      </c>
      <c r="K50" s="560" t="s">
        <v>765</v>
      </c>
      <c r="L50" s="560" t="s">
        <v>765</v>
      </c>
      <c r="M50" s="560" t="s">
        <v>765</v>
      </c>
      <c r="N50" s="560" t="s">
        <v>765</v>
      </c>
      <c r="O50" s="560" t="s">
        <v>765</v>
      </c>
      <c r="P50" s="560">
        <v>782680</v>
      </c>
      <c r="Q50" s="560">
        <v>13987</v>
      </c>
      <c r="R50" s="560" t="s">
        <v>765</v>
      </c>
      <c r="S50" s="560" t="s">
        <v>765</v>
      </c>
      <c r="T50" s="560" t="s">
        <v>765</v>
      </c>
      <c r="U50" s="560" t="s">
        <v>765</v>
      </c>
      <c r="V50" s="560">
        <v>84366</v>
      </c>
      <c r="W50" s="566" t="s">
        <v>281</v>
      </c>
    </row>
    <row r="51" spans="1:23" s="560" customFormat="1" ht="9.75" customHeight="1" x14ac:dyDescent="0.2">
      <c r="A51" s="568" t="s">
        <v>396</v>
      </c>
      <c r="B51" s="560" t="s">
        <v>765</v>
      </c>
      <c r="C51" s="560">
        <v>1001944</v>
      </c>
      <c r="D51" s="560">
        <v>40164</v>
      </c>
      <c r="E51" s="560" t="s">
        <v>765</v>
      </c>
      <c r="F51" s="560">
        <v>38887</v>
      </c>
      <c r="G51" s="560" t="s">
        <v>765</v>
      </c>
      <c r="H51" s="560" t="s">
        <v>765</v>
      </c>
      <c r="I51" s="560" t="s">
        <v>765</v>
      </c>
      <c r="J51" s="560" t="s">
        <v>765</v>
      </c>
      <c r="K51" s="560">
        <v>125377</v>
      </c>
      <c r="L51" s="560" t="s">
        <v>765</v>
      </c>
      <c r="M51" s="560" t="s">
        <v>765</v>
      </c>
      <c r="N51" s="560" t="s">
        <v>765</v>
      </c>
      <c r="O51" s="560" t="s">
        <v>765</v>
      </c>
      <c r="P51" s="560">
        <v>703187</v>
      </c>
      <c r="Q51" s="560">
        <v>17625</v>
      </c>
      <c r="R51" s="560">
        <v>76704</v>
      </c>
      <c r="S51" s="560" t="s">
        <v>765</v>
      </c>
      <c r="T51" s="560" t="s">
        <v>765</v>
      </c>
      <c r="U51" s="560" t="s">
        <v>765</v>
      </c>
      <c r="V51" s="560">
        <v>145048</v>
      </c>
      <c r="W51" s="566" t="s">
        <v>121</v>
      </c>
    </row>
    <row r="52" spans="1:23" s="560" customFormat="1" ht="9.75" customHeight="1" x14ac:dyDescent="0.2">
      <c r="A52" s="568" t="s">
        <v>395</v>
      </c>
      <c r="B52" s="560" t="s">
        <v>765</v>
      </c>
      <c r="C52" s="560">
        <v>572509</v>
      </c>
      <c r="D52" s="560" t="s">
        <v>765</v>
      </c>
      <c r="E52" s="560" t="s">
        <v>765</v>
      </c>
      <c r="F52" s="560" t="s">
        <v>765</v>
      </c>
      <c r="G52" s="560" t="s">
        <v>765</v>
      </c>
      <c r="H52" s="560" t="s">
        <v>765</v>
      </c>
      <c r="I52" s="560" t="s">
        <v>765</v>
      </c>
      <c r="J52" s="560" t="s">
        <v>765</v>
      </c>
      <c r="K52" s="560" t="s">
        <v>765</v>
      </c>
      <c r="L52" s="560" t="s">
        <v>765</v>
      </c>
      <c r="M52" s="560" t="s">
        <v>765</v>
      </c>
      <c r="N52" s="560" t="s">
        <v>765</v>
      </c>
      <c r="O52" s="560" t="s">
        <v>765</v>
      </c>
      <c r="P52" s="560">
        <v>572509</v>
      </c>
      <c r="Q52" s="560" t="s">
        <v>765</v>
      </c>
      <c r="R52" s="560" t="s">
        <v>765</v>
      </c>
      <c r="S52" s="560" t="s">
        <v>765</v>
      </c>
      <c r="T52" s="560" t="s">
        <v>765</v>
      </c>
      <c r="U52" s="560" t="s">
        <v>765</v>
      </c>
      <c r="V52" s="560">
        <v>160328</v>
      </c>
      <c r="W52" s="566" t="s">
        <v>122</v>
      </c>
    </row>
    <row r="53" spans="1:23" s="560" customFormat="1" ht="9.75" customHeight="1" x14ac:dyDescent="0.2">
      <c r="A53" s="568" t="s">
        <v>394</v>
      </c>
      <c r="B53" s="560" t="s">
        <v>765</v>
      </c>
      <c r="C53" s="560">
        <v>812115</v>
      </c>
      <c r="D53" s="560">
        <v>126496</v>
      </c>
      <c r="E53" s="560" t="s">
        <v>765</v>
      </c>
      <c r="F53" s="560" t="s">
        <v>765</v>
      </c>
      <c r="G53" s="560" t="s">
        <v>765</v>
      </c>
      <c r="H53" s="560">
        <v>118421</v>
      </c>
      <c r="I53" s="560" t="s">
        <v>765</v>
      </c>
      <c r="J53" s="560" t="s">
        <v>765</v>
      </c>
      <c r="K53" s="560" t="s">
        <v>765</v>
      </c>
      <c r="L53" s="560" t="s">
        <v>765</v>
      </c>
      <c r="M53" s="560" t="s">
        <v>765</v>
      </c>
      <c r="N53" s="560" t="s">
        <v>765</v>
      </c>
      <c r="O53" s="560" t="s">
        <v>765</v>
      </c>
      <c r="P53" s="560">
        <v>567198</v>
      </c>
      <c r="Q53" s="560" t="s">
        <v>765</v>
      </c>
      <c r="R53" s="560" t="s">
        <v>765</v>
      </c>
      <c r="S53" s="560" t="s">
        <v>765</v>
      </c>
      <c r="T53" s="560" t="s">
        <v>765</v>
      </c>
      <c r="U53" s="560" t="s">
        <v>765</v>
      </c>
      <c r="V53" s="560">
        <v>182309</v>
      </c>
      <c r="W53" s="566" t="s">
        <v>123</v>
      </c>
    </row>
    <row r="54" spans="1:23" s="560" customFormat="1" ht="9.75" customHeight="1" x14ac:dyDescent="0.2">
      <c r="A54" s="568" t="s">
        <v>676</v>
      </c>
      <c r="B54" s="560" t="s">
        <v>765</v>
      </c>
      <c r="C54" s="560">
        <v>1038059</v>
      </c>
      <c r="D54" s="560">
        <v>158831</v>
      </c>
      <c r="E54" s="560" t="s">
        <v>765</v>
      </c>
      <c r="F54" s="560" t="s">
        <v>765</v>
      </c>
      <c r="G54" s="560" t="s">
        <v>765</v>
      </c>
      <c r="H54" s="560">
        <v>80535</v>
      </c>
      <c r="I54" s="560" t="s">
        <v>765</v>
      </c>
      <c r="J54" s="560" t="s">
        <v>765</v>
      </c>
      <c r="K54" s="560">
        <v>89484</v>
      </c>
      <c r="L54" s="560" t="s">
        <v>765</v>
      </c>
      <c r="M54" s="560" t="s">
        <v>765</v>
      </c>
      <c r="N54" s="560" t="s">
        <v>765</v>
      </c>
      <c r="O54" s="560" t="s">
        <v>765</v>
      </c>
      <c r="P54" s="560">
        <v>659331</v>
      </c>
      <c r="Q54" s="560">
        <v>49878</v>
      </c>
      <c r="R54" s="560" t="s">
        <v>765</v>
      </c>
      <c r="S54" s="560" t="s">
        <v>765</v>
      </c>
      <c r="T54" s="560" t="s">
        <v>765</v>
      </c>
      <c r="U54" s="560" t="s">
        <v>765</v>
      </c>
      <c r="V54" s="560">
        <v>275792</v>
      </c>
      <c r="W54" s="566" t="s">
        <v>677</v>
      </c>
    </row>
    <row r="55" spans="1:23" s="560" customFormat="1" ht="6.75" customHeight="1" x14ac:dyDescent="0.2">
      <c r="A55" s="568"/>
      <c r="W55" s="566"/>
    </row>
    <row r="56" spans="1:23" s="560" customFormat="1" ht="9.75" customHeight="1" x14ac:dyDescent="0.2">
      <c r="A56" s="568" t="s">
        <v>280</v>
      </c>
      <c r="B56" s="560" t="s">
        <v>765</v>
      </c>
      <c r="C56" s="560">
        <v>308793</v>
      </c>
      <c r="D56" s="560" t="s">
        <v>765</v>
      </c>
      <c r="E56" s="560" t="s">
        <v>765</v>
      </c>
      <c r="F56" s="560" t="s">
        <v>765</v>
      </c>
      <c r="G56" s="560" t="s">
        <v>765</v>
      </c>
      <c r="H56" s="560" t="s">
        <v>765</v>
      </c>
      <c r="I56" s="560" t="s">
        <v>765</v>
      </c>
      <c r="J56" s="560" t="s">
        <v>765</v>
      </c>
      <c r="K56" s="560" t="s">
        <v>765</v>
      </c>
      <c r="L56" s="560" t="s">
        <v>765</v>
      </c>
      <c r="M56" s="560" t="s">
        <v>765</v>
      </c>
      <c r="N56" s="560" t="s">
        <v>765</v>
      </c>
      <c r="O56" s="560" t="s">
        <v>765</v>
      </c>
      <c r="P56" s="560">
        <v>308793</v>
      </c>
      <c r="Q56" s="560" t="s">
        <v>765</v>
      </c>
      <c r="R56" s="560" t="s">
        <v>765</v>
      </c>
      <c r="S56" s="560" t="s">
        <v>765</v>
      </c>
      <c r="T56" s="560" t="s">
        <v>765</v>
      </c>
      <c r="U56" s="560" t="s">
        <v>765</v>
      </c>
      <c r="V56" s="560">
        <v>84342</v>
      </c>
      <c r="W56" s="566" t="s">
        <v>279</v>
      </c>
    </row>
    <row r="57" spans="1:23" s="560" customFormat="1" ht="9.75" customHeight="1" x14ac:dyDescent="0.2">
      <c r="A57" s="568" t="s">
        <v>383</v>
      </c>
      <c r="B57" s="560" t="s">
        <v>765</v>
      </c>
      <c r="C57" s="560">
        <v>210552</v>
      </c>
      <c r="D57" s="560" t="s">
        <v>765</v>
      </c>
      <c r="E57" s="560" t="s">
        <v>765</v>
      </c>
      <c r="F57" s="560" t="s">
        <v>765</v>
      </c>
      <c r="G57" s="560" t="s">
        <v>765</v>
      </c>
      <c r="H57" s="560" t="s">
        <v>765</v>
      </c>
      <c r="I57" s="560" t="s">
        <v>765</v>
      </c>
      <c r="J57" s="560" t="s">
        <v>765</v>
      </c>
      <c r="K57" s="560" t="s">
        <v>765</v>
      </c>
      <c r="L57" s="560" t="s">
        <v>765</v>
      </c>
      <c r="M57" s="560" t="s">
        <v>765</v>
      </c>
      <c r="N57" s="560" t="s">
        <v>765</v>
      </c>
      <c r="O57" s="560" t="s">
        <v>765</v>
      </c>
      <c r="P57" s="560">
        <v>196565</v>
      </c>
      <c r="Q57" s="560">
        <v>13987</v>
      </c>
      <c r="R57" s="560" t="s">
        <v>765</v>
      </c>
      <c r="S57" s="560" t="s">
        <v>765</v>
      </c>
      <c r="T57" s="560" t="s">
        <v>765</v>
      </c>
      <c r="U57" s="560" t="s">
        <v>765</v>
      </c>
      <c r="V57" s="560">
        <v>24</v>
      </c>
      <c r="W57" s="566" t="s">
        <v>104</v>
      </c>
    </row>
    <row r="58" spans="1:23" s="560" customFormat="1" ht="9.75" customHeight="1" x14ac:dyDescent="0.2">
      <c r="A58" s="568" t="s">
        <v>382</v>
      </c>
      <c r="B58" s="560" t="s">
        <v>765</v>
      </c>
      <c r="C58" s="560">
        <v>352672</v>
      </c>
      <c r="D58" s="560">
        <v>75350</v>
      </c>
      <c r="E58" s="560" t="s">
        <v>765</v>
      </c>
      <c r="F58" s="560" t="s">
        <v>765</v>
      </c>
      <c r="G58" s="560" t="s">
        <v>765</v>
      </c>
      <c r="H58" s="560" t="s">
        <v>765</v>
      </c>
      <c r="I58" s="560" t="s">
        <v>765</v>
      </c>
      <c r="J58" s="560" t="s">
        <v>765</v>
      </c>
      <c r="K58" s="560" t="s">
        <v>765</v>
      </c>
      <c r="L58" s="560" t="s">
        <v>765</v>
      </c>
      <c r="M58" s="560" t="s">
        <v>765</v>
      </c>
      <c r="N58" s="560" t="s">
        <v>765</v>
      </c>
      <c r="O58" s="560" t="s">
        <v>765</v>
      </c>
      <c r="P58" s="560">
        <v>277322</v>
      </c>
      <c r="Q58" s="560" t="s">
        <v>765</v>
      </c>
      <c r="R58" s="560" t="s">
        <v>765</v>
      </c>
      <c r="S58" s="560" t="s">
        <v>765</v>
      </c>
      <c r="T58" s="560" t="s">
        <v>765</v>
      </c>
      <c r="U58" s="560" t="s">
        <v>765</v>
      </c>
      <c r="V58" s="560" t="s">
        <v>765</v>
      </c>
      <c r="W58" s="566" t="s">
        <v>105</v>
      </c>
    </row>
    <row r="59" spans="1:23" s="560" customFormat="1" ht="9.75" customHeight="1" x14ac:dyDescent="0.2">
      <c r="A59" s="568" t="s">
        <v>392</v>
      </c>
      <c r="B59" s="560" t="s">
        <v>765</v>
      </c>
      <c r="C59" s="560">
        <v>357790</v>
      </c>
      <c r="D59" s="560">
        <v>40164</v>
      </c>
      <c r="E59" s="560" t="s">
        <v>765</v>
      </c>
      <c r="F59" s="560">
        <v>38887</v>
      </c>
      <c r="G59" s="560" t="s">
        <v>765</v>
      </c>
      <c r="H59" s="560" t="s">
        <v>765</v>
      </c>
      <c r="I59" s="560" t="s">
        <v>765</v>
      </c>
      <c r="J59" s="560" t="s">
        <v>765</v>
      </c>
      <c r="K59" s="560" t="s">
        <v>765</v>
      </c>
      <c r="L59" s="560" t="s">
        <v>765</v>
      </c>
      <c r="M59" s="560" t="s">
        <v>765</v>
      </c>
      <c r="N59" s="560" t="s">
        <v>765</v>
      </c>
      <c r="O59" s="560" t="s">
        <v>765</v>
      </c>
      <c r="P59" s="560">
        <v>202035</v>
      </c>
      <c r="Q59" s="560" t="s">
        <v>765</v>
      </c>
      <c r="R59" s="560">
        <v>76704</v>
      </c>
      <c r="S59" s="560" t="s">
        <v>765</v>
      </c>
      <c r="T59" s="560" t="s">
        <v>765</v>
      </c>
      <c r="U59" s="560" t="s">
        <v>765</v>
      </c>
      <c r="V59" s="560" t="s">
        <v>765</v>
      </c>
      <c r="W59" s="566" t="s">
        <v>106</v>
      </c>
    </row>
    <row r="60" spans="1:23" s="560" customFormat="1" ht="9.75" customHeight="1" x14ac:dyDescent="0.2">
      <c r="A60" s="568" t="s">
        <v>391</v>
      </c>
      <c r="B60" s="560" t="s">
        <v>765</v>
      </c>
      <c r="C60" s="560">
        <v>326281</v>
      </c>
      <c r="D60" s="560" t="s">
        <v>765</v>
      </c>
      <c r="E60" s="560" t="s">
        <v>765</v>
      </c>
      <c r="F60" s="560" t="s">
        <v>765</v>
      </c>
      <c r="G60" s="560" t="s">
        <v>765</v>
      </c>
      <c r="H60" s="560" t="s">
        <v>765</v>
      </c>
      <c r="I60" s="560" t="s">
        <v>765</v>
      </c>
      <c r="J60" s="560" t="s">
        <v>765</v>
      </c>
      <c r="K60" s="560" t="s">
        <v>765</v>
      </c>
      <c r="L60" s="560" t="s">
        <v>765</v>
      </c>
      <c r="M60" s="560" t="s">
        <v>765</v>
      </c>
      <c r="N60" s="560" t="s">
        <v>765</v>
      </c>
      <c r="O60" s="560" t="s">
        <v>765</v>
      </c>
      <c r="P60" s="560">
        <v>308656</v>
      </c>
      <c r="Q60" s="560">
        <v>17625</v>
      </c>
      <c r="R60" s="560" t="s">
        <v>765</v>
      </c>
      <c r="S60" s="560" t="s">
        <v>765</v>
      </c>
      <c r="T60" s="560" t="s">
        <v>765</v>
      </c>
      <c r="U60" s="560" t="s">
        <v>765</v>
      </c>
      <c r="V60" s="560">
        <v>78632</v>
      </c>
      <c r="W60" s="566" t="s">
        <v>124</v>
      </c>
    </row>
    <row r="61" spans="1:23" s="560" customFormat="1" ht="9.75" customHeight="1" x14ac:dyDescent="0.2">
      <c r="A61" s="568" t="s">
        <v>390</v>
      </c>
      <c r="B61" s="560" t="s">
        <v>765</v>
      </c>
      <c r="C61" s="560">
        <v>317873</v>
      </c>
      <c r="D61" s="560" t="s">
        <v>765</v>
      </c>
      <c r="E61" s="560" t="s">
        <v>765</v>
      </c>
      <c r="F61" s="560" t="s">
        <v>765</v>
      </c>
      <c r="G61" s="560" t="s">
        <v>765</v>
      </c>
      <c r="H61" s="560" t="s">
        <v>765</v>
      </c>
      <c r="I61" s="560" t="s">
        <v>765</v>
      </c>
      <c r="J61" s="560" t="s">
        <v>765</v>
      </c>
      <c r="K61" s="560">
        <v>125377</v>
      </c>
      <c r="L61" s="560" t="s">
        <v>765</v>
      </c>
      <c r="M61" s="560" t="s">
        <v>765</v>
      </c>
      <c r="N61" s="560" t="s">
        <v>765</v>
      </c>
      <c r="O61" s="560" t="s">
        <v>765</v>
      </c>
      <c r="P61" s="560">
        <v>192496</v>
      </c>
      <c r="Q61" s="560" t="s">
        <v>765</v>
      </c>
      <c r="R61" s="560" t="s">
        <v>765</v>
      </c>
      <c r="S61" s="560" t="s">
        <v>765</v>
      </c>
      <c r="T61" s="560" t="s">
        <v>765</v>
      </c>
      <c r="U61" s="560" t="s">
        <v>765</v>
      </c>
      <c r="V61" s="560">
        <v>66416</v>
      </c>
      <c r="W61" s="566" t="s">
        <v>125</v>
      </c>
    </row>
    <row r="62" spans="1:23" s="560" customFormat="1" ht="9.75" customHeight="1" x14ac:dyDescent="0.2">
      <c r="A62" s="568" t="s">
        <v>389</v>
      </c>
      <c r="B62" s="560" t="s">
        <v>765</v>
      </c>
      <c r="C62" s="560">
        <v>246310</v>
      </c>
      <c r="D62" s="560" t="s">
        <v>765</v>
      </c>
      <c r="E62" s="560" t="s">
        <v>765</v>
      </c>
      <c r="F62" s="560" t="s">
        <v>765</v>
      </c>
      <c r="G62" s="560" t="s">
        <v>765</v>
      </c>
      <c r="H62" s="560" t="s">
        <v>765</v>
      </c>
      <c r="I62" s="560" t="s">
        <v>765</v>
      </c>
      <c r="J62" s="560" t="s">
        <v>765</v>
      </c>
      <c r="K62" s="560" t="s">
        <v>765</v>
      </c>
      <c r="L62" s="560" t="s">
        <v>765</v>
      </c>
      <c r="M62" s="560" t="s">
        <v>765</v>
      </c>
      <c r="N62" s="560" t="s">
        <v>765</v>
      </c>
      <c r="O62" s="560" t="s">
        <v>765</v>
      </c>
      <c r="P62" s="560">
        <v>246310</v>
      </c>
      <c r="Q62" s="560" t="s">
        <v>765</v>
      </c>
      <c r="R62" s="560" t="s">
        <v>765</v>
      </c>
      <c r="S62" s="560" t="s">
        <v>765</v>
      </c>
      <c r="T62" s="560" t="s">
        <v>765</v>
      </c>
      <c r="U62" s="560" t="s">
        <v>765</v>
      </c>
      <c r="V62" s="560">
        <v>46649</v>
      </c>
      <c r="W62" s="566" t="s">
        <v>126</v>
      </c>
    </row>
    <row r="63" spans="1:23" s="560" customFormat="1" ht="9.75" customHeight="1" x14ac:dyDescent="0.2">
      <c r="A63" s="568" t="s">
        <v>388</v>
      </c>
      <c r="B63" s="560" t="s">
        <v>765</v>
      </c>
      <c r="C63" s="560">
        <v>161745</v>
      </c>
      <c r="D63" s="560" t="s">
        <v>765</v>
      </c>
      <c r="E63" s="560" t="s">
        <v>765</v>
      </c>
      <c r="F63" s="560" t="s">
        <v>765</v>
      </c>
      <c r="G63" s="560" t="s">
        <v>765</v>
      </c>
      <c r="H63" s="560" t="s">
        <v>765</v>
      </c>
      <c r="I63" s="560" t="s">
        <v>765</v>
      </c>
      <c r="J63" s="560" t="s">
        <v>765</v>
      </c>
      <c r="K63" s="560" t="s">
        <v>765</v>
      </c>
      <c r="L63" s="560" t="s">
        <v>765</v>
      </c>
      <c r="M63" s="560" t="s">
        <v>765</v>
      </c>
      <c r="N63" s="560" t="s">
        <v>765</v>
      </c>
      <c r="O63" s="560" t="s">
        <v>765</v>
      </c>
      <c r="P63" s="560">
        <v>161745</v>
      </c>
      <c r="Q63" s="560" t="s">
        <v>765</v>
      </c>
      <c r="R63" s="560" t="s">
        <v>765</v>
      </c>
      <c r="S63" s="560" t="s">
        <v>765</v>
      </c>
      <c r="T63" s="560" t="s">
        <v>765</v>
      </c>
      <c r="U63" s="560" t="s">
        <v>765</v>
      </c>
      <c r="V63" s="560">
        <v>63472</v>
      </c>
      <c r="W63" s="566" t="s">
        <v>127</v>
      </c>
    </row>
    <row r="64" spans="1:23" s="560" customFormat="1" ht="9.75" customHeight="1" x14ac:dyDescent="0.2">
      <c r="A64" s="568" t="s">
        <v>387</v>
      </c>
      <c r="B64" s="560" t="s">
        <v>765</v>
      </c>
      <c r="C64" s="560">
        <v>164454</v>
      </c>
      <c r="D64" s="560" t="s">
        <v>765</v>
      </c>
      <c r="E64" s="560" t="s">
        <v>765</v>
      </c>
      <c r="F64" s="560" t="s">
        <v>765</v>
      </c>
      <c r="G64" s="560" t="s">
        <v>765</v>
      </c>
      <c r="H64" s="560" t="s">
        <v>765</v>
      </c>
      <c r="I64" s="560" t="s">
        <v>765</v>
      </c>
      <c r="J64" s="560" t="s">
        <v>765</v>
      </c>
      <c r="K64" s="560" t="s">
        <v>765</v>
      </c>
      <c r="L64" s="560" t="s">
        <v>765</v>
      </c>
      <c r="M64" s="560" t="s">
        <v>765</v>
      </c>
      <c r="N64" s="560" t="s">
        <v>765</v>
      </c>
      <c r="O64" s="560" t="s">
        <v>765</v>
      </c>
      <c r="P64" s="560">
        <v>164454</v>
      </c>
      <c r="Q64" s="560" t="s">
        <v>765</v>
      </c>
      <c r="R64" s="560" t="s">
        <v>765</v>
      </c>
      <c r="S64" s="560" t="s">
        <v>765</v>
      </c>
      <c r="T64" s="560" t="s">
        <v>765</v>
      </c>
      <c r="U64" s="560" t="s">
        <v>765</v>
      </c>
      <c r="V64" s="560">
        <v>50207</v>
      </c>
      <c r="W64" s="566" t="s">
        <v>128</v>
      </c>
    </row>
    <row r="65" spans="1:23" s="560" customFormat="1" ht="9.75" customHeight="1" x14ac:dyDescent="0.2">
      <c r="A65" s="568" t="s">
        <v>386</v>
      </c>
      <c r="B65" s="560" t="s">
        <v>765</v>
      </c>
      <c r="C65" s="560">
        <v>325663</v>
      </c>
      <c r="D65" s="560">
        <v>85762</v>
      </c>
      <c r="E65" s="560" t="s">
        <v>765</v>
      </c>
      <c r="F65" s="560" t="s">
        <v>765</v>
      </c>
      <c r="G65" s="560" t="s">
        <v>765</v>
      </c>
      <c r="H65" s="560">
        <v>45786</v>
      </c>
      <c r="I65" s="560" t="s">
        <v>765</v>
      </c>
      <c r="J65" s="560" t="s">
        <v>765</v>
      </c>
      <c r="K65" s="560" t="s">
        <v>765</v>
      </c>
      <c r="L65" s="560" t="s">
        <v>765</v>
      </c>
      <c r="M65" s="560" t="s">
        <v>765</v>
      </c>
      <c r="N65" s="560" t="s">
        <v>765</v>
      </c>
      <c r="O65" s="560" t="s">
        <v>765</v>
      </c>
      <c r="P65" s="560">
        <v>194115</v>
      </c>
      <c r="Q65" s="560" t="s">
        <v>765</v>
      </c>
      <c r="R65" s="560" t="s">
        <v>765</v>
      </c>
      <c r="S65" s="560" t="s">
        <v>765</v>
      </c>
      <c r="T65" s="560" t="s">
        <v>765</v>
      </c>
      <c r="U65" s="560" t="s">
        <v>765</v>
      </c>
      <c r="V65" s="560">
        <v>29711</v>
      </c>
      <c r="W65" s="566" t="s">
        <v>107</v>
      </c>
    </row>
    <row r="66" spans="1:23" s="560" customFormat="1" ht="9.75" customHeight="1" x14ac:dyDescent="0.2">
      <c r="A66" s="568" t="s">
        <v>385</v>
      </c>
      <c r="B66" s="560" t="s">
        <v>765</v>
      </c>
      <c r="C66" s="560">
        <v>238378</v>
      </c>
      <c r="D66" s="560" t="s">
        <v>765</v>
      </c>
      <c r="E66" s="560" t="s">
        <v>765</v>
      </c>
      <c r="F66" s="560" t="s">
        <v>765</v>
      </c>
      <c r="G66" s="560" t="s">
        <v>765</v>
      </c>
      <c r="H66" s="560">
        <v>72635</v>
      </c>
      <c r="I66" s="560" t="s">
        <v>765</v>
      </c>
      <c r="J66" s="560" t="s">
        <v>765</v>
      </c>
      <c r="K66" s="560" t="s">
        <v>765</v>
      </c>
      <c r="L66" s="560" t="s">
        <v>765</v>
      </c>
      <c r="M66" s="560" t="s">
        <v>765</v>
      </c>
      <c r="N66" s="560" t="s">
        <v>765</v>
      </c>
      <c r="O66" s="560" t="s">
        <v>765</v>
      </c>
      <c r="P66" s="560">
        <v>165743</v>
      </c>
      <c r="Q66" s="560" t="s">
        <v>765</v>
      </c>
      <c r="R66" s="560" t="s">
        <v>765</v>
      </c>
      <c r="S66" s="560" t="s">
        <v>765</v>
      </c>
      <c r="T66" s="560" t="s">
        <v>765</v>
      </c>
      <c r="U66" s="560" t="s">
        <v>765</v>
      </c>
      <c r="V66" s="560">
        <v>81198</v>
      </c>
      <c r="W66" s="566" t="s">
        <v>108</v>
      </c>
    </row>
    <row r="67" spans="1:23" s="560" customFormat="1" ht="9.75" customHeight="1" x14ac:dyDescent="0.2">
      <c r="A67" s="568" t="s">
        <v>384</v>
      </c>
      <c r="B67" s="560" t="s">
        <v>765</v>
      </c>
      <c r="C67" s="560">
        <v>248074</v>
      </c>
      <c r="D67" s="560">
        <v>40734</v>
      </c>
      <c r="E67" s="560" t="s">
        <v>765</v>
      </c>
      <c r="F67" s="560" t="s">
        <v>765</v>
      </c>
      <c r="G67" s="560" t="s">
        <v>765</v>
      </c>
      <c r="H67" s="560" t="s">
        <v>765</v>
      </c>
      <c r="I67" s="560" t="s">
        <v>765</v>
      </c>
      <c r="J67" s="560" t="s">
        <v>765</v>
      </c>
      <c r="K67" s="560" t="s">
        <v>765</v>
      </c>
      <c r="L67" s="560" t="s">
        <v>765</v>
      </c>
      <c r="M67" s="560" t="s">
        <v>765</v>
      </c>
      <c r="N67" s="560" t="s">
        <v>765</v>
      </c>
      <c r="O67" s="560" t="s">
        <v>765</v>
      </c>
      <c r="P67" s="560">
        <v>207340</v>
      </c>
      <c r="Q67" s="560" t="s">
        <v>765</v>
      </c>
      <c r="R67" s="560" t="s">
        <v>765</v>
      </c>
      <c r="S67" s="560" t="s">
        <v>765</v>
      </c>
      <c r="T67" s="560" t="s">
        <v>765</v>
      </c>
      <c r="U67" s="560" t="s">
        <v>765</v>
      </c>
      <c r="V67" s="560">
        <v>71400</v>
      </c>
      <c r="W67" s="566" t="s">
        <v>109</v>
      </c>
    </row>
    <row r="68" spans="1:23" s="560" customFormat="1" ht="9.75" customHeight="1" x14ac:dyDescent="0.2">
      <c r="A68" s="568" t="s">
        <v>678</v>
      </c>
      <c r="B68" s="560" t="s">
        <v>765</v>
      </c>
      <c r="C68" s="560">
        <v>451760</v>
      </c>
      <c r="D68" s="560">
        <v>79221</v>
      </c>
      <c r="E68" s="560" t="s">
        <v>765</v>
      </c>
      <c r="F68" s="560" t="s">
        <v>765</v>
      </c>
      <c r="G68" s="560" t="s">
        <v>765</v>
      </c>
      <c r="H68" s="560" t="s">
        <v>765</v>
      </c>
      <c r="I68" s="560" t="s">
        <v>765</v>
      </c>
      <c r="J68" s="560" t="s">
        <v>765</v>
      </c>
      <c r="K68" s="560">
        <v>89484</v>
      </c>
      <c r="L68" s="560" t="s">
        <v>765</v>
      </c>
      <c r="M68" s="560" t="s">
        <v>765</v>
      </c>
      <c r="N68" s="560" t="s">
        <v>765</v>
      </c>
      <c r="O68" s="560" t="s">
        <v>765</v>
      </c>
      <c r="P68" s="560">
        <v>283055</v>
      </c>
      <c r="Q68" s="560" t="s">
        <v>765</v>
      </c>
      <c r="R68" s="560" t="s">
        <v>765</v>
      </c>
      <c r="S68" s="560" t="s">
        <v>765</v>
      </c>
      <c r="T68" s="560" t="s">
        <v>765</v>
      </c>
      <c r="U68" s="560" t="s">
        <v>765</v>
      </c>
      <c r="V68" s="560">
        <v>146840</v>
      </c>
      <c r="W68" s="566" t="s">
        <v>679</v>
      </c>
    </row>
    <row r="69" spans="1:23" s="560" customFormat="1" ht="9.75" customHeight="1" x14ac:dyDescent="0.2">
      <c r="A69" s="568" t="s">
        <v>383</v>
      </c>
      <c r="B69" s="560" t="s">
        <v>765</v>
      </c>
      <c r="C69" s="560">
        <v>233741</v>
      </c>
      <c r="D69" s="560" t="s">
        <v>765</v>
      </c>
      <c r="E69" s="560" t="s">
        <v>765</v>
      </c>
      <c r="F69" s="560" t="s">
        <v>765</v>
      </c>
      <c r="G69" s="560" t="s">
        <v>765</v>
      </c>
      <c r="H69" s="560" t="s">
        <v>765</v>
      </c>
      <c r="I69" s="560" t="s">
        <v>765</v>
      </c>
      <c r="J69" s="560" t="s">
        <v>765</v>
      </c>
      <c r="K69" s="560" t="s">
        <v>765</v>
      </c>
      <c r="L69" s="560" t="s">
        <v>765</v>
      </c>
      <c r="M69" s="560" t="s">
        <v>765</v>
      </c>
      <c r="N69" s="560" t="s">
        <v>765</v>
      </c>
      <c r="O69" s="560" t="s">
        <v>765</v>
      </c>
      <c r="P69" s="560">
        <v>233741</v>
      </c>
      <c r="Q69" s="560" t="s">
        <v>765</v>
      </c>
      <c r="R69" s="560" t="s">
        <v>765</v>
      </c>
      <c r="S69" s="560" t="s">
        <v>765</v>
      </c>
      <c r="T69" s="560" t="s">
        <v>765</v>
      </c>
      <c r="U69" s="560" t="s">
        <v>765</v>
      </c>
      <c r="V69" s="560">
        <v>128928</v>
      </c>
      <c r="W69" s="566" t="s">
        <v>104</v>
      </c>
    </row>
    <row r="70" spans="1:23" s="560" customFormat="1" ht="9.75" customHeight="1" x14ac:dyDescent="0.2">
      <c r="A70" s="565" t="s">
        <v>382</v>
      </c>
      <c r="B70" s="564" t="s">
        <v>765</v>
      </c>
      <c r="C70" s="563">
        <v>352558</v>
      </c>
      <c r="D70" s="563">
        <v>79610</v>
      </c>
      <c r="E70" s="563" t="s">
        <v>765</v>
      </c>
      <c r="F70" s="563" t="s">
        <v>765</v>
      </c>
      <c r="G70" s="563" t="s">
        <v>765</v>
      </c>
      <c r="H70" s="563">
        <v>80535</v>
      </c>
      <c r="I70" s="563" t="s">
        <v>765</v>
      </c>
      <c r="J70" s="563" t="s">
        <v>765</v>
      </c>
      <c r="K70" s="563" t="s">
        <v>765</v>
      </c>
      <c r="L70" s="563" t="s">
        <v>765</v>
      </c>
      <c r="M70" s="563" t="s">
        <v>765</v>
      </c>
      <c r="N70" s="563" t="s">
        <v>765</v>
      </c>
      <c r="O70" s="563" t="s">
        <v>765</v>
      </c>
      <c r="P70" s="563">
        <v>142535</v>
      </c>
      <c r="Q70" s="563">
        <v>49878</v>
      </c>
      <c r="R70" s="563" t="s">
        <v>765</v>
      </c>
      <c r="S70" s="563" t="s">
        <v>765</v>
      </c>
      <c r="T70" s="563" t="s">
        <v>765</v>
      </c>
      <c r="U70" s="563" t="s">
        <v>765</v>
      </c>
      <c r="V70" s="563">
        <v>24</v>
      </c>
      <c r="W70" s="561" t="s">
        <v>105</v>
      </c>
    </row>
    <row r="71" spans="1:23" ht="12" customHeight="1" x14ac:dyDescent="0.2"/>
    <row r="72" spans="1:23" ht="12" customHeight="1" x14ac:dyDescent="0.2"/>
    <row r="73" spans="1:23" ht="12" customHeight="1" x14ac:dyDescent="0.15">
      <c r="K73" s="579" t="s">
        <v>129</v>
      </c>
      <c r="V73" s="582" t="s">
        <v>414</v>
      </c>
    </row>
    <row r="74" spans="1:23" s="574" customFormat="1" ht="21" customHeight="1" x14ac:dyDescent="0.2">
      <c r="A74" s="1074" t="s">
        <v>276</v>
      </c>
      <c r="B74" s="577" t="s">
        <v>516</v>
      </c>
      <c r="C74" s="576"/>
      <c r="D74" s="576"/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1040"/>
      <c r="U74" s="1041" t="s">
        <v>515</v>
      </c>
      <c r="V74" s="576"/>
      <c r="W74" s="1077" t="s">
        <v>111</v>
      </c>
    </row>
    <row r="75" spans="1:23" s="574" customFormat="1" ht="21" customHeight="1" x14ac:dyDescent="0.2">
      <c r="A75" s="1075"/>
      <c r="B75" s="577" t="s">
        <v>531</v>
      </c>
      <c r="C75" s="576"/>
      <c r="D75" s="1040"/>
      <c r="E75" s="1041" t="s">
        <v>434</v>
      </c>
      <c r="F75" s="1040"/>
      <c r="G75" s="1041" t="s">
        <v>411</v>
      </c>
      <c r="H75" s="576"/>
      <c r="I75" s="576"/>
      <c r="J75" s="576"/>
      <c r="K75" s="576"/>
      <c r="L75" s="576"/>
      <c r="M75" s="576"/>
      <c r="N75" s="576"/>
      <c r="O75" s="1040"/>
      <c r="P75" s="1041" t="s">
        <v>410</v>
      </c>
      <c r="Q75" s="576"/>
      <c r="R75" s="576"/>
      <c r="S75" s="1040"/>
      <c r="T75" s="585" t="s">
        <v>491</v>
      </c>
      <c r="U75" s="1080" t="s">
        <v>513</v>
      </c>
      <c r="V75" s="1041" t="s">
        <v>445</v>
      </c>
      <c r="W75" s="1078"/>
    </row>
    <row r="76" spans="1:23" s="574" customFormat="1" ht="52.5" customHeight="1" x14ac:dyDescent="0.2">
      <c r="A76" s="1076"/>
      <c r="B76" s="575" t="s">
        <v>417</v>
      </c>
      <c r="C76" s="575" t="s">
        <v>499</v>
      </c>
      <c r="D76" s="581" t="s">
        <v>498</v>
      </c>
      <c r="E76" s="1043" t="s">
        <v>416</v>
      </c>
      <c r="F76" s="575" t="s">
        <v>415</v>
      </c>
      <c r="G76" s="1043" t="s">
        <v>408</v>
      </c>
      <c r="H76" s="575" t="s">
        <v>497</v>
      </c>
      <c r="I76" s="575" t="s">
        <v>407</v>
      </c>
      <c r="J76" s="575" t="s">
        <v>496</v>
      </c>
      <c r="K76" s="575" t="s">
        <v>473</v>
      </c>
      <c r="L76" s="575" t="s">
        <v>406</v>
      </c>
      <c r="M76" s="575" t="s">
        <v>752</v>
      </c>
      <c r="N76" s="575" t="s">
        <v>403</v>
      </c>
      <c r="O76" s="575" t="s">
        <v>525</v>
      </c>
      <c r="P76" s="1043" t="s">
        <v>402</v>
      </c>
      <c r="Q76" s="575" t="s">
        <v>401</v>
      </c>
      <c r="R76" s="575" t="s">
        <v>400</v>
      </c>
      <c r="S76" s="575" t="s">
        <v>488</v>
      </c>
      <c r="T76" s="1043" t="s">
        <v>487</v>
      </c>
      <c r="U76" s="1081"/>
      <c r="V76" s="1042" t="s">
        <v>438</v>
      </c>
      <c r="W76" s="1079"/>
    </row>
    <row r="77" spans="1:23" s="560" customFormat="1" ht="9.75" customHeight="1" x14ac:dyDescent="0.2">
      <c r="A77" s="573" t="s">
        <v>598</v>
      </c>
      <c r="B77" s="572">
        <v>1180759</v>
      </c>
      <c r="C77" s="571" t="s">
        <v>765</v>
      </c>
      <c r="D77" s="571">
        <v>118340</v>
      </c>
      <c r="E77" s="571">
        <v>155229</v>
      </c>
      <c r="F77" s="571">
        <v>155229</v>
      </c>
      <c r="G77" s="571">
        <v>854449</v>
      </c>
      <c r="H77" s="571">
        <v>32883</v>
      </c>
      <c r="I77" s="571">
        <v>517253</v>
      </c>
      <c r="J77" s="571" t="s">
        <v>765</v>
      </c>
      <c r="K77" s="571">
        <v>97981</v>
      </c>
      <c r="L77" s="571">
        <v>206332</v>
      </c>
      <c r="M77" s="571" t="s">
        <v>765</v>
      </c>
      <c r="N77" s="571" t="s">
        <v>765</v>
      </c>
      <c r="O77" s="571" t="s">
        <v>765</v>
      </c>
      <c r="P77" s="571">
        <v>675092</v>
      </c>
      <c r="Q77" s="571">
        <v>119564</v>
      </c>
      <c r="R77" s="571">
        <v>555528</v>
      </c>
      <c r="S77" s="571" t="s">
        <v>765</v>
      </c>
      <c r="T77" s="571">
        <v>17306</v>
      </c>
      <c r="U77" s="571">
        <v>1913425</v>
      </c>
      <c r="V77" s="571">
        <v>1913130</v>
      </c>
      <c r="W77" s="569" t="s">
        <v>118</v>
      </c>
    </row>
    <row r="78" spans="1:23" s="560" customFormat="1" ht="9.75" customHeight="1" x14ac:dyDescent="0.2">
      <c r="A78" s="568" t="s">
        <v>399</v>
      </c>
      <c r="B78" s="560">
        <v>807152</v>
      </c>
      <c r="C78" s="560">
        <v>100601</v>
      </c>
      <c r="D78" s="560" t="s">
        <v>765</v>
      </c>
      <c r="E78" s="560">
        <v>358905</v>
      </c>
      <c r="F78" s="560">
        <v>358905</v>
      </c>
      <c r="G78" s="560">
        <v>1384802</v>
      </c>
      <c r="H78" s="560" t="s">
        <v>765</v>
      </c>
      <c r="I78" s="560">
        <v>1090026</v>
      </c>
      <c r="J78" s="560">
        <v>29214</v>
      </c>
      <c r="K78" s="560" t="s">
        <v>765</v>
      </c>
      <c r="L78" s="560">
        <v>265562</v>
      </c>
      <c r="M78" s="560" t="s">
        <v>765</v>
      </c>
      <c r="N78" s="560" t="s">
        <v>765</v>
      </c>
      <c r="O78" s="560" t="s">
        <v>765</v>
      </c>
      <c r="P78" s="560">
        <v>537393</v>
      </c>
      <c r="Q78" s="560">
        <v>27592</v>
      </c>
      <c r="R78" s="560">
        <v>476492</v>
      </c>
      <c r="S78" s="560">
        <v>33309</v>
      </c>
      <c r="T78" s="560" t="s">
        <v>765</v>
      </c>
      <c r="U78" s="560">
        <v>1589830</v>
      </c>
      <c r="V78" s="560">
        <v>1589313</v>
      </c>
      <c r="W78" s="566" t="s">
        <v>119</v>
      </c>
    </row>
    <row r="79" spans="1:23" s="560" customFormat="1" ht="9.75" customHeight="1" x14ac:dyDescent="0.2">
      <c r="A79" s="568" t="s">
        <v>398</v>
      </c>
      <c r="B79" s="560">
        <v>764314</v>
      </c>
      <c r="C79" s="560">
        <v>69649</v>
      </c>
      <c r="D79" s="560" t="s">
        <v>765</v>
      </c>
      <c r="E79" s="560">
        <v>50457</v>
      </c>
      <c r="F79" s="560">
        <v>50457</v>
      </c>
      <c r="G79" s="560">
        <v>1382741</v>
      </c>
      <c r="H79" s="560" t="s">
        <v>765</v>
      </c>
      <c r="I79" s="560">
        <v>1061152</v>
      </c>
      <c r="J79" s="560">
        <v>56176</v>
      </c>
      <c r="K79" s="560" t="s">
        <v>765</v>
      </c>
      <c r="L79" s="560">
        <v>172156</v>
      </c>
      <c r="M79" s="560" t="s">
        <v>765</v>
      </c>
      <c r="N79" s="560">
        <v>93257</v>
      </c>
      <c r="O79" s="560" t="s">
        <v>765</v>
      </c>
      <c r="P79" s="560">
        <v>338235</v>
      </c>
      <c r="Q79" s="560">
        <v>28377</v>
      </c>
      <c r="R79" s="560">
        <v>309858</v>
      </c>
      <c r="S79" s="560" t="s">
        <v>765</v>
      </c>
      <c r="T79" s="560" t="s">
        <v>765</v>
      </c>
      <c r="U79" s="560">
        <v>1262984</v>
      </c>
      <c r="V79" s="560">
        <v>1262500</v>
      </c>
      <c r="W79" s="566" t="s">
        <v>120</v>
      </c>
    </row>
    <row r="80" spans="1:23" s="560" customFormat="1" ht="9.75" customHeight="1" x14ac:dyDescent="0.2">
      <c r="A80" s="568" t="s">
        <v>397</v>
      </c>
      <c r="B80" s="560">
        <v>334946</v>
      </c>
      <c r="C80" s="560" t="s">
        <v>765</v>
      </c>
      <c r="D80" s="560" t="s">
        <v>765</v>
      </c>
      <c r="E80" s="560">
        <v>281383</v>
      </c>
      <c r="F80" s="560">
        <v>281383</v>
      </c>
      <c r="G80" s="560">
        <v>407857</v>
      </c>
      <c r="H80" s="560" t="s">
        <v>765</v>
      </c>
      <c r="I80" s="560">
        <v>298124</v>
      </c>
      <c r="J80" s="560" t="s">
        <v>765</v>
      </c>
      <c r="K80" s="560" t="s">
        <v>765</v>
      </c>
      <c r="L80" s="560">
        <v>109733</v>
      </c>
      <c r="M80" s="560" t="s">
        <v>765</v>
      </c>
      <c r="N80" s="560" t="s">
        <v>765</v>
      </c>
      <c r="O80" s="560" t="s">
        <v>765</v>
      </c>
      <c r="P80" s="560">
        <v>429463</v>
      </c>
      <c r="Q80" s="560">
        <v>182803</v>
      </c>
      <c r="R80" s="560">
        <v>246660</v>
      </c>
      <c r="S80" s="560" t="s">
        <v>765</v>
      </c>
      <c r="T80" s="560" t="s">
        <v>765</v>
      </c>
      <c r="U80" s="560">
        <v>863720</v>
      </c>
      <c r="V80" s="560">
        <v>863177</v>
      </c>
      <c r="W80" s="566" t="s">
        <v>283</v>
      </c>
    </row>
    <row r="81" spans="1:23" s="560" customFormat="1" ht="9.75" customHeight="1" x14ac:dyDescent="0.2">
      <c r="A81" s="568" t="s">
        <v>750</v>
      </c>
      <c r="B81" s="560">
        <v>572051</v>
      </c>
      <c r="C81" s="560" t="s">
        <v>765</v>
      </c>
      <c r="D81" s="560" t="s">
        <v>765</v>
      </c>
      <c r="E81" s="560">
        <v>193514</v>
      </c>
      <c r="F81" s="560">
        <v>193514</v>
      </c>
      <c r="G81" s="560">
        <v>617057</v>
      </c>
      <c r="H81" s="560" t="s">
        <v>765</v>
      </c>
      <c r="I81" s="560">
        <v>617057</v>
      </c>
      <c r="J81" s="560" t="s">
        <v>765</v>
      </c>
      <c r="K81" s="560" t="s">
        <v>765</v>
      </c>
      <c r="L81" s="560" t="s">
        <v>765</v>
      </c>
      <c r="M81" s="560" t="s">
        <v>765</v>
      </c>
      <c r="N81" s="560" t="s">
        <v>765</v>
      </c>
      <c r="O81" s="560" t="s">
        <v>765</v>
      </c>
      <c r="P81" s="560">
        <v>641790</v>
      </c>
      <c r="Q81" s="560">
        <v>279881</v>
      </c>
      <c r="R81" s="560">
        <v>316386</v>
      </c>
      <c r="S81" s="560">
        <v>45523</v>
      </c>
      <c r="T81" s="560" t="s">
        <v>765</v>
      </c>
      <c r="U81" s="560">
        <v>983829</v>
      </c>
      <c r="V81" s="560">
        <v>983572</v>
      </c>
      <c r="W81" s="566" t="s">
        <v>673</v>
      </c>
    </row>
    <row r="82" spans="1:23" s="560" customFormat="1" ht="6.75" customHeight="1" x14ac:dyDescent="0.2">
      <c r="A82" s="568"/>
      <c r="W82" s="566"/>
    </row>
    <row r="83" spans="1:23" s="560" customFormat="1" ht="9.75" customHeight="1" x14ac:dyDescent="0.2">
      <c r="A83" s="568" t="s">
        <v>595</v>
      </c>
      <c r="B83" s="560">
        <v>352595</v>
      </c>
      <c r="C83" s="560" t="s">
        <v>765</v>
      </c>
      <c r="D83" s="560" t="s">
        <v>765</v>
      </c>
      <c r="E83" s="560">
        <v>336453</v>
      </c>
      <c r="F83" s="560">
        <v>336453</v>
      </c>
      <c r="G83" s="560">
        <v>114588</v>
      </c>
      <c r="H83" s="560" t="s">
        <v>765</v>
      </c>
      <c r="I83" s="560">
        <v>79437</v>
      </c>
      <c r="J83" s="560" t="s">
        <v>765</v>
      </c>
      <c r="K83" s="560" t="s">
        <v>765</v>
      </c>
      <c r="L83" s="560">
        <v>35151</v>
      </c>
      <c r="M83" s="560" t="s">
        <v>765</v>
      </c>
      <c r="N83" s="560" t="s">
        <v>765</v>
      </c>
      <c r="O83" s="560" t="s">
        <v>765</v>
      </c>
      <c r="P83" s="560">
        <v>461841</v>
      </c>
      <c r="Q83" s="560">
        <v>215833</v>
      </c>
      <c r="R83" s="560">
        <v>246008</v>
      </c>
      <c r="S83" s="560" t="s">
        <v>765</v>
      </c>
      <c r="T83" s="560" t="s">
        <v>765</v>
      </c>
      <c r="U83" s="560">
        <v>843366</v>
      </c>
      <c r="V83" s="560">
        <v>842913</v>
      </c>
      <c r="W83" s="566" t="s">
        <v>282</v>
      </c>
    </row>
    <row r="84" spans="1:23" s="560" customFormat="1" ht="9.75" customHeight="1" x14ac:dyDescent="0.2">
      <c r="A84" s="568" t="s">
        <v>751</v>
      </c>
      <c r="B84" s="560">
        <v>763477</v>
      </c>
      <c r="C84" s="560" t="s">
        <v>765</v>
      </c>
      <c r="D84" s="560" t="s">
        <v>765</v>
      </c>
      <c r="E84" s="560">
        <v>245679</v>
      </c>
      <c r="F84" s="560">
        <v>245679</v>
      </c>
      <c r="G84" s="560">
        <v>743433</v>
      </c>
      <c r="H84" s="560" t="s">
        <v>765</v>
      </c>
      <c r="I84" s="560">
        <v>712248</v>
      </c>
      <c r="J84" s="560" t="s">
        <v>765</v>
      </c>
      <c r="K84" s="560" t="s">
        <v>765</v>
      </c>
      <c r="L84" s="560" t="s">
        <v>765</v>
      </c>
      <c r="M84" s="560">
        <v>8663</v>
      </c>
      <c r="N84" s="560" t="s">
        <v>765</v>
      </c>
      <c r="O84" s="560">
        <v>22522</v>
      </c>
      <c r="P84" s="560">
        <v>629932</v>
      </c>
      <c r="Q84" s="560">
        <v>270932</v>
      </c>
      <c r="R84" s="560">
        <v>313477</v>
      </c>
      <c r="S84" s="560">
        <v>45523</v>
      </c>
      <c r="T84" s="560" t="s">
        <v>765</v>
      </c>
      <c r="U84" s="560">
        <v>1224212</v>
      </c>
      <c r="V84" s="560">
        <v>1223932</v>
      </c>
      <c r="W84" s="566" t="s">
        <v>675</v>
      </c>
    </row>
    <row r="85" spans="1:23" s="560" customFormat="1" ht="6.75" customHeight="1" x14ac:dyDescent="0.2">
      <c r="A85" s="568"/>
      <c r="W85" s="566"/>
    </row>
    <row r="86" spans="1:23" s="560" customFormat="1" ht="9.75" customHeight="1" x14ac:dyDescent="0.2">
      <c r="A86" s="568" t="s">
        <v>393</v>
      </c>
      <c r="B86" s="560">
        <v>84366</v>
      </c>
      <c r="C86" s="560" t="s">
        <v>765</v>
      </c>
      <c r="D86" s="560" t="s">
        <v>765</v>
      </c>
      <c r="E86" s="560">
        <v>134124</v>
      </c>
      <c r="F86" s="560">
        <v>134124</v>
      </c>
      <c r="G86" s="560">
        <v>28125</v>
      </c>
      <c r="H86" s="560" t="s">
        <v>765</v>
      </c>
      <c r="I86" s="560">
        <v>28125</v>
      </c>
      <c r="J86" s="560" t="s">
        <v>765</v>
      </c>
      <c r="K86" s="560" t="s">
        <v>765</v>
      </c>
      <c r="L86" s="560" t="s">
        <v>765</v>
      </c>
      <c r="M86" s="560" t="s">
        <v>765</v>
      </c>
      <c r="N86" s="560" t="s">
        <v>765</v>
      </c>
      <c r="O86" s="560" t="s">
        <v>765</v>
      </c>
      <c r="P86" s="560">
        <v>134653</v>
      </c>
      <c r="Q86" s="560">
        <v>65158</v>
      </c>
      <c r="R86" s="560">
        <v>69495</v>
      </c>
      <c r="S86" s="560" t="s">
        <v>765</v>
      </c>
      <c r="T86" s="560" t="s">
        <v>765</v>
      </c>
      <c r="U86" s="560">
        <v>98439</v>
      </c>
      <c r="V86" s="560">
        <v>98391</v>
      </c>
      <c r="W86" s="566" t="s">
        <v>281</v>
      </c>
    </row>
    <row r="87" spans="1:23" s="560" customFormat="1" ht="9.75" customHeight="1" x14ac:dyDescent="0.2">
      <c r="A87" s="568" t="s">
        <v>396</v>
      </c>
      <c r="B87" s="560">
        <v>145048</v>
      </c>
      <c r="C87" s="560" t="s">
        <v>765</v>
      </c>
      <c r="D87" s="560" t="s">
        <v>765</v>
      </c>
      <c r="E87" s="560">
        <v>11318</v>
      </c>
      <c r="F87" s="560">
        <v>11318</v>
      </c>
      <c r="G87" s="560">
        <v>377164</v>
      </c>
      <c r="H87" s="560" t="s">
        <v>765</v>
      </c>
      <c r="I87" s="560">
        <v>377164</v>
      </c>
      <c r="J87" s="560" t="s">
        <v>765</v>
      </c>
      <c r="K87" s="560" t="s">
        <v>765</v>
      </c>
      <c r="L87" s="560" t="s">
        <v>765</v>
      </c>
      <c r="M87" s="560" t="s">
        <v>765</v>
      </c>
      <c r="N87" s="560" t="s">
        <v>765</v>
      </c>
      <c r="O87" s="560" t="s">
        <v>765</v>
      </c>
      <c r="P87" s="560">
        <v>182704</v>
      </c>
      <c r="Q87" s="560">
        <v>94384</v>
      </c>
      <c r="R87" s="560">
        <v>42797</v>
      </c>
      <c r="S87" s="560">
        <v>45523</v>
      </c>
      <c r="T87" s="560" t="s">
        <v>765</v>
      </c>
      <c r="U87" s="560">
        <v>245077</v>
      </c>
      <c r="V87" s="560">
        <v>244962</v>
      </c>
      <c r="W87" s="566" t="s">
        <v>121</v>
      </c>
    </row>
    <row r="88" spans="1:23" s="560" customFormat="1" ht="9.75" customHeight="1" x14ac:dyDescent="0.2">
      <c r="A88" s="568" t="s">
        <v>395</v>
      </c>
      <c r="B88" s="560">
        <v>160328</v>
      </c>
      <c r="C88" s="560" t="s">
        <v>765</v>
      </c>
      <c r="D88" s="560" t="s">
        <v>765</v>
      </c>
      <c r="E88" s="560" t="s">
        <v>765</v>
      </c>
      <c r="F88" s="560" t="s">
        <v>765</v>
      </c>
      <c r="G88" s="560">
        <v>107733</v>
      </c>
      <c r="H88" s="560" t="s">
        <v>765</v>
      </c>
      <c r="I88" s="560">
        <v>107733</v>
      </c>
      <c r="J88" s="560" t="s">
        <v>765</v>
      </c>
      <c r="K88" s="560" t="s">
        <v>765</v>
      </c>
      <c r="L88" s="560" t="s">
        <v>765</v>
      </c>
      <c r="M88" s="560" t="s">
        <v>765</v>
      </c>
      <c r="N88" s="560" t="s">
        <v>765</v>
      </c>
      <c r="O88" s="560" t="s">
        <v>765</v>
      </c>
      <c r="P88" s="560">
        <v>76682</v>
      </c>
      <c r="Q88" s="560">
        <v>59408</v>
      </c>
      <c r="R88" s="560">
        <v>17274</v>
      </c>
      <c r="S88" s="560" t="s">
        <v>765</v>
      </c>
      <c r="T88" s="560" t="s">
        <v>765</v>
      </c>
      <c r="U88" s="560">
        <v>349523</v>
      </c>
      <c r="V88" s="560">
        <v>349429</v>
      </c>
      <c r="W88" s="566" t="s">
        <v>122</v>
      </c>
    </row>
    <row r="89" spans="1:23" s="560" customFormat="1" ht="9.75" customHeight="1" x14ac:dyDescent="0.2">
      <c r="A89" s="568" t="s">
        <v>394</v>
      </c>
      <c r="B89" s="560">
        <v>182309</v>
      </c>
      <c r="C89" s="560" t="s">
        <v>765</v>
      </c>
      <c r="D89" s="560" t="s">
        <v>765</v>
      </c>
      <c r="E89" s="560">
        <v>48072</v>
      </c>
      <c r="F89" s="560">
        <v>48072</v>
      </c>
      <c r="G89" s="560">
        <v>104035</v>
      </c>
      <c r="H89" s="560" t="s">
        <v>765</v>
      </c>
      <c r="I89" s="560">
        <v>104035</v>
      </c>
      <c r="J89" s="560" t="s">
        <v>765</v>
      </c>
      <c r="K89" s="560" t="s">
        <v>765</v>
      </c>
      <c r="L89" s="560" t="s">
        <v>765</v>
      </c>
      <c r="M89" s="560" t="s">
        <v>765</v>
      </c>
      <c r="N89" s="560" t="s">
        <v>765</v>
      </c>
      <c r="O89" s="560" t="s">
        <v>765</v>
      </c>
      <c r="P89" s="560">
        <v>247751</v>
      </c>
      <c r="Q89" s="560">
        <v>60931</v>
      </c>
      <c r="R89" s="560">
        <v>186820</v>
      </c>
      <c r="S89" s="560" t="s">
        <v>765</v>
      </c>
      <c r="T89" s="560" t="s">
        <v>765</v>
      </c>
      <c r="U89" s="560">
        <v>290790</v>
      </c>
      <c r="V89" s="560">
        <v>290790</v>
      </c>
      <c r="W89" s="566" t="s">
        <v>123</v>
      </c>
    </row>
    <row r="90" spans="1:23" s="560" customFormat="1" ht="9.75" customHeight="1" x14ac:dyDescent="0.2">
      <c r="A90" s="568" t="s">
        <v>676</v>
      </c>
      <c r="B90" s="560">
        <v>275792</v>
      </c>
      <c r="C90" s="560" t="s">
        <v>765</v>
      </c>
      <c r="D90" s="560" t="s">
        <v>765</v>
      </c>
      <c r="E90" s="560">
        <v>186289</v>
      </c>
      <c r="F90" s="560">
        <v>186289</v>
      </c>
      <c r="G90" s="560">
        <v>154501</v>
      </c>
      <c r="H90" s="560" t="s">
        <v>765</v>
      </c>
      <c r="I90" s="560">
        <v>123316</v>
      </c>
      <c r="J90" s="560" t="s">
        <v>765</v>
      </c>
      <c r="K90" s="560" t="s">
        <v>765</v>
      </c>
      <c r="L90" s="560" t="s">
        <v>765</v>
      </c>
      <c r="M90" s="560">
        <v>8663</v>
      </c>
      <c r="N90" s="560" t="s">
        <v>765</v>
      </c>
      <c r="O90" s="560">
        <v>22522</v>
      </c>
      <c r="P90" s="560">
        <v>122795</v>
      </c>
      <c r="Q90" s="560">
        <v>56209</v>
      </c>
      <c r="R90" s="560">
        <v>66586</v>
      </c>
      <c r="S90" s="560" t="s">
        <v>765</v>
      </c>
      <c r="T90" s="560" t="s">
        <v>765</v>
      </c>
      <c r="U90" s="560">
        <v>338822</v>
      </c>
      <c r="V90" s="560">
        <v>338751</v>
      </c>
      <c r="W90" s="566" t="s">
        <v>677</v>
      </c>
    </row>
    <row r="91" spans="1:23" s="560" customFormat="1" ht="6.75" customHeight="1" x14ac:dyDescent="0.2">
      <c r="A91" s="568"/>
      <c r="W91" s="566"/>
    </row>
    <row r="92" spans="1:23" s="560" customFormat="1" ht="9.75" customHeight="1" x14ac:dyDescent="0.2">
      <c r="A92" s="568" t="s">
        <v>280</v>
      </c>
      <c r="B92" s="560">
        <v>84342</v>
      </c>
      <c r="C92" s="560" t="s">
        <v>765</v>
      </c>
      <c r="D92" s="560" t="s">
        <v>765</v>
      </c>
      <c r="E92" s="560">
        <v>35030</v>
      </c>
      <c r="F92" s="560">
        <v>35030</v>
      </c>
      <c r="G92" s="560" t="s">
        <v>765</v>
      </c>
      <c r="H92" s="560" t="s">
        <v>765</v>
      </c>
      <c r="I92" s="560" t="s">
        <v>765</v>
      </c>
      <c r="J92" s="560" t="s">
        <v>765</v>
      </c>
      <c r="K92" s="560" t="s">
        <v>765</v>
      </c>
      <c r="L92" s="560" t="s">
        <v>765</v>
      </c>
      <c r="M92" s="560" t="s">
        <v>765</v>
      </c>
      <c r="N92" s="560" t="s">
        <v>765</v>
      </c>
      <c r="O92" s="560" t="s">
        <v>765</v>
      </c>
      <c r="P92" s="560">
        <v>52817</v>
      </c>
      <c r="Q92" s="560">
        <v>32593</v>
      </c>
      <c r="R92" s="560">
        <v>20224</v>
      </c>
      <c r="S92" s="560" t="s">
        <v>765</v>
      </c>
      <c r="T92" s="560" t="s">
        <v>765</v>
      </c>
      <c r="U92" s="560">
        <v>14552</v>
      </c>
      <c r="V92" s="560">
        <v>14528</v>
      </c>
      <c r="W92" s="566" t="s">
        <v>279</v>
      </c>
    </row>
    <row r="93" spans="1:23" s="560" customFormat="1" ht="9.75" customHeight="1" x14ac:dyDescent="0.2">
      <c r="A93" s="568" t="s">
        <v>383</v>
      </c>
      <c r="B93" s="560">
        <v>24</v>
      </c>
      <c r="C93" s="560" t="s">
        <v>765</v>
      </c>
      <c r="D93" s="560" t="s">
        <v>765</v>
      </c>
      <c r="E93" s="560">
        <v>52402</v>
      </c>
      <c r="F93" s="560">
        <v>52402</v>
      </c>
      <c r="G93" s="560" t="s">
        <v>765</v>
      </c>
      <c r="H93" s="560" t="s">
        <v>765</v>
      </c>
      <c r="I93" s="560" t="s">
        <v>765</v>
      </c>
      <c r="J93" s="560" t="s">
        <v>765</v>
      </c>
      <c r="K93" s="560" t="s">
        <v>765</v>
      </c>
      <c r="L93" s="560" t="s">
        <v>765</v>
      </c>
      <c r="M93" s="560" t="s">
        <v>765</v>
      </c>
      <c r="N93" s="560" t="s">
        <v>765</v>
      </c>
      <c r="O93" s="560" t="s">
        <v>765</v>
      </c>
      <c r="P93" s="560">
        <v>59121</v>
      </c>
      <c r="Q93" s="560">
        <v>32565</v>
      </c>
      <c r="R93" s="560">
        <v>26556</v>
      </c>
      <c r="S93" s="560" t="s">
        <v>765</v>
      </c>
      <c r="T93" s="560" t="s">
        <v>765</v>
      </c>
      <c r="U93" s="560">
        <v>60600</v>
      </c>
      <c r="V93" s="560">
        <v>60576</v>
      </c>
      <c r="W93" s="566" t="s">
        <v>104</v>
      </c>
    </row>
    <row r="94" spans="1:23" s="560" customFormat="1" ht="9.75" customHeight="1" x14ac:dyDescent="0.2">
      <c r="A94" s="568" t="s">
        <v>382</v>
      </c>
      <c r="B94" s="560" t="s">
        <v>765</v>
      </c>
      <c r="C94" s="560" t="s">
        <v>765</v>
      </c>
      <c r="D94" s="560" t="s">
        <v>765</v>
      </c>
      <c r="E94" s="560">
        <v>46692</v>
      </c>
      <c r="F94" s="560">
        <v>46692</v>
      </c>
      <c r="G94" s="560">
        <v>28125</v>
      </c>
      <c r="H94" s="560" t="s">
        <v>765</v>
      </c>
      <c r="I94" s="560">
        <v>28125</v>
      </c>
      <c r="J94" s="560" t="s">
        <v>765</v>
      </c>
      <c r="K94" s="560" t="s">
        <v>765</v>
      </c>
      <c r="L94" s="560" t="s">
        <v>765</v>
      </c>
      <c r="M94" s="560" t="s">
        <v>765</v>
      </c>
      <c r="N94" s="560" t="s">
        <v>765</v>
      </c>
      <c r="O94" s="560" t="s">
        <v>765</v>
      </c>
      <c r="P94" s="560">
        <v>22715</v>
      </c>
      <c r="Q94" s="560" t="s">
        <v>765</v>
      </c>
      <c r="R94" s="560">
        <v>22715</v>
      </c>
      <c r="S94" s="560" t="s">
        <v>765</v>
      </c>
      <c r="T94" s="560" t="s">
        <v>765</v>
      </c>
      <c r="U94" s="560">
        <v>23287</v>
      </c>
      <c r="V94" s="560">
        <v>23287</v>
      </c>
      <c r="W94" s="566" t="s">
        <v>105</v>
      </c>
    </row>
    <row r="95" spans="1:23" s="560" customFormat="1" ht="9.75" customHeight="1" x14ac:dyDescent="0.2">
      <c r="A95" s="568" t="s">
        <v>392</v>
      </c>
      <c r="B95" s="560" t="s">
        <v>765</v>
      </c>
      <c r="C95" s="560" t="s">
        <v>765</v>
      </c>
      <c r="D95" s="560" t="s">
        <v>765</v>
      </c>
      <c r="E95" s="560">
        <v>11318</v>
      </c>
      <c r="F95" s="560">
        <v>11318</v>
      </c>
      <c r="G95" s="560">
        <v>181296</v>
      </c>
      <c r="H95" s="560" t="s">
        <v>765</v>
      </c>
      <c r="I95" s="560">
        <v>181296</v>
      </c>
      <c r="J95" s="560" t="s">
        <v>765</v>
      </c>
      <c r="K95" s="560" t="s">
        <v>765</v>
      </c>
      <c r="L95" s="560" t="s">
        <v>765</v>
      </c>
      <c r="M95" s="560" t="s">
        <v>765</v>
      </c>
      <c r="N95" s="560" t="s">
        <v>765</v>
      </c>
      <c r="O95" s="560" t="s">
        <v>765</v>
      </c>
      <c r="P95" s="560">
        <v>48027</v>
      </c>
      <c r="Q95" s="560">
        <v>30891</v>
      </c>
      <c r="R95" s="560">
        <v>17136</v>
      </c>
      <c r="S95" s="560" t="s">
        <v>765</v>
      </c>
      <c r="T95" s="560" t="s">
        <v>765</v>
      </c>
      <c r="U95" s="560">
        <v>33115</v>
      </c>
      <c r="V95" s="560">
        <v>33115</v>
      </c>
      <c r="W95" s="566" t="s">
        <v>106</v>
      </c>
    </row>
    <row r="96" spans="1:23" s="560" customFormat="1" ht="9.75" customHeight="1" x14ac:dyDescent="0.2">
      <c r="A96" s="568" t="s">
        <v>391</v>
      </c>
      <c r="B96" s="560">
        <v>78632</v>
      </c>
      <c r="C96" s="560" t="s">
        <v>765</v>
      </c>
      <c r="D96" s="560" t="s">
        <v>765</v>
      </c>
      <c r="E96" s="560" t="s">
        <v>765</v>
      </c>
      <c r="F96" s="560" t="s">
        <v>765</v>
      </c>
      <c r="G96" s="560">
        <v>91070</v>
      </c>
      <c r="H96" s="560" t="s">
        <v>765</v>
      </c>
      <c r="I96" s="560">
        <v>91070</v>
      </c>
      <c r="J96" s="560" t="s">
        <v>765</v>
      </c>
      <c r="K96" s="560" t="s">
        <v>765</v>
      </c>
      <c r="L96" s="560" t="s">
        <v>765</v>
      </c>
      <c r="M96" s="560" t="s">
        <v>765</v>
      </c>
      <c r="N96" s="560" t="s">
        <v>765</v>
      </c>
      <c r="O96" s="560" t="s">
        <v>765</v>
      </c>
      <c r="P96" s="560">
        <v>102179</v>
      </c>
      <c r="Q96" s="560">
        <v>30995</v>
      </c>
      <c r="R96" s="560">
        <v>25661</v>
      </c>
      <c r="S96" s="560">
        <v>45523</v>
      </c>
      <c r="T96" s="560" t="s">
        <v>765</v>
      </c>
      <c r="U96" s="560">
        <v>79266</v>
      </c>
      <c r="V96" s="560">
        <v>79151</v>
      </c>
      <c r="W96" s="566" t="s">
        <v>124</v>
      </c>
    </row>
    <row r="97" spans="1:23" s="560" customFormat="1" ht="9.75" customHeight="1" x14ac:dyDescent="0.2">
      <c r="A97" s="568" t="s">
        <v>390</v>
      </c>
      <c r="B97" s="560">
        <v>66416</v>
      </c>
      <c r="C97" s="560" t="s">
        <v>765</v>
      </c>
      <c r="D97" s="560" t="s">
        <v>765</v>
      </c>
      <c r="E97" s="560" t="s">
        <v>765</v>
      </c>
      <c r="F97" s="560" t="s">
        <v>765</v>
      </c>
      <c r="G97" s="560">
        <v>104798</v>
      </c>
      <c r="H97" s="560" t="s">
        <v>765</v>
      </c>
      <c r="I97" s="560">
        <v>104798</v>
      </c>
      <c r="J97" s="560" t="s">
        <v>765</v>
      </c>
      <c r="K97" s="560" t="s">
        <v>765</v>
      </c>
      <c r="L97" s="560" t="s">
        <v>765</v>
      </c>
      <c r="M97" s="560" t="s">
        <v>765</v>
      </c>
      <c r="N97" s="560" t="s">
        <v>765</v>
      </c>
      <c r="O97" s="560" t="s">
        <v>765</v>
      </c>
      <c r="P97" s="560">
        <v>32498</v>
      </c>
      <c r="Q97" s="560">
        <v>32498</v>
      </c>
      <c r="R97" s="560" t="s">
        <v>765</v>
      </c>
      <c r="S97" s="560" t="s">
        <v>765</v>
      </c>
      <c r="T97" s="560" t="s">
        <v>765</v>
      </c>
      <c r="U97" s="560">
        <v>132696</v>
      </c>
      <c r="V97" s="560">
        <v>132696</v>
      </c>
      <c r="W97" s="566" t="s">
        <v>125</v>
      </c>
    </row>
    <row r="98" spans="1:23" s="560" customFormat="1" ht="9.75" customHeight="1" x14ac:dyDescent="0.2">
      <c r="A98" s="568" t="s">
        <v>389</v>
      </c>
      <c r="B98" s="560">
        <v>46649</v>
      </c>
      <c r="C98" s="560" t="s">
        <v>765</v>
      </c>
      <c r="D98" s="560" t="s">
        <v>765</v>
      </c>
      <c r="E98" s="560" t="s">
        <v>765</v>
      </c>
      <c r="F98" s="560" t="s">
        <v>765</v>
      </c>
      <c r="G98" s="560" t="s">
        <v>765</v>
      </c>
      <c r="H98" s="560" t="s">
        <v>765</v>
      </c>
      <c r="I98" s="560" t="s">
        <v>765</v>
      </c>
      <c r="J98" s="560" t="s">
        <v>765</v>
      </c>
      <c r="K98" s="560" t="s">
        <v>765</v>
      </c>
      <c r="L98" s="560" t="s">
        <v>765</v>
      </c>
      <c r="M98" s="560" t="s">
        <v>765</v>
      </c>
      <c r="N98" s="560" t="s">
        <v>765</v>
      </c>
      <c r="O98" s="560" t="s">
        <v>765</v>
      </c>
      <c r="P98" s="560">
        <v>17274</v>
      </c>
      <c r="Q98" s="560" t="s">
        <v>765</v>
      </c>
      <c r="R98" s="560">
        <v>17274</v>
      </c>
      <c r="S98" s="560" t="s">
        <v>765</v>
      </c>
      <c r="T98" s="560" t="s">
        <v>765</v>
      </c>
      <c r="U98" s="560">
        <v>76340</v>
      </c>
      <c r="V98" s="560">
        <v>76293</v>
      </c>
      <c r="W98" s="566" t="s">
        <v>126</v>
      </c>
    </row>
    <row r="99" spans="1:23" s="560" customFormat="1" ht="9.75" customHeight="1" x14ac:dyDescent="0.2">
      <c r="A99" s="568" t="s">
        <v>388</v>
      </c>
      <c r="B99" s="560">
        <v>63472</v>
      </c>
      <c r="C99" s="560" t="s">
        <v>765</v>
      </c>
      <c r="D99" s="560" t="s">
        <v>765</v>
      </c>
      <c r="E99" s="560" t="s">
        <v>765</v>
      </c>
      <c r="F99" s="560" t="s">
        <v>765</v>
      </c>
      <c r="G99" s="560" t="s">
        <v>765</v>
      </c>
      <c r="H99" s="560" t="s">
        <v>765</v>
      </c>
      <c r="I99" s="560" t="s">
        <v>765</v>
      </c>
      <c r="J99" s="560" t="s">
        <v>765</v>
      </c>
      <c r="K99" s="560" t="s">
        <v>765</v>
      </c>
      <c r="L99" s="560" t="s">
        <v>765</v>
      </c>
      <c r="M99" s="560" t="s">
        <v>765</v>
      </c>
      <c r="N99" s="560" t="s">
        <v>765</v>
      </c>
      <c r="O99" s="560" t="s">
        <v>765</v>
      </c>
      <c r="P99" s="560">
        <v>29702</v>
      </c>
      <c r="Q99" s="560">
        <v>29702</v>
      </c>
      <c r="R99" s="560" t="s">
        <v>765</v>
      </c>
      <c r="S99" s="560" t="s">
        <v>765</v>
      </c>
      <c r="T99" s="560" t="s">
        <v>765</v>
      </c>
      <c r="U99" s="560">
        <v>135045</v>
      </c>
      <c r="V99" s="560">
        <v>134998</v>
      </c>
      <c r="W99" s="566" t="s">
        <v>127</v>
      </c>
    </row>
    <row r="100" spans="1:23" s="560" customFormat="1" ht="9.75" customHeight="1" x14ac:dyDescent="0.2">
      <c r="A100" s="568" t="s">
        <v>387</v>
      </c>
      <c r="B100" s="560">
        <v>50207</v>
      </c>
      <c r="C100" s="560" t="s">
        <v>765</v>
      </c>
      <c r="D100" s="560" t="s">
        <v>765</v>
      </c>
      <c r="E100" s="560" t="s">
        <v>765</v>
      </c>
      <c r="F100" s="560" t="s">
        <v>765</v>
      </c>
      <c r="G100" s="560">
        <v>107733</v>
      </c>
      <c r="H100" s="560" t="s">
        <v>765</v>
      </c>
      <c r="I100" s="560">
        <v>107733</v>
      </c>
      <c r="J100" s="560" t="s">
        <v>765</v>
      </c>
      <c r="K100" s="560" t="s">
        <v>765</v>
      </c>
      <c r="L100" s="560" t="s">
        <v>765</v>
      </c>
      <c r="M100" s="560" t="s">
        <v>765</v>
      </c>
      <c r="N100" s="560" t="s">
        <v>765</v>
      </c>
      <c r="O100" s="560" t="s">
        <v>765</v>
      </c>
      <c r="P100" s="560">
        <v>29706</v>
      </c>
      <c r="Q100" s="560">
        <v>29706</v>
      </c>
      <c r="R100" s="560" t="s">
        <v>765</v>
      </c>
      <c r="S100" s="560" t="s">
        <v>765</v>
      </c>
      <c r="T100" s="560" t="s">
        <v>765</v>
      </c>
      <c r="U100" s="560">
        <v>138138</v>
      </c>
      <c r="V100" s="560">
        <v>138138</v>
      </c>
      <c r="W100" s="566" t="s">
        <v>128</v>
      </c>
    </row>
    <row r="101" spans="1:23" s="560" customFormat="1" ht="9.75" customHeight="1" x14ac:dyDescent="0.2">
      <c r="A101" s="568" t="s">
        <v>386</v>
      </c>
      <c r="B101" s="560">
        <v>29711</v>
      </c>
      <c r="C101" s="560" t="s">
        <v>765</v>
      </c>
      <c r="D101" s="560" t="s">
        <v>765</v>
      </c>
      <c r="E101" s="560" t="s">
        <v>765</v>
      </c>
      <c r="F101" s="560" t="s">
        <v>765</v>
      </c>
      <c r="G101" s="560">
        <v>79683</v>
      </c>
      <c r="H101" s="560" t="s">
        <v>765</v>
      </c>
      <c r="I101" s="560">
        <v>79683</v>
      </c>
      <c r="J101" s="560" t="s">
        <v>765</v>
      </c>
      <c r="K101" s="560" t="s">
        <v>765</v>
      </c>
      <c r="L101" s="560" t="s">
        <v>765</v>
      </c>
      <c r="M101" s="560" t="s">
        <v>765</v>
      </c>
      <c r="N101" s="560" t="s">
        <v>765</v>
      </c>
      <c r="O101" s="560" t="s">
        <v>765</v>
      </c>
      <c r="P101" s="560">
        <v>51593</v>
      </c>
      <c r="Q101" s="560">
        <v>29806</v>
      </c>
      <c r="R101" s="560">
        <v>21787</v>
      </c>
      <c r="S101" s="560" t="s">
        <v>765</v>
      </c>
      <c r="T101" s="560" t="s">
        <v>765</v>
      </c>
      <c r="U101" s="560">
        <v>60619</v>
      </c>
      <c r="V101" s="560">
        <v>60619</v>
      </c>
      <c r="W101" s="566" t="s">
        <v>107</v>
      </c>
    </row>
    <row r="102" spans="1:23" s="560" customFormat="1" ht="9.75" customHeight="1" x14ac:dyDescent="0.2">
      <c r="A102" s="568" t="s">
        <v>385</v>
      </c>
      <c r="B102" s="560">
        <v>81198</v>
      </c>
      <c r="C102" s="560" t="s">
        <v>765</v>
      </c>
      <c r="D102" s="560" t="s">
        <v>765</v>
      </c>
      <c r="E102" s="560" t="s">
        <v>765</v>
      </c>
      <c r="F102" s="560" t="s">
        <v>765</v>
      </c>
      <c r="G102" s="560">
        <v>24352</v>
      </c>
      <c r="H102" s="560" t="s">
        <v>765</v>
      </c>
      <c r="I102" s="560">
        <v>24352</v>
      </c>
      <c r="J102" s="560" t="s">
        <v>765</v>
      </c>
      <c r="K102" s="560" t="s">
        <v>765</v>
      </c>
      <c r="L102" s="560" t="s">
        <v>765</v>
      </c>
      <c r="M102" s="560" t="s">
        <v>765</v>
      </c>
      <c r="N102" s="560" t="s">
        <v>765</v>
      </c>
      <c r="O102" s="560" t="s">
        <v>765</v>
      </c>
      <c r="P102" s="560">
        <v>93615</v>
      </c>
      <c r="Q102" s="560">
        <v>31125</v>
      </c>
      <c r="R102" s="560">
        <v>62490</v>
      </c>
      <c r="S102" s="560" t="s">
        <v>765</v>
      </c>
      <c r="T102" s="560" t="s">
        <v>765</v>
      </c>
      <c r="U102" s="560">
        <v>110883</v>
      </c>
      <c r="V102" s="560">
        <v>110883</v>
      </c>
      <c r="W102" s="566" t="s">
        <v>108</v>
      </c>
    </row>
    <row r="103" spans="1:23" s="560" customFormat="1" ht="9.75" customHeight="1" x14ac:dyDescent="0.2">
      <c r="A103" s="568" t="s">
        <v>384</v>
      </c>
      <c r="B103" s="560">
        <v>71400</v>
      </c>
      <c r="C103" s="560" t="s">
        <v>765</v>
      </c>
      <c r="D103" s="560" t="s">
        <v>765</v>
      </c>
      <c r="E103" s="560">
        <v>48072</v>
      </c>
      <c r="F103" s="560">
        <v>48072</v>
      </c>
      <c r="G103" s="560" t="s">
        <v>765</v>
      </c>
      <c r="H103" s="560" t="s">
        <v>765</v>
      </c>
      <c r="I103" s="560" t="s">
        <v>765</v>
      </c>
      <c r="J103" s="560" t="s">
        <v>765</v>
      </c>
      <c r="K103" s="560" t="s">
        <v>765</v>
      </c>
      <c r="L103" s="560" t="s">
        <v>765</v>
      </c>
      <c r="M103" s="560" t="s">
        <v>765</v>
      </c>
      <c r="N103" s="560" t="s">
        <v>765</v>
      </c>
      <c r="O103" s="560" t="s">
        <v>765</v>
      </c>
      <c r="P103" s="560">
        <v>102543</v>
      </c>
      <c r="Q103" s="560" t="s">
        <v>765</v>
      </c>
      <c r="R103" s="560">
        <v>102543</v>
      </c>
      <c r="S103" s="560" t="s">
        <v>765</v>
      </c>
      <c r="T103" s="560" t="s">
        <v>765</v>
      </c>
      <c r="U103" s="560">
        <v>119288</v>
      </c>
      <c r="V103" s="560">
        <v>119288</v>
      </c>
      <c r="W103" s="566" t="s">
        <v>109</v>
      </c>
    </row>
    <row r="104" spans="1:23" s="560" customFormat="1" ht="9.75" customHeight="1" x14ac:dyDescent="0.2">
      <c r="A104" s="568" t="s">
        <v>678</v>
      </c>
      <c r="B104" s="560">
        <v>146840</v>
      </c>
      <c r="C104" s="560" t="s">
        <v>765</v>
      </c>
      <c r="D104" s="560" t="s">
        <v>765</v>
      </c>
      <c r="E104" s="560">
        <v>84394</v>
      </c>
      <c r="F104" s="560">
        <v>84394</v>
      </c>
      <c r="G104" s="560">
        <v>56003</v>
      </c>
      <c r="H104" s="560" t="s">
        <v>765</v>
      </c>
      <c r="I104" s="560">
        <v>47340</v>
      </c>
      <c r="J104" s="560" t="s">
        <v>765</v>
      </c>
      <c r="K104" s="560" t="s">
        <v>765</v>
      </c>
      <c r="L104" s="560" t="s">
        <v>765</v>
      </c>
      <c r="M104" s="560">
        <v>8663</v>
      </c>
      <c r="N104" s="560" t="s">
        <v>765</v>
      </c>
      <c r="O104" s="560" t="s">
        <v>765</v>
      </c>
      <c r="P104" s="560">
        <v>57767</v>
      </c>
      <c r="Q104" s="560">
        <v>27061</v>
      </c>
      <c r="R104" s="560">
        <v>30706</v>
      </c>
      <c r="S104" s="560" t="s">
        <v>765</v>
      </c>
      <c r="T104" s="560" t="s">
        <v>765</v>
      </c>
      <c r="U104" s="560">
        <v>101190</v>
      </c>
      <c r="V104" s="560">
        <v>101166</v>
      </c>
      <c r="W104" s="566" t="s">
        <v>679</v>
      </c>
    </row>
    <row r="105" spans="1:23" s="560" customFormat="1" ht="9.75" customHeight="1" x14ac:dyDescent="0.2">
      <c r="A105" s="568" t="s">
        <v>383</v>
      </c>
      <c r="B105" s="560">
        <v>128928</v>
      </c>
      <c r="C105" s="560" t="s">
        <v>765</v>
      </c>
      <c r="D105" s="560" t="s">
        <v>765</v>
      </c>
      <c r="E105" s="560">
        <v>50867</v>
      </c>
      <c r="F105" s="560">
        <v>50867</v>
      </c>
      <c r="G105" s="560">
        <v>98498</v>
      </c>
      <c r="H105" s="560" t="s">
        <v>765</v>
      </c>
      <c r="I105" s="560">
        <v>75976</v>
      </c>
      <c r="J105" s="560" t="s">
        <v>765</v>
      </c>
      <c r="K105" s="560" t="s">
        <v>765</v>
      </c>
      <c r="L105" s="560" t="s">
        <v>765</v>
      </c>
      <c r="M105" s="560" t="s">
        <v>765</v>
      </c>
      <c r="N105" s="560" t="s">
        <v>765</v>
      </c>
      <c r="O105" s="560">
        <v>22522</v>
      </c>
      <c r="P105" s="560">
        <v>13049</v>
      </c>
      <c r="Q105" s="560" t="s">
        <v>765</v>
      </c>
      <c r="R105" s="560">
        <v>13049</v>
      </c>
      <c r="S105" s="560" t="s">
        <v>765</v>
      </c>
      <c r="T105" s="560" t="s">
        <v>765</v>
      </c>
      <c r="U105" s="560">
        <v>66286</v>
      </c>
      <c r="V105" s="560">
        <v>66263</v>
      </c>
      <c r="W105" s="566" t="s">
        <v>104</v>
      </c>
    </row>
    <row r="106" spans="1:23" s="560" customFormat="1" ht="9.75" customHeight="1" x14ac:dyDescent="0.2">
      <c r="A106" s="565" t="s">
        <v>382</v>
      </c>
      <c r="B106" s="564">
        <v>24</v>
      </c>
      <c r="C106" s="563" t="s">
        <v>765</v>
      </c>
      <c r="D106" s="563" t="s">
        <v>765</v>
      </c>
      <c r="E106" s="563">
        <v>51028</v>
      </c>
      <c r="F106" s="563">
        <v>51028</v>
      </c>
      <c r="G106" s="563" t="s">
        <v>765</v>
      </c>
      <c r="H106" s="563" t="s">
        <v>765</v>
      </c>
      <c r="I106" s="563" t="s">
        <v>765</v>
      </c>
      <c r="J106" s="563" t="s">
        <v>765</v>
      </c>
      <c r="K106" s="563" t="s">
        <v>765</v>
      </c>
      <c r="L106" s="563" t="s">
        <v>765</v>
      </c>
      <c r="M106" s="563" t="s">
        <v>765</v>
      </c>
      <c r="N106" s="563" t="s">
        <v>765</v>
      </c>
      <c r="O106" s="563" t="s">
        <v>765</v>
      </c>
      <c r="P106" s="563">
        <v>51979</v>
      </c>
      <c r="Q106" s="563">
        <v>29148</v>
      </c>
      <c r="R106" s="563">
        <v>22831</v>
      </c>
      <c r="S106" s="563" t="s">
        <v>765</v>
      </c>
      <c r="T106" s="563" t="s">
        <v>765</v>
      </c>
      <c r="U106" s="563">
        <v>171346</v>
      </c>
      <c r="V106" s="563">
        <v>171322</v>
      </c>
      <c r="W106" s="561" t="s">
        <v>105</v>
      </c>
    </row>
    <row r="107" spans="1:23" ht="12" customHeight="1" x14ac:dyDescent="0.2"/>
    <row r="108" spans="1:23" ht="12" customHeight="1" x14ac:dyDescent="0.2"/>
    <row r="109" spans="1:23" ht="12" customHeight="1" x14ac:dyDescent="0.2">
      <c r="K109" s="579" t="s">
        <v>129</v>
      </c>
    </row>
    <row r="110" spans="1:23" s="574" customFormat="1" ht="21" customHeight="1" x14ac:dyDescent="0.2">
      <c r="A110" s="1074" t="s">
        <v>276</v>
      </c>
      <c r="B110" s="577" t="s">
        <v>555</v>
      </c>
      <c r="C110" s="576"/>
      <c r="D110" s="576"/>
      <c r="E110" s="576"/>
      <c r="F110" s="576"/>
      <c r="G110" s="576"/>
      <c r="H110" s="576"/>
      <c r="I110" s="576"/>
      <c r="J110" s="1040"/>
      <c r="K110" s="1041" t="s">
        <v>514</v>
      </c>
      <c r="L110" s="576"/>
      <c r="M110" s="576"/>
      <c r="N110" s="576"/>
      <c r="O110" s="576"/>
      <c r="P110" s="576"/>
      <c r="Q110" s="576"/>
      <c r="R110" s="576"/>
      <c r="S110" s="576"/>
      <c r="T110" s="576"/>
      <c r="U110" s="576"/>
      <c r="V110" s="576"/>
      <c r="W110" s="1077" t="s">
        <v>111</v>
      </c>
    </row>
    <row r="111" spans="1:23" s="574" customFormat="1" ht="21" customHeight="1" x14ac:dyDescent="0.2">
      <c r="A111" s="1075"/>
      <c r="B111" s="577" t="s">
        <v>437</v>
      </c>
      <c r="C111" s="576"/>
      <c r="D111" s="576"/>
      <c r="E111" s="1040"/>
      <c r="F111" s="1041" t="s">
        <v>436</v>
      </c>
      <c r="G111" s="576"/>
      <c r="H111" s="1040"/>
      <c r="I111" s="1041" t="s">
        <v>435</v>
      </c>
      <c r="J111" s="1040"/>
      <c r="K111" s="1080" t="s">
        <v>512</v>
      </c>
      <c r="L111" s="1041" t="s">
        <v>445</v>
      </c>
      <c r="M111" s="576"/>
      <c r="N111" s="576"/>
      <c r="O111" s="576"/>
      <c r="P111" s="576"/>
      <c r="Q111" s="576"/>
      <c r="R111" s="576"/>
      <c r="S111" s="576"/>
      <c r="T111" s="576"/>
      <c r="U111" s="576"/>
      <c r="V111" s="576"/>
      <c r="W111" s="1078"/>
    </row>
    <row r="112" spans="1:23" s="574" customFormat="1" ht="52.5" customHeight="1" x14ac:dyDescent="0.2">
      <c r="A112" s="1076"/>
      <c r="B112" s="575" t="s">
        <v>433</v>
      </c>
      <c r="C112" s="575" t="s">
        <v>275</v>
      </c>
      <c r="D112" s="575" t="s">
        <v>456</v>
      </c>
      <c r="E112" s="575" t="s">
        <v>432</v>
      </c>
      <c r="F112" s="1043" t="s">
        <v>1598</v>
      </c>
      <c r="G112" s="575" t="s">
        <v>476</v>
      </c>
      <c r="H112" s="575" t="s">
        <v>511</v>
      </c>
      <c r="I112" s="1043" t="s">
        <v>418</v>
      </c>
      <c r="J112" s="575" t="s">
        <v>417</v>
      </c>
      <c r="K112" s="1081"/>
      <c r="L112" s="1043" t="s">
        <v>438</v>
      </c>
      <c r="M112" s="575" t="s">
        <v>433</v>
      </c>
      <c r="N112" s="575" t="s">
        <v>275</v>
      </c>
      <c r="O112" s="575" t="s">
        <v>464</v>
      </c>
      <c r="P112" s="575" t="s">
        <v>432</v>
      </c>
      <c r="Q112" s="575" t="s">
        <v>431</v>
      </c>
      <c r="R112" s="575" t="s">
        <v>510</v>
      </c>
      <c r="S112" s="575" t="s">
        <v>429</v>
      </c>
      <c r="T112" s="575" t="s">
        <v>469</v>
      </c>
      <c r="U112" s="575" t="s">
        <v>509</v>
      </c>
      <c r="V112" s="580" t="s">
        <v>508</v>
      </c>
      <c r="W112" s="1079"/>
    </row>
    <row r="113" spans="1:23" s="560" customFormat="1" ht="9.75" customHeight="1" x14ac:dyDescent="0.2">
      <c r="A113" s="573" t="s">
        <v>598</v>
      </c>
      <c r="B113" s="572">
        <v>1869758</v>
      </c>
      <c r="C113" s="571" t="s">
        <v>765</v>
      </c>
      <c r="D113" s="571">
        <v>43372</v>
      </c>
      <c r="E113" s="571" t="s">
        <v>765</v>
      </c>
      <c r="F113" s="571">
        <v>69</v>
      </c>
      <c r="G113" s="571">
        <v>69</v>
      </c>
      <c r="H113" s="571" t="s">
        <v>765</v>
      </c>
      <c r="I113" s="571">
        <v>226</v>
      </c>
      <c r="J113" s="571">
        <v>226</v>
      </c>
      <c r="K113" s="571">
        <v>25304237</v>
      </c>
      <c r="L113" s="571">
        <v>19327154</v>
      </c>
      <c r="M113" s="571">
        <v>4538856</v>
      </c>
      <c r="N113" s="571">
        <v>170026</v>
      </c>
      <c r="O113" s="571">
        <v>280951</v>
      </c>
      <c r="P113" s="571">
        <v>3239</v>
      </c>
      <c r="Q113" s="571">
        <v>286095</v>
      </c>
      <c r="R113" s="571" t="s">
        <v>765</v>
      </c>
      <c r="S113" s="571">
        <v>197854</v>
      </c>
      <c r="T113" s="571">
        <v>4104824</v>
      </c>
      <c r="U113" s="571">
        <v>244054</v>
      </c>
      <c r="V113" s="571">
        <v>34552</v>
      </c>
      <c r="W113" s="569" t="s">
        <v>118</v>
      </c>
    </row>
    <row r="114" spans="1:23" s="560" customFormat="1" ht="9.75" customHeight="1" x14ac:dyDescent="0.2">
      <c r="A114" s="568" t="s">
        <v>399</v>
      </c>
      <c r="B114" s="560">
        <v>1589313</v>
      </c>
      <c r="C114" s="560" t="s">
        <v>765</v>
      </c>
      <c r="D114" s="560" t="s">
        <v>765</v>
      </c>
      <c r="E114" s="560" t="s">
        <v>765</v>
      </c>
      <c r="F114" s="560">
        <v>23</v>
      </c>
      <c r="G114" s="560">
        <v>23</v>
      </c>
      <c r="H114" s="560" t="s">
        <v>765</v>
      </c>
      <c r="I114" s="560">
        <v>494</v>
      </c>
      <c r="J114" s="560">
        <v>494</v>
      </c>
      <c r="K114" s="560">
        <v>26919780</v>
      </c>
      <c r="L114" s="560">
        <v>20582634</v>
      </c>
      <c r="M114" s="560">
        <v>4118481</v>
      </c>
      <c r="N114" s="560">
        <v>42002</v>
      </c>
      <c r="O114" s="560">
        <v>83404</v>
      </c>
      <c r="P114" s="560">
        <v>45585</v>
      </c>
      <c r="Q114" s="560">
        <v>285775</v>
      </c>
      <c r="R114" s="560" t="s">
        <v>765</v>
      </c>
      <c r="S114" s="560">
        <v>265233</v>
      </c>
      <c r="T114" s="560">
        <v>4265452</v>
      </c>
      <c r="U114" s="560">
        <v>21467</v>
      </c>
      <c r="V114" s="560" t="s">
        <v>765</v>
      </c>
      <c r="W114" s="566" t="s">
        <v>119</v>
      </c>
    </row>
    <row r="115" spans="1:23" s="560" customFormat="1" ht="9.75" customHeight="1" x14ac:dyDescent="0.2">
      <c r="A115" s="568" t="s">
        <v>398</v>
      </c>
      <c r="B115" s="560">
        <v>1214398</v>
      </c>
      <c r="C115" s="560">
        <v>48102</v>
      </c>
      <c r="D115" s="560" t="s">
        <v>765</v>
      </c>
      <c r="E115" s="560" t="s">
        <v>765</v>
      </c>
      <c r="F115" s="560">
        <v>23</v>
      </c>
      <c r="G115" s="560">
        <v>23</v>
      </c>
      <c r="H115" s="560" t="s">
        <v>765</v>
      </c>
      <c r="I115" s="560">
        <v>461</v>
      </c>
      <c r="J115" s="560">
        <v>461</v>
      </c>
      <c r="K115" s="560">
        <v>28580005</v>
      </c>
      <c r="L115" s="560">
        <v>22769867</v>
      </c>
      <c r="M115" s="560">
        <v>4701211</v>
      </c>
      <c r="N115" s="560">
        <v>33670</v>
      </c>
      <c r="O115" s="560">
        <v>336706</v>
      </c>
      <c r="P115" s="560" t="s">
        <v>765</v>
      </c>
      <c r="Q115" s="560">
        <v>301736</v>
      </c>
      <c r="R115" s="560">
        <v>32700</v>
      </c>
      <c r="S115" s="560">
        <v>330906</v>
      </c>
      <c r="T115" s="560">
        <v>3093072</v>
      </c>
      <c r="U115" s="560">
        <v>25741</v>
      </c>
      <c r="V115" s="560" t="s">
        <v>765</v>
      </c>
      <c r="W115" s="566" t="s">
        <v>120</v>
      </c>
    </row>
    <row r="116" spans="1:23" s="560" customFormat="1" ht="9.75" customHeight="1" x14ac:dyDescent="0.2">
      <c r="A116" s="568" t="s">
        <v>397</v>
      </c>
      <c r="B116" s="560">
        <v>834220</v>
      </c>
      <c r="C116" s="560">
        <v>28957</v>
      </c>
      <c r="D116" s="560" t="s">
        <v>765</v>
      </c>
      <c r="E116" s="560" t="s">
        <v>765</v>
      </c>
      <c r="F116" s="560">
        <v>16</v>
      </c>
      <c r="G116" s="560" t="s">
        <v>765</v>
      </c>
      <c r="H116" s="560">
        <v>16</v>
      </c>
      <c r="I116" s="560">
        <v>527</v>
      </c>
      <c r="J116" s="560">
        <v>527</v>
      </c>
      <c r="K116" s="560">
        <v>25534148</v>
      </c>
      <c r="L116" s="560">
        <v>21226504</v>
      </c>
      <c r="M116" s="560">
        <v>3717527</v>
      </c>
      <c r="N116" s="560" t="s">
        <v>765</v>
      </c>
      <c r="O116" s="560">
        <v>128692</v>
      </c>
      <c r="P116" s="560">
        <v>125170</v>
      </c>
      <c r="Q116" s="560">
        <v>217057</v>
      </c>
      <c r="R116" s="560" t="s">
        <v>765</v>
      </c>
      <c r="S116" s="560">
        <v>238837</v>
      </c>
      <c r="T116" s="560">
        <v>2707068</v>
      </c>
      <c r="U116" s="560">
        <v>102727</v>
      </c>
      <c r="V116" s="560" t="s">
        <v>765</v>
      </c>
      <c r="W116" s="566" t="s">
        <v>283</v>
      </c>
    </row>
    <row r="117" spans="1:23" s="560" customFormat="1" ht="9.75" customHeight="1" x14ac:dyDescent="0.2">
      <c r="A117" s="568" t="s">
        <v>750</v>
      </c>
      <c r="B117" s="560">
        <v>920370</v>
      </c>
      <c r="C117" s="560">
        <v>23195</v>
      </c>
      <c r="D117" s="560" t="s">
        <v>765</v>
      </c>
      <c r="E117" s="560">
        <v>40007</v>
      </c>
      <c r="F117" s="560" t="s">
        <v>765</v>
      </c>
      <c r="G117" s="560" t="s">
        <v>765</v>
      </c>
      <c r="H117" s="560" t="s">
        <v>765</v>
      </c>
      <c r="I117" s="560">
        <v>257</v>
      </c>
      <c r="J117" s="560">
        <v>257</v>
      </c>
      <c r="K117" s="560">
        <v>28277414</v>
      </c>
      <c r="L117" s="560">
        <v>23283726</v>
      </c>
      <c r="M117" s="560">
        <v>2934367</v>
      </c>
      <c r="N117" s="560">
        <v>19993</v>
      </c>
      <c r="O117" s="560">
        <v>238876</v>
      </c>
      <c r="P117" s="560">
        <v>34539</v>
      </c>
      <c r="Q117" s="560">
        <v>190984</v>
      </c>
      <c r="R117" s="560" t="s">
        <v>765</v>
      </c>
      <c r="S117" s="560">
        <v>153942</v>
      </c>
      <c r="T117" s="560">
        <v>3566930</v>
      </c>
      <c r="U117" s="560">
        <v>151822</v>
      </c>
      <c r="V117" s="560" t="s">
        <v>765</v>
      </c>
      <c r="W117" s="566" t="s">
        <v>673</v>
      </c>
    </row>
    <row r="118" spans="1:23" s="560" customFormat="1" ht="6.75" customHeight="1" x14ac:dyDescent="0.2">
      <c r="A118" s="568"/>
      <c r="W118" s="566"/>
    </row>
    <row r="119" spans="1:23" s="560" customFormat="1" ht="9.75" customHeight="1" x14ac:dyDescent="0.2">
      <c r="A119" s="568" t="s">
        <v>595</v>
      </c>
      <c r="B119" s="560">
        <v>826724</v>
      </c>
      <c r="C119" s="560">
        <v>16189</v>
      </c>
      <c r="D119" s="560" t="s">
        <v>765</v>
      </c>
      <c r="E119" s="560" t="s">
        <v>765</v>
      </c>
      <c r="F119" s="560">
        <v>16</v>
      </c>
      <c r="G119" s="560" t="s">
        <v>765</v>
      </c>
      <c r="H119" s="560">
        <v>16</v>
      </c>
      <c r="I119" s="560">
        <v>437</v>
      </c>
      <c r="J119" s="560">
        <v>437</v>
      </c>
      <c r="K119" s="560">
        <v>25683739</v>
      </c>
      <c r="L119" s="560">
        <v>21666692</v>
      </c>
      <c r="M119" s="560">
        <v>3799828</v>
      </c>
      <c r="N119" s="560" t="s">
        <v>765</v>
      </c>
      <c r="O119" s="560">
        <v>29240</v>
      </c>
      <c r="P119" s="560">
        <v>94572</v>
      </c>
      <c r="Q119" s="560">
        <v>227003</v>
      </c>
      <c r="R119" s="560" t="s">
        <v>765</v>
      </c>
      <c r="S119" s="560">
        <v>199191</v>
      </c>
      <c r="T119" s="560">
        <v>2913714</v>
      </c>
      <c r="U119" s="560">
        <v>109246</v>
      </c>
      <c r="V119" s="560" t="s">
        <v>765</v>
      </c>
      <c r="W119" s="566" t="s">
        <v>282</v>
      </c>
    </row>
    <row r="120" spans="1:23" s="560" customFormat="1" ht="9.75" customHeight="1" x14ac:dyDescent="0.2">
      <c r="A120" s="568" t="s">
        <v>751</v>
      </c>
      <c r="B120" s="560">
        <v>1160730</v>
      </c>
      <c r="C120" s="560">
        <v>23195</v>
      </c>
      <c r="D120" s="560" t="s">
        <v>765</v>
      </c>
      <c r="E120" s="560">
        <v>40007</v>
      </c>
      <c r="F120" s="560" t="s">
        <v>765</v>
      </c>
      <c r="G120" s="560" t="s">
        <v>765</v>
      </c>
      <c r="H120" s="560" t="s">
        <v>765</v>
      </c>
      <c r="I120" s="560">
        <v>280</v>
      </c>
      <c r="J120" s="560">
        <v>280</v>
      </c>
      <c r="K120" s="560">
        <v>28392160</v>
      </c>
      <c r="L120" s="560">
        <v>22963541</v>
      </c>
      <c r="M120" s="560">
        <v>2945741</v>
      </c>
      <c r="N120" s="560">
        <v>47606</v>
      </c>
      <c r="O120" s="560">
        <v>248014</v>
      </c>
      <c r="P120" s="560" t="s">
        <v>765</v>
      </c>
      <c r="Q120" s="560">
        <v>103126</v>
      </c>
      <c r="R120" s="560" t="s">
        <v>765</v>
      </c>
      <c r="S120" s="560">
        <v>172643</v>
      </c>
      <c r="T120" s="560">
        <v>3486179</v>
      </c>
      <c r="U120" s="560">
        <v>157990</v>
      </c>
      <c r="V120" s="560" t="s">
        <v>765</v>
      </c>
      <c r="W120" s="566" t="s">
        <v>675</v>
      </c>
    </row>
    <row r="121" spans="1:23" s="560" customFormat="1" ht="6.75" customHeight="1" x14ac:dyDescent="0.2">
      <c r="A121" s="568"/>
      <c r="W121" s="566"/>
    </row>
    <row r="122" spans="1:23" s="560" customFormat="1" ht="9.75" customHeight="1" x14ac:dyDescent="0.2">
      <c r="A122" s="568" t="s">
        <v>393</v>
      </c>
      <c r="B122" s="560">
        <v>98391</v>
      </c>
      <c r="C122" s="560" t="s">
        <v>765</v>
      </c>
      <c r="D122" s="560" t="s">
        <v>765</v>
      </c>
      <c r="E122" s="560" t="s">
        <v>765</v>
      </c>
      <c r="F122" s="560" t="s">
        <v>765</v>
      </c>
      <c r="G122" s="560" t="s">
        <v>765</v>
      </c>
      <c r="H122" s="560" t="s">
        <v>765</v>
      </c>
      <c r="I122" s="560">
        <v>48</v>
      </c>
      <c r="J122" s="560">
        <v>48</v>
      </c>
      <c r="K122" s="560">
        <v>7065260</v>
      </c>
      <c r="L122" s="560">
        <v>5812023</v>
      </c>
      <c r="M122" s="560">
        <v>774297</v>
      </c>
      <c r="N122" s="560" t="s">
        <v>765</v>
      </c>
      <c r="O122" s="560">
        <v>29240</v>
      </c>
      <c r="P122" s="560">
        <v>34539</v>
      </c>
      <c r="Q122" s="560">
        <v>92366</v>
      </c>
      <c r="R122" s="560" t="s">
        <v>765</v>
      </c>
      <c r="S122" s="560" t="s">
        <v>765</v>
      </c>
      <c r="T122" s="560">
        <v>849355</v>
      </c>
      <c r="U122" s="560">
        <v>32225</v>
      </c>
      <c r="V122" s="560" t="s">
        <v>765</v>
      </c>
      <c r="W122" s="566" t="s">
        <v>281</v>
      </c>
    </row>
    <row r="123" spans="1:23" s="560" customFormat="1" ht="9.75" customHeight="1" x14ac:dyDescent="0.2">
      <c r="A123" s="568" t="s">
        <v>396</v>
      </c>
      <c r="B123" s="560">
        <v>204955</v>
      </c>
      <c r="C123" s="560" t="s">
        <v>765</v>
      </c>
      <c r="D123" s="560" t="s">
        <v>765</v>
      </c>
      <c r="E123" s="560">
        <v>40007</v>
      </c>
      <c r="F123" s="560" t="s">
        <v>765</v>
      </c>
      <c r="G123" s="560" t="s">
        <v>765</v>
      </c>
      <c r="H123" s="560" t="s">
        <v>765</v>
      </c>
      <c r="I123" s="560">
        <v>115</v>
      </c>
      <c r="J123" s="560">
        <v>115</v>
      </c>
      <c r="K123" s="560">
        <v>7192473</v>
      </c>
      <c r="L123" s="560">
        <v>5665051</v>
      </c>
      <c r="M123" s="560">
        <v>1025663</v>
      </c>
      <c r="N123" s="560" t="s">
        <v>765</v>
      </c>
      <c r="O123" s="560">
        <v>87559</v>
      </c>
      <c r="P123" s="560" t="s">
        <v>765</v>
      </c>
      <c r="Q123" s="560">
        <v>22215</v>
      </c>
      <c r="R123" s="560" t="s">
        <v>765</v>
      </c>
      <c r="S123" s="560">
        <v>79433</v>
      </c>
      <c r="T123" s="560">
        <v>769673</v>
      </c>
      <c r="U123" s="560">
        <v>48950</v>
      </c>
      <c r="V123" s="560" t="s">
        <v>765</v>
      </c>
      <c r="W123" s="566" t="s">
        <v>121</v>
      </c>
    </row>
    <row r="124" spans="1:23" s="560" customFormat="1" ht="9.75" customHeight="1" x14ac:dyDescent="0.2">
      <c r="A124" s="568" t="s">
        <v>395</v>
      </c>
      <c r="B124" s="560">
        <v>339472</v>
      </c>
      <c r="C124" s="560">
        <v>9957</v>
      </c>
      <c r="D124" s="560" t="s">
        <v>765</v>
      </c>
      <c r="E124" s="560" t="s">
        <v>765</v>
      </c>
      <c r="F124" s="560" t="s">
        <v>765</v>
      </c>
      <c r="G124" s="560" t="s">
        <v>765</v>
      </c>
      <c r="H124" s="560" t="s">
        <v>765</v>
      </c>
      <c r="I124" s="560">
        <v>94</v>
      </c>
      <c r="J124" s="560">
        <v>94</v>
      </c>
      <c r="K124" s="560">
        <v>6662203</v>
      </c>
      <c r="L124" s="560">
        <v>5762319</v>
      </c>
      <c r="M124" s="560">
        <v>684943</v>
      </c>
      <c r="N124" s="560" t="s">
        <v>765</v>
      </c>
      <c r="O124" s="560">
        <v>41005</v>
      </c>
      <c r="P124" s="560" t="s">
        <v>765</v>
      </c>
      <c r="Q124" s="560">
        <v>31359</v>
      </c>
      <c r="R124" s="560" t="s">
        <v>765</v>
      </c>
      <c r="S124" s="560" t="s">
        <v>765</v>
      </c>
      <c r="T124" s="560">
        <v>1135767</v>
      </c>
      <c r="U124" s="560" t="s">
        <v>765</v>
      </c>
      <c r="V124" s="560" t="s">
        <v>765</v>
      </c>
      <c r="W124" s="566" t="s">
        <v>122</v>
      </c>
    </row>
    <row r="125" spans="1:23" s="560" customFormat="1" ht="9.75" customHeight="1" x14ac:dyDescent="0.2">
      <c r="A125" s="568" t="s">
        <v>394</v>
      </c>
      <c r="B125" s="560">
        <v>277552</v>
      </c>
      <c r="C125" s="560">
        <v>13238</v>
      </c>
      <c r="D125" s="560" t="s">
        <v>765</v>
      </c>
      <c r="E125" s="560" t="s">
        <v>765</v>
      </c>
      <c r="F125" s="560" t="s">
        <v>765</v>
      </c>
      <c r="G125" s="560" t="s">
        <v>765</v>
      </c>
      <c r="H125" s="560" t="s">
        <v>765</v>
      </c>
      <c r="I125" s="560" t="s">
        <v>765</v>
      </c>
      <c r="J125" s="560" t="s">
        <v>765</v>
      </c>
      <c r="K125" s="560">
        <v>7357478</v>
      </c>
      <c r="L125" s="560">
        <v>6044333</v>
      </c>
      <c r="M125" s="560">
        <v>449464</v>
      </c>
      <c r="N125" s="560">
        <v>19993</v>
      </c>
      <c r="O125" s="560">
        <v>81072</v>
      </c>
      <c r="P125" s="560" t="s">
        <v>765</v>
      </c>
      <c r="Q125" s="560">
        <v>45044</v>
      </c>
      <c r="R125" s="560" t="s">
        <v>765</v>
      </c>
      <c r="S125" s="560">
        <v>74509</v>
      </c>
      <c r="T125" s="560">
        <v>812135</v>
      </c>
      <c r="U125" s="560">
        <v>70647</v>
      </c>
      <c r="V125" s="560" t="s">
        <v>765</v>
      </c>
      <c r="W125" s="566" t="s">
        <v>123</v>
      </c>
    </row>
    <row r="126" spans="1:23" s="560" customFormat="1" ht="9.75" customHeight="1" x14ac:dyDescent="0.2">
      <c r="A126" s="568" t="s">
        <v>676</v>
      </c>
      <c r="B126" s="560">
        <v>338751</v>
      </c>
      <c r="C126" s="560" t="s">
        <v>765</v>
      </c>
      <c r="D126" s="560" t="s">
        <v>765</v>
      </c>
      <c r="E126" s="560" t="s">
        <v>765</v>
      </c>
      <c r="F126" s="560" t="s">
        <v>765</v>
      </c>
      <c r="G126" s="560" t="s">
        <v>765</v>
      </c>
      <c r="H126" s="560" t="s">
        <v>765</v>
      </c>
      <c r="I126" s="560">
        <v>71</v>
      </c>
      <c r="J126" s="560">
        <v>71</v>
      </c>
      <c r="K126" s="560">
        <v>7180006</v>
      </c>
      <c r="L126" s="560">
        <v>5491838</v>
      </c>
      <c r="M126" s="560">
        <v>785671</v>
      </c>
      <c r="N126" s="560">
        <v>27613</v>
      </c>
      <c r="O126" s="560">
        <v>38378</v>
      </c>
      <c r="P126" s="560" t="s">
        <v>765</v>
      </c>
      <c r="Q126" s="560">
        <v>4508</v>
      </c>
      <c r="R126" s="560" t="s">
        <v>765</v>
      </c>
      <c r="S126" s="560">
        <v>18701</v>
      </c>
      <c r="T126" s="560">
        <v>768604</v>
      </c>
      <c r="U126" s="560">
        <v>38393</v>
      </c>
      <c r="V126" s="560" t="s">
        <v>765</v>
      </c>
      <c r="W126" s="566" t="s">
        <v>677</v>
      </c>
    </row>
    <row r="127" spans="1:23" s="560" customFormat="1" ht="6.75" customHeight="1" x14ac:dyDescent="0.2">
      <c r="A127" s="568"/>
      <c r="W127" s="566"/>
    </row>
    <row r="128" spans="1:23" s="560" customFormat="1" ht="9.75" customHeight="1" x14ac:dyDescent="0.2">
      <c r="A128" s="568" t="s">
        <v>280</v>
      </c>
      <c r="B128" s="560">
        <v>14528</v>
      </c>
      <c r="C128" s="560" t="s">
        <v>765</v>
      </c>
      <c r="D128" s="560" t="s">
        <v>765</v>
      </c>
      <c r="E128" s="560" t="s">
        <v>765</v>
      </c>
      <c r="F128" s="560" t="s">
        <v>765</v>
      </c>
      <c r="G128" s="560" t="s">
        <v>765</v>
      </c>
      <c r="H128" s="560" t="s">
        <v>765</v>
      </c>
      <c r="I128" s="560">
        <v>24</v>
      </c>
      <c r="J128" s="560">
        <v>24</v>
      </c>
      <c r="K128" s="560">
        <v>2532027</v>
      </c>
      <c r="L128" s="560">
        <v>2051069</v>
      </c>
      <c r="M128" s="560">
        <v>299048</v>
      </c>
      <c r="N128" s="560" t="s">
        <v>765</v>
      </c>
      <c r="O128" s="560">
        <v>29240</v>
      </c>
      <c r="P128" s="560" t="s">
        <v>765</v>
      </c>
      <c r="Q128" s="560">
        <v>37750</v>
      </c>
      <c r="R128" s="560" t="s">
        <v>765</v>
      </c>
      <c r="S128" s="560" t="s">
        <v>765</v>
      </c>
      <c r="T128" s="560">
        <v>268125</v>
      </c>
      <c r="U128" s="560">
        <v>32225</v>
      </c>
      <c r="V128" s="560" t="s">
        <v>765</v>
      </c>
      <c r="W128" s="566" t="s">
        <v>279</v>
      </c>
    </row>
    <row r="129" spans="1:23" s="560" customFormat="1" ht="9.75" customHeight="1" x14ac:dyDescent="0.2">
      <c r="A129" s="568" t="s">
        <v>383</v>
      </c>
      <c r="B129" s="560">
        <v>60576</v>
      </c>
      <c r="C129" s="560" t="s">
        <v>765</v>
      </c>
      <c r="D129" s="560" t="s">
        <v>765</v>
      </c>
      <c r="E129" s="560" t="s">
        <v>765</v>
      </c>
      <c r="F129" s="560" t="s">
        <v>765</v>
      </c>
      <c r="G129" s="560" t="s">
        <v>765</v>
      </c>
      <c r="H129" s="560" t="s">
        <v>765</v>
      </c>
      <c r="I129" s="560">
        <v>24</v>
      </c>
      <c r="J129" s="560">
        <v>24</v>
      </c>
      <c r="K129" s="560">
        <v>2276030</v>
      </c>
      <c r="L129" s="560">
        <v>1953955</v>
      </c>
      <c r="M129" s="560">
        <v>209820</v>
      </c>
      <c r="N129" s="560" t="s">
        <v>765</v>
      </c>
      <c r="O129" s="560" t="s">
        <v>765</v>
      </c>
      <c r="P129" s="560">
        <v>34539</v>
      </c>
      <c r="Q129" s="560" t="s">
        <v>765</v>
      </c>
      <c r="R129" s="560" t="s">
        <v>765</v>
      </c>
      <c r="S129" s="560" t="s">
        <v>765</v>
      </c>
      <c r="T129" s="560">
        <v>324587</v>
      </c>
      <c r="U129" s="560" t="s">
        <v>765</v>
      </c>
      <c r="V129" s="560" t="s">
        <v>765</v>
      </c>
      <c r="W129" s="566" t="s">
        <v>104</v>
      </c>
    </row>
    <row r="130" spans="1:23" s="560" customFormat="1" ht="9.75" customHeight="1" x14ac:dyDescent="0.2">
      <c r="A130" s="568" t="s">
        <v>382</v>
      </c>
      <c r="B130" s="560">
        <v>23287</v>
      </c>
      <c r="C130" s="560" t="s">
        <v>765</v>
      </c>
      <c r="D130" s="560" t="s">
        <v>765</v>
      </c>
      <c r="E130" s="560" t="s">
        <v>765</v>
      </c>
      <c r="F130" s="560" t="s">
        <v>765</v>
      </c>
      <c r="G130" s="560" t="s">
        <v>765</v>
      </c>
      <c r="H130" s="560" t="s">
        <v>765</v>
      </c>
      <c r="I130" s="560" t="s">
        <v>765</v>
      </c>
      <c r="J130" s="560" t="s">
        <v>765</v>
      </c>
      <c r="K130" s="560">
        <v>2257203</v>
      </c>
      <c r="L130" s="560">
        <v>1806999</v>
      </c>
      <c r="M130" s="560">
        <v>265429</v>
      </c>
      <c r="N130" s="560" t="s">
        <v>765</v>
      </c>
      <c r="O130" s="560" t="s">
        <v>765</v>
      </c>
      <c r="P130" s="560" t="s">
        <v>765</v>
      </c>
      <c r="Q130" s="560">
        <v>54616</v>
      </c>
      <c r="R130" s="560" t="s">
        <v>765</v>
      </c>
      <c r="S130" s="560" t="s">
        <v>765</v>
      </c>
      <c r="T130" s="560">
        <v>256643</v>
      </c>
      <c r="U130" s="560" t="s">
        <v>765</v>
      </c>
      <c r="V130" s="560" t="s">
        <v>765</v>
      </c>
      <c r="W130" s="566" t="s">
        <v>105</v>
      </c>
    </row>
    <row r="131" spans="1:23" s="560" customFormat="1" ht="9.75" customHeight="1" x14ac:dyDescent="0.2">
      <c r="A131" s="568" t="s">
        <v>392</v>
      </c>
      <c r="B131" s="560">
        <v>33115</v>
      </c>
      <c r="C131" s="560" t="s">
        <v>765</v>
      </c>
      <c r="D131" s="560" t="s">
        <v>765</v>
      </c>
      <c r="E131" s="560" t="s">
        <v>765</v>
      </c>
      <c r="F131" s="560" t="s">
        <v>765</v>
      </c>
      <c r="G131" s="560" t="s">
        <v>765</v>
      </c>
      <c r="H131" s="560" t="s">
        <v>765</v>
      </c>
      <c r="I131" s="560" t="s">
        <v>765</v>
      </c>
      <c r="J131" s="560" t="s">
        <v>765</v>
      </c>
      <c r="K131" s="560">
        <v>2645946</v>
      </c>
      <c r="L131" s="560">
        <v>2064651</v>
      </c>
      <c r="M131" s="560">
        <v>334356</v>
      </c>
      <c r="N131" s="560" t="s">
        <v>765</v>
      </c>
      <c r="O131" s="560" t="s">
        <v>765</v>
      </c>
      <c r="P131" s="560" t="s">
        <v>765</v>
      </c>
      <c r="Q131" s="560">
        <v>13341</v>
      </c>
      <c r="R131" s="560" t="s">
        <v>765</v>
      </c>
      <c r="S131" s="560">
        <v>39526</v>
      </c>
      <c r="T131" s="560">
        <v>274306</v>
      </c>
      <c r="U131" s="560">
        <v>48950</v>
      </c>
      <c r="V131" s="560" t="s">
        <v>765</v>
      </c>
      <c r="W131" s="566" t="s">
        <v>106</v>
      </c>
    </row>
    <row r="132" spans="1:23" s="560" customFormat="1" ht="9.75" customHeight="1" x14ac:dyDescent="0.2">
      <c r="A132" s="568" t="s">
        <v>391</v>
      </c>
      <c r="B132" s="560">
        <v>79151</v>
      </c>
      <c r="C132" s="560" t="s">
        <v>765</v>
      </c>
      <c r="D132" s="560" t="s">
        <v>765</v>
      </c>
      <c r="E132" s="560" t="s">
        <v>765</v>
      </c>
      <c r="F132" s="560" t="s">
        <v>765</v>
      </c>
      <c r="G132" s="560" t="s">
        <v>765</v>
      </c>
      <c r="H132" s="560" t="s">
        <v>765</v>
      </c>
      <c r="I132" s="560">
        <v>115</v>
      </c>
      <c r="J132" s="560">
        <v>115</v>
      </c>
      <c r="K132" s="560">
        <v>2434030</v>
      </c>
      <c r="L132" s="560">
        <v>1931981</v>
      </c>
      <c r="M132" s="560">
        <v>438900</v>
      </c>
      <c r="N132" s="560" t="s">
        <v>765</v>
      </c>
      <c r="O132" s="560">
        <v>45541</v>
      </c>
      <c r="P132" s="560" t="s">
        <v>765</v>
      </c>
      <c r="Q132" s="560">
        <v>4503</v>
      </c>
      <c r="R132" s="560" t="s">
        <v>765</v>
      </c>
      <c r="S132" s="560" t="s">
        <v>765</v>
      </c>
      <c r="T132" s="560">
        <v>247112</v>
      </c>
      <c r="U132" s="560" t="s">
        <v>765</v>
      </c>
      <c r="V132" s="560" t="s">
        <v>765</v>
      </c>
      <c r="W132" s="566" t="s">
        <v>124</v>
      </c>
    </row>
    <row r="133" spans="1:23" s="560" customFormat="1" ht="9.75" customHeight="1" x14ac:dyDescent="0.2">
      <c r="A133" s="568" t="s">
        <v>390</v>
      </c>
      <c r="B133" s="560">
        <v>92689</v>
      </c>
      <c r="C133" s="560" t="s">
        <v>765</v>
      </c>
      <c r="D133" s="560" t="s">
        <v>765</v>
      </c>
      <c r="E133" s="560">
        <v>40007</v>
      </c>
      <c r="F133" s="560" t="s">
        <v>765</v>
      </c>
      <c r="G133" s="560" t="s">
        <v>765</v>
      </c>
      <c r="H133" s="560" t="s">
        <v>765</v>
      </c>
      <c r="I133" s="560" t="s">
        <v>765</v>
      </c>
      <c r="J133" s="560" t="s">
        <v>765</v>
      </c>
      <c r="K133" s="560">
        <v>2112497</v>
      </c>
      <c r="L133" s="560">
        <v>1668419</v>
      </c>
      <c r="M133" s="560">
        <v>252407</v>
      </c>
      <c r="N133" s="560" t="s">
        <v>765</v>
      </c>
      <c r="O133" s="560">
        <v>42018</v>
      </c>
      <c r="P133" s="560" t="s">
        <v>765</v>
      </c>
      <c r="Q133" s="560">
        <v>4371</v>
      </c>
      <c r="R133" s="560" t="s">
        <v>765</v>
      </c>
      <c r="S133" s="560">
        <v>39907</v>
      </c>
      <c r="T133" s="560">
        <v>248255</v>
      </c>
      <c r="U133" s="560" t="s">
        <v>765</v>
      </c>
      <c r="V133" s="560" t="s">
        <v>765</v>
      </c>
      <c r="W133" s="566" t="s">
        <v>125</v>
      </c>
    </row>
    <row r="134" spans="1:23" s="560" customFormat="1" ht="9.75" customHeight="1" x14ac:dyDescent="0.2">
      <c r="A134" s="568" t="s">
        <v>389</v>
      </c>
      <c r="B134" s="560">
        <v>76293</v>
      </c>
      <c r="C134" s="560" t="s">
        <v>765</v>
      </c>
      <c r="D134" s="560" t="s">
        <v>765</v>
      </c>
      <c r="E134" s="560" t="s">
        <v>765</v>
      </c>
      <c r="F134" s="560" t="s">
        <v>765</v>
      </c>
      <c r="G134" s="560" t="s">
        <v>765</v>
      </c>
      <c r="H134" s="560" t="s">
        <v>765</v>
      </c>
      <c r="I134" s="560">
        <v>47</v>
      </c>
      <c r="J134" s="560">
        <v>47</v>
      </c>
      <c r="K134" s="560">
        <v>2277383</v>
      </c>
      <c r="L134" s="560">
        <v>1984471</v>
      </c>
      <c r="M134" s="560">
        <v>316064</v>
      </c>
      <c r="N134" s="560" t="s">
        <v>765</v>
      </c>
      <c r="O134" s="560" t="s">
        <v>765</v>
      </c>
      <c r="P134" s="560" t="s">
        <v>765</v>
      </c>
      <c r="Q134" s="560">
        <v>4308</v>
      </c>
      <c r="R134" s="560" t="s">
        <v>765</v>
      </c>
      <c r="S134" s="560" t="s">
        <v>765</v>
      </c>
      <c r="T134" s="560">
        <v>473951</v>
      </c>
      <c r="U134" s="560" t="s">
        <v>765</v>
      </c>
      <c r="V134" s="560" t="s">
        <v>765</v>
      </c>
      <c r="W134" s="566" t="s">
        <v>126</v>
      </c>
    </row>
    <row r="135" spans="1:23" s="560" customFormat="1" ht="9.75" customHeight="1" x14ac:dyDescent="0.2">
      <c r="A135" s="568" t="s">
        <v>388</v>
      </c>
      <c r="B135" s="560">
        <v>125041</v>
      </c>
      <c r="C135" s="560">
        <v>9957</v>
      </c>
      <c r="D135" s="560" t="s">
        <v>765</v>
      </c>
      <c r="E135" s="560" t="s">
        <v>765</v>
      </c>
      <c r="F135" s="560" t="s">
        <v>765</v>
      </c>
      <c r="G135" s="560" t="s">
        <v>765</v>
      </c>
      <c r="H135" s="560" t="s">
        <v>765</v>
      </c>
      <c r="I135" s="560">
        <v>47</v>
      </c>
      <c r="J135" s="560">
        <v>47</v>
      </c>
      <c r="K135" s="560">
        <v>2586059</v>
      </c>
      <c r="L135" s="560">
        <v>2331187</v>
      </c>
      <c r="M135" s="560">
        <v>261756</v>
      </c>
      <c r="N135" s="560" t="s">
        <v>765</v>
      </c>
      <c r="O135" s="560">
        <v>41005</v>
      </c>
      <c r="P135" s="560" t="s">
        <v>765</v>
      </c>
      <c r="Q135" s="560">
        <v>27051</v>
      </c>
      <c r="R135" s="560" t="s">
        <v>765</v>
      </c>
      <c r="S135" s="560" t="s">
        <v>765</v>
      </c>
      <c r="T135" s="560">
        <v>390608</v>
      </c>
      <c r="U135" s="560" t="s">
        <v>765</v>
      </c>
      <c r="V135" s="560" t="s">
        <v>765</v>
      </c>
      <c r="W135" s="566" t="s">
        <v>127</v>
      </c>
    </row>
    <row r="136" spans="1:23" s="560" customFormat="1" ht="9.75" customHeight="1" x14ac:dyDescent="0.2">
      <c r="A136" s="568" t="s">
        <v>387</v>
      </c>
      <c r="B136" s="560">
        <v>138138</v>
      </c>
      <c r="C136" s="560" t="s">
        <v>765</v>
      </c>
      <c r="D136" s="560" t="s">
        <v>765</v>
      </c>
      <c r="E136" s="560" t="s">
        <v>765</v>
      </c>
      <c r="F136" s="560" t="s">
        <v>765</v>
      </c>
      <c r="G136" s="560" t="s">
        <v>765</v>
      </c>
      <c r="H136" s="560" t="s">
        <v>765</v>
      </c>
      <c r="I136" s="560" t="s">
        <v>765</v>
      </c>
      <c r="J136" s="560" t="s">
        <v>765</v>
      </c>
      <c r="K136" s="560">
        <v>1798761</v>
      </c>
      <c r="L136" s="560">
        <v>1446661</v>
      </c>
      <c r="M136" s="560">
        <v>107123</v>
      </c>
      <c r="N136" s="560" t="s">
        <v>765</v>
      </c>
      <c r="O136" s="560" t="s">
        <v>765</v>
      </c>
      <c r="P136" s="560" t="s">
        <v>765</v>
      </c>
      <c r="Q136" s="560" t="s">
        <v>765</v>
      </c>
      <c r="R136" s="560" t="s">
        <v>765</v>
      </c>
      <c r="S136" s="560" t="s">
        <v>765</v>
      </c>
      <c r="T136" s="560">
        <v>271208</v>
      </c>
      <c r="U136" s="560" t="s">
        <v>765</v>
      </c>
      <c r="V136" s="560" t="s">
        <v>765</v>
      </c>
      <c r="W136" s="566" t="s">
        <v>128</v>
      </c>
    </row>
    <row r="137" spans="1:23" s="560" customFormat="1" ht="9.75" customHeight="1" x14ac:dyDescent="0.2">
      <c r="A137" s="568" t="s">
        <v>386</v>
      </c>
      <c r="B137" s="560">
        <v>60619</v>
      </c>
      <c r="C137" s="560" t="s">
        <v>765</v>
      </c>
      <c r="D137" s="560" t="s">
        <v>765</v>
      </c>
      <c r="E137" s="560" t="s">
        <v>765</v>
      </c>
      <c r="F137" s="560" t="s">
        <v>765</v>
      </c>
      <c r="G137" s="560" t="s">
        <v>765</v>
      </c>
      <c r="H137" s="560" t="s">
        <v>765</v>
      </c>
      <c r="I137" s="560" t="s">
        <v>765</v>
      </c>
      <c r="J137" s="560" t="s">
        <v>765</v>
      </c>
      <c r="K137" s="560">
        <v>2513752</v>
      </c>
      <c r="L137" s="560">
        <v>2062383</v>
      </c>
      <c r="M137" s="560">
        <v>61251</v>
      </c>
      <c r="N137" s="560" t="s">
        <v>765</v>
      </c>
      <c r="O137" s="560">
        <v>40805</v>
      </c>
      <c r="P137" s="560" t="s">
        <v>765</v>
      </c>
      <c r="Q137" s="560">
        <v>26559</v>
      </c>
      <c r="R137" s="560" t="s">
        <v>765</v>
      </c>
      <c r="S137" s="560">
        <v>36413</v>
      </c>
      <c r="T137" s="560">
        <v>233904</v>
      </c>
      <c r="U137" s="560" t="s">
        <v>765</v>
      </c>
      <c r="V137" s="560" t="s">
        <v>765</v>
      </c>
      <c r="W137" s="566" t="s">
        <v>107</v>
      </c>
    </row>
    <row r="138" spans="1:23" s="560" customFormat="1" ht="9.75" customHeight="1" x14ac:dyDescent="0.2">
      <c r="A138" s="568" t="s">
        <v>385</v>
      </c>
      <c r="B138" s="560">
        <v>97645</v>
      </c>
      <c r="C138" s="560">
        <v>13238</v>
      </c>
      <c r="D138" s="560" t="s">
        <v>765</v>
      </c>
      <c r="E138" s="560" t="s">
        <v>765</v>
      </c>
      <c r="F138" s="560" t="s">
        <v>765</v>
      </c>
      <c r="G138" s="560" t="s">
        <v>765</v>
      </c>
      <c r="H138" s="560" t="s">
        <v>765</v>
      </c>
      <c r="I138" s="560" t="s">
        <v>765</v>
      </c>
      <c r="J138" s="560" t="s">
        <v>765</v>
      </c>
      <c r="K138" s="560">
        <v>2422149</v>
      </c>
      <c r="L138" s="560">
        <v>2001382</v>
      </c>
      <c r="M138" s="560">
        <v>187132</v>
      </c>
      <c r="N138" s="560" t="s">
        <v>765</v>
      </c>
      <c r="O138" s="560">
        <v>40267</v>
      </c>
      <c r="P138" s="560" t="s">
        <v>765</v>
      </c>
      <c r="Q138" s="560" t="s">
        <v>765</v>
      </c>
      <c r="R138" s="560" t="s">
        <v>765</v>
      </c>
      <c r="S138" s="560" t="s">
        <v>765</v>
      </c>
      <c r="T138" s="560">
        <v>160610</v>
      </c>
      <c r="U138" s="560">
        <v>45048</v>
      </c>
      <c r="V138" s="560" t="s">
        <v>765</v>
      </c>
      <c r="W138" s="566" t="s">
        <v>108</v>
      </c>
    </row>
    <row r="139" spans="1:23" s="560" customFormat="1" ht="9.75" customHeight="1" x14ac:dyDescent="0.2">
      <c r="A139" s="568" t="s">
        <v>384</v>
      </c>
      <c r="B139" s="560">
        <v>119288</v>
      </c>
      <c r="C139" s="560" t="s">
        <v>765</v>
      </c>
      <c r="D139" s="560" t="s">
        <v>765</v>
      </c>
      <c r="E139" s="560" t="s">
        <v>765</v>
      </c>
      <c r="F139" s="560" t="s">
        <v>765</v>
      </c>
      <c r="G139" s="560" t="s">
        <v>765</v>
      </c>
      <c r="H139" s="560" t="s">
        <v>765</v>
      </c>
      <c r="I139" s="560" t="s">
        <v>765</v>
      </c>
      <c r="J139" s="560" t="s">
        <v>765</v>
      </c>
      <c r="K139" s="560">
        <v>2421577</v>
      </c>
      <c r="L139" s="560">
        <v>1980568</v>
      </c>
      <c r="M139" s="560">
        <v>201081</v>
      </c>
      <c r="N139" s="560">
        <v>19993</v>
      </c>
      <c r="O139" s="560" t="s">
        <v>765</v>
      </c>
      <c r="P139" s="560" t="s">
        <v>765</v>
      </c>
      <c r="Q139" s="560">
        <v>18485</v>
      </c>
      <c r="R139" s="560" t="s">
        <v>765</v>
      </c>
      <c r="S139" s="560">
        <v>38096</v>
      </c>
      <c r="T139" s="560">
        <v>417621</v>
      </c>
      <c r="U139" s="560">
        <v>25599</v>
      </c>
      <c r="V139" s="560" t="s">
        <v>765</v>
      </c>
      <c r="W139" s="566" t="s">
        <v>109</v>
      </c>
    </row>
    <row r="140" spans="1:23" s="560" customFormat="1" ht="9.75" customHeight="1" x14ac:dyDescent="0.2">
      <c r="A140" s="568" t="s">
        <v>678</v>
      </c>
      <c r="B140" s="560">
        <v>101166</v>
      </c>
      <c r="C140" s="560" t="s">
        <v>765</v>
      </c>
      <c r="D140" s="560" t="s">
        <v>765</v>
      </c>
      <c r="E140" s="560" t="s">
        <v>765</v>
      </c>
      <c r="F140" s="560" t="s">
        <v>765</v>
      </c>
      <c r="G140" s="560" t="s">
        <v>765</v>
      </c>
      <c r="H140" s="560" t="s">
        <v>765</v>
      </c>
      <c r="I140" s="560">
        <v>24</v>
      </c>
      <c r="J140" s="560">
        <v>24</v>
      </c>
      <c r="K140" s="560">
        <v>2576818</v>
      </c>
      <c r="L140" s="560">
        <v>1833327</v>
      </c>
      <c r="M140" s="560">
        <v>313549</v>
      </c>
      <c r="N140" s="560">
        <v>27613</v>
      </c>
      <c r="O140" s="560" t="s">
        <v>765</v>
      </c>
      <c r="P140" s="560" t="s">
        <v>765</v>
      </c>
      <c r="Q140" s="560" t="s">
        <v>765</v>
      </c>
      <c r="R140" s="560" t="s">
        <v>765</v>
      </c>
      <c r="S140" s="560">
        <v>18701</v>
      </c>
      <c r="T140" s="560">
        <v>227185</v>
      </c>
      <c r="U140" s="560" t="s">
        <v>765</v>
      </c>
      <c r="V140" s="560" t="s">
        <v>765</v>
      </c>
      <c r="W140" s="566" t="s">
        <v>679</v>
      </c>
    </row>
    <row r="141" spans="1:23" s="560" customFormat="1" ht="9.75" customHeight="1" x14ac:dyDescent="0.2">
      <c r="A141" s="568" t="s">
        <v>383</v>
      </c>
      <c r="B141" s="560">
        <v>66263</v>
      </c>
      <c r="C141" s="560" t="s">
        <v>765</v>
      </c>
      <c r="D141" s="560" t="s">
        <v>765</v>
      </c>
      <c r="E141" s="560" t="s">
        <v>765</v>
      </c>
      <c r="F141" s="560" t="s">
        <v>765</v>
      </c>
      <c r="G141" s="560" t="s">
        <v>765</v>
      </c>
      <c r="H141" s="560" t="s">
        <v>765</v>
      </c>
      <c r="I141" s="560">
        <v>23</v>
      </c>
      <c r="J141" s="560">
        <v>23</v>
      </c>
      <c r="K141" s="560">
        <v>2202951</v>
      </c>
      <c r="L141" s="560">
        <v>1713839</v>
      </c>
      <c r="M141" s="560">
        <v>258592</v>
      </c>
      <c r="N141" s="560" t="s">
        <v>765</v>
      </c>
      <c r="O141" s="560" t="s">
        <v>765</v>
      </c>
      <c r="P141" s="560" t="s">
        <v>765</v>
      </c>
      <c r="Q141" s="560">
        <v>4508</v>
      </c>
      <c r="R141" s="560" t="s">
        <v>765</v>
      </c>
      <c r="S141" s="560" t="s">
        <v>765</v>
      </c>
      <c r="T141" s="560">
        <v>365314</v>
      </c>
      <c r="U141" s="560" t="s">
        <v>765</v>
      </c>
      <c r="V141" s="560" t="s">
        <v>765</v>
      </c>
      <c r="W141" s="566" t="s">
        <v>104</v>
      </c>
    </row>
    <row r="142" spans="1:23" s="560" customFormat="1" ht="9.75" customHeight="1" x14ac:dyDescent="0.2">
      <c r="A142" s="565" t="s">
        <v>382</v>
      </c>
      <c r="B142" s="564">
        <v>171322</v>
      </c>
      <c r="C142" s="563" t="s">
        <v>765</v>
      </c>
      <c r="D142" s="563" t="s">
        <v>765</v>
      </c>
      <c r="E142" s="563" t="s">
        <v>765</v>
      </c>
      <c r="F142" s="563" t="s">
        <v>765</v>
      </c>
      <c r="G142" s="563" t="s">
        <v>765</v>
      </c>
      <c r="H142" s="563" t="s">
        <v>765</v>
      </c>
      <c r="I142" s="563">
        <v>24</v>
      </c>
      <c r="J142" s="563">
        <v>24</v>
      </c>
      <c r="K142" s="563">
        <v>2400237</v>
      </c>
      <c r="L142" s="563">
        <v>1944672</v>
      </c>
      <c r="M142" s="563">
        <v>213530</v>
      </c>
      <c r="N142" s="563" t="s">
        <v>765</v>
      </c>
      <c r="O142" s="563">
        <v>38378</v>
      </c>
      <c r="P142" s="563" t="s">
        <v>765</v>
      </c>
      <c r="Q142" s="563" t="s">
        <v>765</v>
      </c>
      <c r="R142" s="563" t="s">
        <v>765</v>
      </c>
      <c r="S142" s="563" t="s">
        <v>765</v>
      </c>
      <c r="T142" s="563">
        <v>176105</v>
      </c>
      <c r="U142" s="563">
        <v>38393</v>
      </c>
      <c r="V142" s="563" t="s">
        <v>765</v>
      </c>
      <c r="W142" s="561" t="s">
        <v>105</v>
      </c>
    </row>
    <row r="143" spans="1:23" ht="12" customHeight="1" x14ac:dyDescent="0.2"/>
    <row r="144" spans="1:23" ht="12" customHeight="1" x14ac:dyDescent="0.2"/>
    <row r="145" spans="1:23" ht="12" customHeight="1" x14ac:dyDescent="0.15">
      <c r="K145" s="579" t="s">
        <v>129</v>
      </c>
      <c r="V145" s="582" t="s">
        <v>414</v>
      </c>
    </row>
    <row r="146" spans="1:23" s="574" customFormat="1" ht="21" customHeight="1" x14ac:dyDescent="0.2">
      <c r="A146" s="1074" t="s">
        <v>276</v>
      </c>
      <c r="B146" s="577" t="s">
        <v>495</v>
      </c>
      <c r="C146" s="576"/>
      <c r="D146" s="576"/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576"/>
      <c r="Q146" s="576"/>
      <c r="R146" s="576"/>
      <c r="S146" s="576"/>
      <c r="T146" s="576"/>
      <c r="U146" s="576"/>
      <c r="V146" s="576"/>
      <c r="W146" s="1077" t="s">
        <v>111</v>
      </c>
    </row>
    <row r="147" spans="1:23" s="574" customFormat="1" ht="21" customHeight="1" x14ac:dyDescent="0.2">
      <c r="A147" s="1075"/>
      <c r="B147" s="577" t="s">
        <v>437</v>
      </c>
      <c r="C147" s="576"/>
      <c r="D147" s="576"/>
      <c r="E147" s="576"/>
      <c r="F147" s="576"/>
      <c r="G147" s="576"/>
      <c r="H147" s="576"/>
      <c r="I147" s="576"/>
      <c r="J147" s="1040"/>
      <c r="K147" s="1041" t="s">
        <v>436</v>
      </c>
      <c r="L147" s="576"/>
      <c r="M147" s="576"/>
      <c r="N147" s="576"/>
      <c r="O147" s="576"/>
      <c r="P147" s="576"/>
      <c r="Q147" s="576"/>
      <c r="R147" s="576"/>
      <c r="S147" s="576"/>
      <c r="T147" s="576"/>
      <c r="U147" s="576"/>
      <c r="V147" s="576"/>
      <c r="W147" s="1078"/>
    </row>
    <row r="148" spans="1:23" s="574" customFormat="1" ht="52.5" customHeight="1" x14ac:dyDescent="0.2">
      <c r="A148" s="1076"/>
      <c r="B148" s="575" t="s">
        <v>507</v>
      </c>
      <c r="C148" s="575" t="s">
        <v>443</v>
      </c>
      <c r="D148" s="575" t="s">
        <v>442</v>
      </c>
      <c r="E148" s="575" t="s">
        <v>441</v>
      </c>
      <c r="F148" s="575" t="s">
        <v>440</v>
      </c>
      <c r="G148" s="575" t="s">
        <v>428</v>
      </c>
      <c r="H148" s="575" t="s">
        <v>427</v>
      </c>
      <c r="I148" s="581" t="s">
        <v>426</v>
      </c>
      <c r="J148" s="575" t="s">
        <v>425</v>
      </c>
      <c r="K148" s="1043" t="s">
        <v>1598</v>
      </c>
      <c r="L148" s="575" t="s">
        <v>424</v>
      </c>
      <c r="M148" s="575" t="s">
        <v>506</v>
      </c>
      <c r="N148" s="575" t="s">
        <v>211</v>
      </c>
      <c r="O148" s="581" t="s">
        <v>423</v>
      </c>
      <c r="P148" s="575" t="s">
        <v>421</v>
      </c>
      <c r="Q148" s="575" t="s">
        <v>505</v>
      </c>
      <c r="R148" s="575" t="s">
        <v>420</v>
      </c>
      <c r="S148" s="575" t="s">
        <v>504</v>
      </c>
      <c r="T148" s="575" t="s">
        <v>468</v>
      </c>
      <c r="U148" s="575" t="s">
        <v>475</v>
      </c>
      <c r="V148" s="580" t="s">
        <v>419</v>
      </c>
      <c r="W148" s="1079"/>
    </row>
    <row r="149" spans="1:23" s="560" customFormat="1" ht="9.75" customHeight="1" x14ac:dyDescent="0.2">
      <c r="A149" s="573" t="s">
        <v>598</v>
      </c>
      <c r="B149" s="572">
        <v>26582</v>
      </c>
      <c r="C149" s="571" t="s">
        <v>765</v>
      </c>
      <c r="D149" s="571">
        <v>508947</v>
      </c>
      <c r="E149" s="571">
        <v>1878322</v>
      </c>
      <c r="F149" s="571">
        <v>2551045</v>
      </c>
      <c r="G149" s="571">
        <v>2266024</v>
      </c>
      <c r="H149" s="571">
        <v>250867</v>
      </c>
      <c r="I149" s="571">
        <v>1789684</v>
      </c>
      <c r="J149" s="571">
        <v>195232</v>
      </c>
      <c r="K149" s="571">
        <v>3195068</v>
      </c>
      <c r="L149" s="571">
        <v>205139</v>
      </c>
      <c r="M149" s="571" t="s">
        <v>765</v>
      </c>
      <c r="N149" s="571">
        <v>28097</v>
      </c>
      <c r="O149" s="571">
        <v>192436</v>
      </c>
      <c r="P149" s="571">
        <v>38296</v>
      </c>
      <c r="Q149" s="571">
        <v>15796</v>
      </c>
      <c r="R149" s="571">
        <v>328728</v>
      </c>
      <c r="S149" s="571">
        <v>33429</v>
      </c>
      <c r="T149" s="571">
        <v>35897</v>
      </c>
      <c r="U149" s="571" t="s">
        <v>765</v>
      </c>
      <c r="V149" s="571">
        <v>2064454</v>
      </c>
      <c r="W149" s="569" t="s">
        <v>118</v>
      </c>
    </row>
    <row r="150" spans="1:23" s="560" customFormat="1" ht="9.75" customHeight="1" x14ac:dyDescent="0.2">
      <c r="A150" s="568" t="s">
        <v>399</v>
      </c>
      <c r="B150" s="560" t="s">
        <v>765</v>
      </c>
      <c r="C150" s="560" t="s">
        <v>765</v>
      </c>
      <c r="D150" s="560">
        <v>835339</v>
      </c>
      <c r="E150" s="560">
        <v>2534728</v>
      </c>
      <c r="F150" s="560">
        <v>2754487</v>
      </c>
      <c r="G150" s="560">
        <v>2913474</v>
      </c>
      <c r="H150" s="560" t="s">
        <v>765</v>
      </c>
      <c r="I150" s="560">
        <v>2397084</v>
      </c>
      <c r="J150" s="560">
        <v>20123</v>
      </c>
      <c r="K150" s="560">
        <v>3379758</v>
      </c>
      <c r="L150" s="560">
        <v>730573</v>
      </c>
      <c r="M150" s="560" t="s">
        <v>765</v>
      </c>
      <c r="N150" s="560" t="s">
        <v>765</v>
      </c>
      <c r="O150" s="560" t="s">
        <v>765</v>
      </c>
      <c r="P150" s="560" t="s">
        <v>765</v>
      </c>
      <c r="Q150" s="560" t="s">
        <v>765</v>
      </c>
      <c r="R150" s="560">
        <v>176477</v>
      </c>
      <c r="S150" s="560" t="s">
        <v>765</v>
      </c>
      <c r="T150" s="560">
        <v>83559</v>
      </c>
      <c r="U150" s="560">
        <v>58785</v>
      </c>
      <c r="V150" s="560">
        <v>2227915</v>
      </c>
      <c r="W150" s="566" t="s">
        <v>119</v>
      </c>
    </row>
    <row r="151" spans="1:23" s="560" customFormat="1" ht="9.75" customHeight="1" x14ac:dyDescent="0.2">
      <c r="A151" s="568" t="s">
        <v>398</v>
      </c>
      <c r="B151" s="560" t="s">
        <v>765</v>
      </c>
      <c r="C151" s="560" t="s">
        <v>765</v>
      </c>
      <c r="D151" s="560">
        <v>715760</v>
      </c>
      <c r="E151" s="560">
        <v>3796482</v>
      </c>
      <c r="F151" s="560">
        <v>2097448</v>
      </c>
      <c r="G151" s="560">
        <v>3962403</v>
      </c>
      <c r="H151" s="560" t="s">
        <v>765</v>
      </c>
      <c r="I151" s="560">
        <v>3301681</v>
      </c>
      <c r="J151" s="560">
        <v>40351</v>
      </c>
      <c r="K151" s="560">
        <v>3378433</v>
      </c>
      <c r="L151" s="560">
        <v>431592</v>
      </c>
      <c r="M151" s="560" t="s">
        <v>765</v>
      </c>
      <c r="N151" s="560" t="s">
        <v>765</v>
      </c>
      <c r="O151" s="560">
        <v>40427</v>
      </c>
      <c r="P151" s="560">
        <v>37088</v>
      </c>
      <c r="Q151" s="560" t="s">
        <v>765</v>
      </c>
      <c r="R151" s="560">
        <v>272082</v>
      </c>
      <c r="S151" s="560" t="s">
        <v>765</v>
      </c>
      <c r="T151" s="560">
        <v>24447</v>
      </c>
      <c r="U151" s="560" t="s">
        <v>765</v>
      </c>
      <c r="V151" s="560">
        <v>2472860</v>
      </c>
      <c r="W151" s="566" t="s">
        <v>120</v>
      </c>
    </row>
    <row r="152" spans="1:23" s="560" customFormat="1" ht="9.75" customHeight="1" x14ac:dyDescent="0.2">
      <c r="A152" s="568" t="s">
        <v>397</v>
      </c>
      <c r="B152" s="560" t="s">
        <v>765</v>
      </c>
      <c r="C152" s="560">
        <v>46124</v>
      </c>
      <c r="D152" s="560">
        <v>878946</v>
      </c>
      <c r="E152" s="560">
        <v>1637104</v>
      </c>
      <c r="F152" s="560">
        <v>2290665</v>
      </c>
      <c r="G152" s="560">
        <v>4486791</v>
      </c>
      <c r="H152" s="560">
        <v>15649</v>
      </c>
      <c r="I152" s="560">
        <v>4634147</v>
      </c>
      <c r="J152" s="560" t="s">
        <v>765</v>
      </c>
      <c r="K152" s="560">
        <v>2854522</v>
      </c>
      <c r="L152" s="560">
        <v>460082</v>
      </c>
      <c r="M152" s="560">
        <v>44459</v>
      </c>
      <c r="N152" s="560" t="s">
        <v>765</v>
      </c>
      <c r="O152" s="560">
        <v>40587</v>
      </c>
      <c r="P152" s="560" t="s">
        <v>765</v>
      </c>
      <c r="Q152" s="560" t="s">
        <v>765</v>
      </c>
      <c r="R152" s="560">
        <v>150754</v>
      </c>
      <c r="S152" s="560" t="s">
        <v>765</v>
      </c>
      <c r="T152" s="560">
        <v>33534</v>
      </c>
      <c r="U152" s="560" t="s">
        <v>765</v>
      </c>
      <c r="V152" s="560">
        <v>2090087</v>
      </c>
      <c r="W152" s="566" t="s">
        <v>283</v>
      </c>
    </row>
    <row r="153" spans="1:23" s="560" customFormat="1" ht="9.75" customHeight="1" x14ac:dyDescent="0.2">
      <c r="A153" s="568" t="s">
        <v>750</v>
      </c>
      <c r="B153" s="560" t="s">
        <v>765</v>
      </c>
      <c r="C153" s="560">
        <v>47297</v>
      </c>
      <c r="D153" s="560">
        <v>922658</v>
      </c>
      <c r="E153" s="560">
        <v>2433902</v>
      </c>
      <c r="F153" s="560">
        <v>2981165</v>
      </c>
      <c r="G153" s="560">
        <v>4391097</v>
      </c>
      <c r="H153" s="560" t="s">
        <v>765</v>
      </c>
      <c r="I153" s="560">
        <v>5216154</v>
      </c>
      <c r="J153" s="560" t="s">
        <v>765</v>
      </c>
      <c r="K153" s="560">
        <v>3083441</v>
      </c>
      <c r="L153" s="560">
        <v>242010</v>
      </c>
      <c r="M153" s="560">
        <v>38887</v>
      </c>
      <c r="N153" s="560" t="s">
        <v>765</v>
      </c>
      <c r="O153" s="560">
        <v>118421</v>
      </c>
      <c r="P153" s="560" t="s">
        <v>765</v>
      </c>
      <c r="Q153" s="560" t="s">
        <v>765</v>
      </c>
      <c r="R153" s="560">
        <v>125377</v>
      </c>
      <c r="S153" s="560" t="s">
        <v>765</v>
      </c>
      <c r="T153" s="560" t="s">
        <v>765</v>
      </c>
      <c r="U153" s="560" t="s">
        <v>765</v>
      </c>
      <c r="V153" s="560">
        <v>2450430</v>
      </c>
      <c r="W153" s="566" t="s">
        <v>673</v>
      </c>
    </row>
    <row r="154" spans="1:23" s="560" customFormat="1" ht="6.75" customHeight="1" x14ac:dyDescent="0.2">
      <c r="A154" s="568"/>
      <c r="W154" s="566"/>
    </row>
    <row r="155" spans="1:23" s="560" customFormat="1" ht="9.75" customHeight="1" x14ac:dyDescent="0.2">
      <c r="A155" s="568" t="s">
        <v>595</v>
      </c>
      <c r="B155" s="560" t="s">
        <v>765</v>
      </c>
      <c r="C155" s="560">
        <v>93421</v>
      </c>
      <c r="D155" s="560">
        <v>785999</v>
      </c>
      <c r="E155" s="560">
        <v>1718246</v>
      </c>
      <c r="F155" s="560">
        <v>2520175</v>
      </c>
      <c r="G155" s="560">
        <v>4050131</v>
      </c>
      <c r="H155" s="560">
        <v>15649</v>
      </c>
      <c r="I155" s="560">
        <v>5110277</v>
      </c>
      <c r="J155" s="560" t="s">
        <v>765</v>
      </c>
      <c r="K155" s="560">
        <v>2752007</v>
      </c>
      <c r="L155" s="560">
        <v>335655</v>
      </c>
      <c r="M155" s="560">
        <v>44459</v>
      </c>
      <c r="N155" s="560" t="s">
        <v>765</v>
      </c>
      <c r="O155" s="560" t="s">
        <v>765</v>
      </c>
      <c r="P155" s="560" t="s">
        <v>765</v>
      </c>
      <c r="Q155" s="560" t="s">
        <v>765</v>
      </c>
      <c r="R155" s="560" t="s">
        <v>765</v>
      </c>
      <c r="S155" s="560" t="s">
        <v>765</v>
      </c>
      <c r="T155" s="560" t="s">
        <v>765</v>
      </c>
      <c r="U155" s="560" t="s">
        <v>765</v>
      </c>
      <c r="V155" s="560">
        <v>2357906</v>
      </c>
      <c r="W155" s="566" t="s">
        <v>282</v>
      </c>
    </row>
    <row r="156" spans="1:23" s="560" customFormat="1" ht="9.75" customHeight="1" x14ac:dyDescent="0.2">
      <c r="A156" s="568" t="s">
        <v>751</v>
      </c>
      <c r="B156" s="560" t="s">
        <v>765</v>
      </c>
      <c r="C156" s="560" t="s">
        <v>765</v>
      </c>
      <c r="D156" s="560">
        <v>1113329</v>
      </c>
      <c r="E156" s="560">
        <v>2408917</v>
      </c>
      <c r="F156" s="560">
        <v>2369571</v>
      </c>
      <c r="G156" s="560">
        <v>4716329</v>
      </c>
      <c r="H156" s="560" t="s">
        <v>765</v>
      </c>
      <c r="I156" s="560">
        <v>5194096</v>
      </c>
      <c r="J156" s="560" t="s">
        <v>765</v>
      </c>
      <c r="K156" s="560">
        <v>3181998</v>
      </c>
      <c r="L156" s="560">
        <v>325491</v>
      </c>
      <c r="M156" s="560">
        <v>38887</v>
      </c>
      <c r="N156" s="560" t="s">
        <v>765</v>
      </c>
      <c r="O156" s="560">
        <v>198956</v>
      </c>
      <c r="P156" s="560" t="s">
        <v>765</v>
      </c>
      <c r="Q156" s="560" t="s">
        <v>765</v>
      </c>
      <c r="R156" s="560">
        <v>214861</v>
      </c>
      <c r="S156" s="560" t="s">
        <v>765</v>
      </c>
      <c r="T156" s="560" t="s">
        <v>765</v>
      </c>
      <c r="U156" s="560" t="s">
        <v>765</v>
      </c>
      <c r="V156" s="560">
        <v>2259596</v>
      </c>
      <c r="W156" s="566" t="s">
        <v>675</v>
      </c>
    </row>
    <row r="157" spans="1:23" s="560" customFormat="1" ht="6.75" customHeight="1" x14ac:dyDescent="0.2">
      <c r="A157" s="568"/>
      <c r="W157" s="566"/>
    </row>
    <row r="158" spans="1:23" s="560" customFormat="1" ht="9.75" customHeight="1" x14ac:dyDescent="0.2">
      <c r="A158" s="568" t="s">
        <v>393</v>
      </c>
      <c r="B158" s="560" t="s">
        <v>765</v>
      </c>
      <c r="C158" s="560">
        <v>47297</v>
      </c>
      <c r="D158" s="560">
        <v>226533</v>
      </c>
      <c r="E158" s="560">
        <v>457513</v>
      </c>
      <c r="F158" s="560">
        <v>874844</v>
      </c>
      <c r="G158" s="560">
        <v>1193402</v>
      </c>
      <c r="H158" s="560" t="s">
        <v>765</v>
      </c>
      <c r="I158" s="560">
        <v>1200412</v>
      </c>
      <c r="J158" s="560" t="s">
        <v>765</v>
      </c>
      <c r="K158" s="560">
        <v>872017</v>
      </c>
      <c r="L158" s="560">
        <v>75350</v>
      </c>
      <c r="M158" s="560" t="s">
        <v>765</v>
      </c>
      <c r="N158" s="560" t="s">
        <v>765</v>
      </c>
      <c r="O158" s="560" t="s">
        <v>765</v>
      </c>
      <c r="P158" s="560" t="s">
        <v>765</v>
      </c>
      <c r="Q158" s="560" t="s">
        <v>765</v>
      </c>
      <c r="R158" s="560" t="s">
        <v>765</v>
      </c>
      <c r="S158" s="560" t="s">
        <v>765</v>
      </c>
      <c r="T158" s="560" t="s">
        <v>765</v>
      </c>
      <c r="U158" s="560" t="s">
        <v>765</v>
      </c>
      <c r="V158" s="560">
        <v>782680</v>
      </c>
      <c r="W158" s="566" t="s">
        <v>281</v>
      </c>
    </row>
    <row r="159" spans="1:23" s="560" customFormat="1" ht="9.75" customHeight="1" x14ac:dyDescent="0.2">
      <c r="A159" s="568" t="s">
        <v>396</v>
      </c>
      <c r="B159" s="560" t="s">
        <v>765</v>
      </c>
      <c r="C159" s="560" t="s">
        <v>765</v>
      </c>
      <c r="D159" s="560">
        <v>154375</v>
      </c>
      <c r="E159" s="560">
        <v>361560</v>
      </c>
      <c r="F159" s="560">
        <v>816424</v>
      </c>
      <c r="G159" s="560">
        <v>951654</v>
      </c>
      <c r="H159" s="560" t="s">
        <v>765</v>
      </c>
      <c r="I159" s="560">
        <v>1347545</v>
      </c>
      <c r="J159" s="560" t="s">
        <v>765</v>
      </c>
      <c r="K159" s="560">
        <v>891161</v>
      </c>
      <c r="L159" s="560">
        <v>40164</v>
      </c>
      <c r="M159" s="560">
        <v>38887</v>
      </c>
      <c r="N159" s="560" t="s">
        <v>765</v>
      </c>
      <c r="O159" s="560" t="s">
        <v>765</v>
      </c>
      <c r="P159" s="560" t="s">
        <v>765</v>
      </c>
      <c r="Q159" s="560" t="s">
        <v>765</v>
      </c>
      <c r="R159" s="560">
        <v>125377</v>
      </c>
      <c r="S159" s="560" t="s">
        <v>765</v>
      </c>
      <c r="T159" s="560" t="s">
        <v>765</v>
      </c>
      <c r="U159" s="560" t="s">
        <v>765</v>
      </c>
      <c r="V159" s="560">
        <v>592404</v>
      </c>
      <c r="W159" s="566" t="s">
        <v>121</v>
      </c>
    </row>
    <row r="160" spans="1:23" s="560" customFormat="1" ht="9.75" customHeight="1" x14ac:dyDescent="0.2">
      <c r="A160" s="568" t="s">
        <v>395</v>
      </c>
      <c r="B160" s="560" t="s">
        <v>765</v>
      </c>
      <c r="C160" s="560" t="s">
        <v>765</v>
      </c>
      <c r="D160" s="560">
        <v>106049</v>
      </c>
      <c r="E160" s="560">
        <v>855639</v>
      </c>
      <c r="F160" s="560">
        <v>692760</v>
      </c>
      <c r="G160" s="560">
        <v>1105537</v>
      </c>
      <c r="H160" s="560" t="s">
        <v>765</v>
      </c>
      <c r="I160" s="560">
        <v>1109260</v>
      </c>
      <c r="J160" s="560" t="s">
        <v>765</v>
      </c>
      <c r="K160" s="560">
        <v>572509</v>
      </c>
      <c r="L160" s="560" t="s">
        <v>765</v>
      </c>
      <c r="M160" s="560" t="s">
        <v>765</v>
      </c>
      <c r="N160" s="560" t="s">
        <v>765</v>
      </c>
      <c r="O160" s="560" t="s">
        <v>765</v>
      </c>
      <c r="P160" s="560" t="s">
        <v>765</v>
      </c>
      <c r="Q160" s="560" t="s">
        <v>765</v>
      </c>
      <c r="R160" s="560" t="s">
        <v>765</v>
      </c>
      <c r="S160" s="560" t="s">
        <v>765</v>
      </c>
      <c r="T160" s="560" t="s">
        <v>765</v>
      </c>
      <c r="U160" s="560" t="s">
        <v>765</v>
      </c>
      <c r="V160" s="560">
        <v>572509</v>
      </c>
      <c r="W160" s="566" t="s">
        <v>122</v>
      </c>
    </row>
    <row r="161" spans="1:23" s="560" customFormat="1" ht="9.75" customHeight="1" x14ac:dyDescent="0.2">
      <c r="A161" s="568" t="s">
        <v>394</v>
      </c>
      <c r="B161" s="560" t="s">
        <v>765</v>
      </c>
      <c r="C161" s="560" t="s">
        <v>765</v>
      </c>
      <c r="D161" s="560">
        <v>435701</v>
      </c>
      <c r="E161" s="560">
        <v>759190</v>
      </c>
      <c r="F161" s="560">
        <v>597137</v>
      </c>
      <c r="G161" s="560">
        <v>1140504</v>
      </c>
      <c r="H161" s="560" t="s">
        <v>765</v>
      </c>
      <c r="I161" s="560">
        <v>1558937</v>
      </c>
      <c r="J161" s="560" t="s">
        <v>765</v>
      </c>
      <c r="K161" s="560">
        <v>747754</v>
      </c>
      <c r="L161" s="560">
        <v>126496</v>
      </c>
      <c r="M161" s="560" t="s">
        <v>765</v>
      </c>
      <c r="N161" s="560" t="s">
        <v>765</v>
      </c>
      <c r="O161" s="560">
        <v>118421</v>
      </c>
      <c r="P161" s="560" t="s">
        <v>765</v>
      </c>
      <c r="Q161" s="560" t="s">
        <v>765</v>
      </c>
      <c r="R161" s="560" t="s">
        <v>765</v>
      </c>
      <c r="S161" s="560" t="s">
        <v>765</v>
      </c>
      <c r="T161" s="560" t="s">
        <v>765</v>
      </c>
      <c r="U161" s="560" t="s">
        <v>765</v>
      </c>
      <c r="V161" s="560">
        <v>502837</v>
      </c>
      <c r="W161" s="566" t="s">
        <v>123</v>
      </c>
    </row>
    <row r="162" spans="1:23" s="560" customFormat="1" ht="9.75" customHeight="1" x14ac:dyDescent="0.2">
      <c r="A162" s="568" t="s">
        <v>676</v>
      </c>
      <c r="B162" s="560" t="s">
        <v>765</v>
      </c>
      <c r="C162" s="560" t="s">
        <v>765</v>
      </c>
      <c r="D162" s="560">
        <v>417204</v>
      </c>
      <c r="E162" s="560">
        <v>432528</v>
      </c>
      <c r="F162" s="560">
        <v>263250</v>
      </c>
      <c r="G162" s="560">
        <v>1518634</v>
      </c>
      <c r="H162" s="560" t="s">
        <v>765</v>
      </c>
      <c r="I162" s="560">
        <v>1178354</v>
      </c>
      <c r="J162" s="560" t="s">
        <v>765</v>
      </c>
      <c r="K162" s="560">
        <v>970574</v>
      </c>
      <c r="L162" s="560">
        <v>158831</v>
      </c>
      <c r="M162" s="560" t="s">
        <v>765</v>
      </c>
      <c r="N162" s="560" t="s">
        <v>765</v>
      </c>
      <c r="O162" s="560">
        <v>80535</v>
      </c>
      <c r="P162" s="560" t="s">
        <v>765</v>
      </c>
      <c r="Q162" s="560" t="s">
        <v>765</v>
      </c>
      <c r="R162" s="560">
        <v>89484</v>
      </c>
      <c r="S162" s="560" t="s">
        <v>765</v>
      </c>
      <c r="T162" s="560" t="s">
        <v>765</v>
      </c>
      <c r="U162" s="560" t="s">
        <v>765</v>
      </c>
      <c r="V162" s="560">
        <v>591846</v>
      </c>
      <c r="W162" s="566" t="s">
        <v>677</v>
      </c>
    </row>
    <row r="163" spans="1:23" s="560" customFormat="1" ht="6.75" customHeight="1" x14ac:dyDescent="0.2">
      <c r="A163" s="568"/>
      <c r="W163" s="566"/>
    </row>
    <row r="164" spans="1:23" s="560" customFormat="1" ht="9.75" customHeight="1" x14ac:dyDescent="0.2">
      <c r="A164" s="568" t="s">
        <v>280</v>
      </c>
      <c r="B164" s="560" t="s">
        <v>765</v>
      </c>
      <c r="C164" s="560" t="s">
        <v>765</v>
      </c>
      <c r="D164" s="560">
        <v>108693</v>
      </c>
      <c r="E164" s="560">
        <v>250202</v>
      </c>
      <c r="F164" s="560">
        <v>346404</v>
      </c>
      <c r="G164" s="560">
        <v>229374</v>
      </c>
      <c r="H164" s="560" t="s">
        <v>765</v>
      </c>
      <c r="I164" s="560">
        <v>450008</v>
      </c>
      <c r="J164" s="560" t="s">
        <v>765</v>
      </c>
      <c r="K164" s="560">
        <v>308793</v>
      </c>
      <c r="L164" s="560" t="s">
        <v>765</v>
      </c>
      <c r="M164" s="560" t="s">
        <v>765</v>
      </c>
      <c r="N164" s="560" t="s">
        <v>765</v>
      </c>
      <c r="O164" s="560" t="s">
        <v>765</v>
      </c>
      <c r="P164" s="560" t="s">
        <v>765</v>
      </c>
      <c r="Q164" s="560" t="s">
        <v>765</v>
      </c>
      <c r="R164" s="560" t="s">
        <v>765</v>
      </c>
      <c r="S164" s="560" t="s">
        <v>765</v>
      </c>
      <c r="T164" s="560" t="s">
        <v>765</v>
      </c>
      <c r="U164" s="560" t="s">
        <v>765</v>
      </c>
      <c r="V164" s="560">
        <v>308793</v>
      </c>
      <c r="W164" s="566" t="s">
        <v>279</v>
      </c>
    </row>
    <row r="165" spans="1:23" s="560" customFormat="1" ht="9.75" customHeight="1" x14ac:dyDescent="0.2">
      <c r="A165" s="568" t="s">
        <v>383</v>
      </c>
      <c r="B165" s="560" t="s">
        <v>765</v>
      </c>
      <c r="C165" s="560">
        <v>47297</v>
      </c>
      <c r="D165" s="560" t="s">
        <v>765</v>
      </c>
      <c r="E165" s="560">
        <v>127738</v>
      </c>
      <c r="F165" s="560">
        <v>408657</v>
      </c>
      <c r="G165" s="560">
        <v>403258</v>
      </c>
      <c r="H165" s="560" t="s">
        <v>765</v>
      </c>
      <c r="I165" s="560">
        <v>398059</v>
      </c>
      <c r="J165" s="560" t="s">
        <v>765</v>
      </c>
      <c r="K165" s="560">
        <v>210552</v>
      </c>
      <c r="L165" s="560" t="s">
        <v>765</v>
      </c>
      <c r="M165" s="560" t="s">
        <v>765</v>
      </c>
      <c r="N165" s="560" t="s">
        <v>765</v>
      </c>
      <c r="O165" s="560" t="s">
        <v>765</v>
      </c>
      <c r="P165" s="560" t="s">
        <v>765</v>
      </c>
      <c r="Q165" s="560" t="s">
        <v>765</v>
      </c>
      <c r="R165" s="560" t="s">
        <v>765</v>
      </c>
      <c r="S165" s="560" t="s">
        <v>765</v>
      </c>
      <c r="T165" s="560" t="s">
        <v>765</v>
      </c>
      <c r="U165" s="560" t="s">
        <v>765</v>
      </c>
      <c r="V165" s="560">
        <v>196565</v>
      </c>
      <c r="W165" s="566" t="s">
        <v>104</v>
      </c>
    </row>
    <row r="166" spans="1:23" s="560" customFormat="1" ht="9.75" customHeight="1" x14ac:dyDescent="0.2">
      <c r="A166" s="568" t="s">
        <v>382</v>
      </c>
      <c r="B166" s="560" t="s">
        <v>765</v>
      </c>
      <c r="C166" s="560" t="s">
        <v>765</v>
      </c>
      <c r="D166" s="560">
        <v>117840</v>
      </c>
      <c r="E166" s="560">
        <v>79573</v>
      </c>
      <c r="F166" s="560">
        <v>119783</v>
      </c>
      <c r="G166" s="560">
        <v>560770</v>
      </c>
      <c r="H166" s="560" t="s">
        <v>765</v>
      </c>
      <c r="I166" s="560">
        <v>352345</v>
      </c>
      <c r="J166" s="560" t="s">
        <v>765</v>
      </c>
      <c r="K166" s="560">
        <v>352672</v>
      </c>
      <c r="L166" s="560">
        <v>75350</v>
      </c>
      <c r="M166" s="560" t="s">
        <v>765</v>
      </c>
      <c r="N166" s="560" t="s">
        <v>765</v>
      </c>
      <c r="O166" s="560" t="s">
        <v>765</v>
      </c>
      <c r="P166" s="560" t="s">
        <v>765</v>
      </c>
      <c r="Q166" s="560" t="s">
        <v>765</v>
      </c>
      <c r="R166" s="560" t="s">
        <v>765</v>
      </c>
      <c r="S166" s="560" t="s">
        <v>765</v>
      </c>
      <c r="T166" s="560" t="s">
        <v>765</v>
      </c>
      <c r="U166" s="560" t="s">
        <v>765</v>
      </c>
      <c r="V166" s="560">
        <v>277322</v>
      </c>
      <c r="W166" s="566" t="s">
        <v>105</v>
      </c>
    </row>
    <row r="167" spans="1:23" s="560" customFormat="1" ht="9.75" customHeight="1" x14ac:dyDescent="0.2">
      <c r="A167" s="568" t="s">
        <v>392</v>
      </c>
      <c r="B167" s="560" t="s">
        <v>765</v>
      </c>
      <c r="C167" s="560" t="s">
        <v>765</v>
      </c>
      <c r="D167" s="560">
        <v>78623</v>
      </c>
      <c r="E167" s="560">
        <v>151372</v>
      </c>
      <c r="F167" s="560">
        <v>272784</v>
      </c>
      <c r="G167" s="560">
        <v>476469</v>
      </c>
      <c r="H167" s="560" t="s">
        <v>765</v>
      </c>
      <c r="I167" s="560">
        <v>374924</v>
      </c>
      <c r="J167" s="560" t="s">
        <v>765</v>
      </c>
      <c r="K167" s="560">
        <v>357790</v>
      </c>
      <c r="L167" s="560">
        <v>40164</v>
      </c>
      <c r="M167" s="560">
        <v>38887</v>
      </c>
      <c r="N167" s="560" t="s">
        <v>765</v>
      </c>
      <c r="O167" s="560" t="s">
        <v>765</v>
      </c>
      <c r="P167" s="560" t="s">
        <v>765</v>
      </c>
      <c r="Q167" s="560" t="s">
        <v>765</v>
      </c>
      <c r="R167" s="560" t="s">
        <v>765</v>
      </c>
      <c r="S167" s="560" t="s">
        <v>765</v>
      </c>
      <c r="T167" s="560" t="s">
        <v>765</v>
      </c>
      <c r="U167" s="560" t="s">
        <v>765</v>
      </c>
      <c r="V167" s="560">
        <v>202035</v>
      </c>
      <c r="W167" s="566" t="s">
        <v>106</v>
      </c>
    </row>
    <row r="168" spans="1:23" s="560" customFormat="1" ht="9.75" customHeight="1" x14ac:dyDescent="0.2">
      <c r="A168" s="568" t="s">
        <v>391</v>
      </c>
      <c r="B168" s="560" t="s">
        <v>765</v>
      </c>
      <c r="C168" s="560" t="s">
        <v>765</v>
      </c>
      <c r="D168" s="560" t="s">
        <v>765</v>
      </c>
      <c r="E168" s="560">
        <v>93812</v>
      </c>
      <c r="F168" s="560">
        <v>356734</v>
      </c>
      <c r="G168" s="560">
        <v>213334</v>
      </c>
      <c r="H168" s="560" t="s">
        <v>765</v>
      </c>
      <c r="I168" s="560">
        <v>532045</v>
      </c>
      <c r="J168" s="560" t="s">
        <v>765</v>
      </c>
      <c r="K168" s="560">
        <v>293005</v>
      </c>
      <c r="L168" s="560" t="s">
        <v>765</v>
      </c>
      <c r="M168" s="560" t="s">
        <v>765</v>
      </c>
      <c r="N168" s="560" t="s">
        <v>765</v>
      </c>
      <c r="O168" s="560" t="s">
        <v>765</v>
      </c>
      <c r="P168" s="560" t="s">
        <v>765</v>
      </c>
      <c r="Q168" s="560" t="s">
        <v>765</v>
      </c>
      <c r="R168" s="560" t="s">
        <v>765</v>
      </c>
      <c r="S168" s="560" t="s">
        <v>765</v>
      </c>
      <c r="T168" s="560" t="s">
        <v>765</v>
      </c>
      <c r="U168" s="560" t="s">
        <v>765</v>
      </c>
      <c r="V168" s="560">
        <v>275380</v>
      </c>
      <c r="W168" s="566" t="s">
        <v>124</v>
      </c>
    </row>
    <row r="169" spans="1:23" s="560" customFormat="1" ht="9.75" customHeight="1" x14ac:dyDescent="0.2">
      <c r="A169" s="568" t="s">
        <v>390</v>
      </c>
      <c r="B169" s="560" t="s">
        <v>765</v>
      </c>
      <c r="C169" s="560" t="s">
        <v>765</v>
      </c>
      <c r="D169" s="560">
        <v>75752</v>
      </c>
      <c r="E169" s="560">
        <v>116376</v>
      </c>
      <c r="F169" s="560">
        <v>186906</v>
      </c>
      <c r="G169" s="560">
        <v>261851</v>
      </c>
      <c r="H169" s="560" t="s">
        <v>765</v>
      </c>
      <c r="I169" s="560">
        <v>440576</v>
      </c>
      <c r="J169" s="560" t="s">
        <v>765</v>
      </c>
      <c r="K169" s="560">
        <v>240366</v>
      </c>
      <c r="L169" s="560" t="s">
        <v>765</v>
      </c>
      <c r="M169" s="560" t="s">
        <v>765</v>
      </c>
      <c r="N169" s="560" t="s">
        <v>765</v>
      </c>
      <c r="O169" s="560" t="s">
        <v>765</v>
      </c>
      <c r="P169" s="560" t="s">
        <v>765</v>
      </c>
      <c r="Q169" s="560" t="s">
        <v>765</v>
      </c>
      <c r="R169" s="560">
        <v>125377</v>
      </c>
      <c r="S169" s="560" t="s">
        <v>765</v>
      </c>
      <c r="T169" s="560" t="s">
        <v>765</v>
      </c>
      <c r="U169" s="560" t="s">
        <v>765</v>
      </c>
      <c r="V169" s="560">
        <v>114989</v>
      </c>
      <c r="W169" s="566" t="s">
        <v>125</v>
      </c>
    </row>
    <row r="170" spans="1:23" s="560" customFormat="1" ht="9.75" customHeight="1" x14ac:dyDescent="0.2">
      <c r="A170" s="568" t="s">
        <v>389</v>
      </c>
      <c r="B170" s="560" t="s">
        <v>765</v>
      </c>
      <c r="C170" s="560" t="s">
        <v>765</v>
      </c>
      <c r="D170" s="560">
        <v>38090</v>
      </c>
      <c r="E170" s="560">
        <v>355613</v>
      </c>
      <c r="F170" s="560">
        <v>81004</v>
      </c>
      <c r="G170" s="560">
        <v>331784</v>
      </c>
      <c r="H170" s="560" t="s">
        <v>765</v>
      </c>
      <c r="I170" s="560">
        <v>383657</v>
      </c>
      <c r="J170" s="560" t="s">
        <v>765</v>
      </c>
      <c r="K170" s="560">
        <v>246310</v>
      </c>
      <c r="L170" s="560" t="s">
        <v>765</v>
      </c>
      <c r="M170" s="560" t="s">
        <v>765</v>
      </c>
      <c r="N170" s="560" t="s">
        <v>765</v>
      </c>
      <c r="O170" s="560" t="s">
        <v>765</v>
      </c>
      <c r="P170" s="560" t="s">
        <v>765</v>
      </c>
      <c r="Q170" s="560" t="s">
        <v>765</v>
      </c>
      <c r="R170" s="560" t="s">
        <v>765</v>
      </c>
      <c r="S170" s="560" t="s">
        <v>765</v>
      </c>
      <c r="T170" s="560" t="s">
        <v>765</v>
      </c>
      <c r="U170" s="560" t="s">
        <v>765</v>
      </c>
      <c r="V170" s="560">
        <v>246310</v>
      </c>
      <c r="W170" s="566" t="s">
        <v>126</v>
      </c>
    </row>
    <row r="171" spans="1:23" s="560" customFormat="1" ht="9.75" customHeight="1" x14ac:dyDescent="0.2">
      <c r="A171" s="568" t="s">
        <v>388</v>
      </c>
      <c r="B171" s="560" t="s">
        <v>765</v>
      </c>
      <c r="C171" s="560" t="s">
        <v>765</v>
      </c>
      <c r="D171" s="560">
        <v>67959</v>
      </c>
      <c r="E171" s="560">
        <v>288760</v>
      </c>
      <c r="F171" s="560">
        <v>347156</v>
      </c>
      <c r="G171" s="560">
        <v>368428</v>
      </c>
      <c r="H171" s="560" t="s">
        <v>765</v>
      </c>
      <c r="I171" s="560">
        <v>538464</v>
      </c>
      <c r="J171" s="560" t="s">
        <v>765</v>
      </c>
      <c r="K171" s="560">
        <v>161745</v>
      </c>
      <c r="L171" s="560" t="s">
        <v>765</v>
      </c>
      <c r="M171" s="560" t="s">
        <v>765</v>
      </c>
      <c r="N171" s="560" t="s">
        <v>765</v>
      </c>
      <c r="O171" s="560" t="s">
        <v>765</v>
      </c>
      <c r="P171" s="560" t="s">
        <v>765</v>
      </c>
      <c r="Q171" s="560" t="s">
        <v>765</v>
      </c>
      <c r="R171" s="560" t="s">
        <v>765</v>
      </c>
      <c r="S171" s="560" t="s">
        <v>765</v>
      </c>
      <c r="T171" s="560" t="s">
        <v>765</v>
      </c>
      <c r="U171" s="560" t="s">
        <v>765</v>
      </c>
      <c r="V171" s="560">
        <v>161745</v>
      </c>
      <c r="W171" s="566" t="s">
        <v>127</v>
      </c>
    </row>
    <row r="172" spans="1:23" s="560" customFormat="1" ht="9.75" customHeight="1" x14ac:dyDescent="0.2">
      <c r="A172" s="568" t="s">
        <v>387</v>
      </c>
      <c r="B172" s="560" t="s">
        <v>765</v>
      </c>
      <c r="C172" s="560" t="s">
        <v>765</v>
      </c>
      <c r="D172" s="560" t="s">
        <v>765</v>
      </c>
      <c r="E172" s="560">
        <v>211266</v>
      </c>
      <c r="F172" s="560">
        <v>264600</v>
      </c>
      <c r="G172" s="560">
        <v>405325</v>
      </c>
      <c r="H172" s="560" t="s">
        <v>765</v>
      </c>
      <c r="I172" s="560">
        <v>187139</v>
      </c>
      <c r="J172" s="560" t="s">
        <v>765</v>
      </c>
      <c r="K172" s="560">
        <v>164454</v>
      </c>
      <c r="L172" s="560" t="s">
        <v>765</v>
      </c>
      <c r="M172" s="560" t="s">
        <v>765</v>
      </c>
      <c r="N172" s="560" t="s">
        <v>765</v>
      </c>
      <c r="O172" s="560" t="s">
        <v>765</v>
      </c>
      <c r="P172" s="560" t="s">
        <v>765</v>
      </c>
      <c r="Q172" s="560" t="s">
        <v>765</v>
      </c>
      <c r="R172" s="560" t="s">
        <v>765</v>
      </c>
      <c r="S172" s="560" t="s">
        <v>765</v>
      </c>
      <c r="T172" s="560" t="s">
        <v>765</v>
      </c>
      <c r="U172" s="560" t="s">
        <v>765</v>
      </c>
      <c r="V172" s="560">
        <v>164454</v>
      </c>
      <c r="W172" s="566" t="s">
        <v>128</v>
      </c>
    </row>
    <row r="173" spans="1:23" s="560" customFormat="1" ht="9.75" customHeight="1" x14ac:dyDescent="0.2">
      <c r="A173" s="568" t="s">
        <v>386</v>
      </c>
      <c r="B173" s="560" t="s">
        <v>765</v>
      </c>
      <c r="C173" s="560" t="s">
        <v>765</v>
      </c>
      <c r="D173" s="560">
        <v>169949</v>
      </c>
      <c r="E173" s="560">
        <v>370293</v>
      </c>
      <c r="F173" s="560">
        <v>120332</v>
      </c>
      <c r="G173" s="560">
        <v>364580</v>
      </c>
      <c r="H173" s="560" t="s">
        <v>765</v>
      </c>
      <c r="I173" s="560">
        <v>638297</v>
      </c>
      <c r="J173" s="560" t="s">
        <v>765</v>
      </c>
      <c r="K173" s="560">
        <v>290382</v>
      </c>
      <c r="L173" s="560">
        <v>85762</v>
      </c>
      <c r="M173" s="560" t="s">
        <v>765</v>
      </c>
      <c r="N173" s="560" t="s">
        <v>765</v>
      </c>
      <c r="O173" s="560">
        <v>45786</v>
      </c>
      <c r="P173" s="560" t="s">
        <v>765</v>
      </c>
      <c r="Q173" s="560" t="s">
        <v>765</v>
      </c>
      <c r="R173" s="560" t="s">
        <v>765</v>
      </c>
      <c r="S173" s="560" t="s">
        <v>765</v>
      </c>
      <c r="T173" s="560" t="s">
        <v>765</v>
      </c>
      <c r="U173" s="560" t="s">
        <v>765</v>
      </c>
      <c r="V173" s="560">
        <v>158834</v>
      </c>
      <c r="W173" s="566" t="s">
        <v>107</v>
      </c>
    </row>
    <row r="174" spans="1:23" s="560" customFormat="1" ht="9.75" customHeight="1" x14ac:dyDescent="0.2">
      <c r="A174" s="568" t="s">
        <v>385</v>
      </c>
      <c r="B174" s="560" t="s">
        <v>765</v>
      </c>
      <c r="C174" s="560" t="s">
        <v>765</v>
      </c>
      <c r="D174" s="560">
        <v>167574</v>
      </c>
      <c r="E174" s="560">
        <v>287678</v>
      </c>
      <c r="F174" s="560">
        <v>196497</v>
      </c>
      <c r="G174" s="560">
        <v>301914</v>
      </c>
      <c r="H174" s="560" t="s">
        <v>765</v>
      </c>
      <c r="I174" s="560">
        <v>614662</v>
      </c>
      <c r="J174" s="560" t="s">
        <v>765</v>
      </c>
      <c r="K174" s="560">
        <v>238378</v>
      </c>
      <c r="L174" s="560" t="s">
        <v>765</v>
      </c>
      <c r="M174" s="560" t="s">
        <v>765</v>
      </c>
      <c r="N174" s="560" t="s">
        <v>765</v>
      </c>
      <c r="O174" s="560">
        <v>72635</v>
      </c>
      <c r="P174" s="560" t="s">
        <v>765</v>
      </c>
      <c r="Q174" s="560" t="s">
        <v>765</v>
      </c>
      <c r="R174" s="560" t="s">
        <v>765</v>
      </c>
      <c r="S174" s="560" t="s">
        <v>765</v>
      </c>
      <c r="T174" s="560" t="s">
        <v>765</v>
      </c>
      <c r="U174" s="560" t="s">
        <v>765</v>
      </c>
      <c r="V174" s="560">
        <v>165743</v>
      </c>
      <c r="W174" s="566" t="s">
        <v>108</v>
      </c>
    </row>
    <row r="175" spans="1:23" s="560" customFormat="1" ht="9.75" customHeight="1" x14ac:dyDescent="0.2">
      <c r="A175" s="568" t="s">
        <v>384</v>
      </c>
      <c r="B175" s="560" t="s">
        <v>765</v>
      </c>
      <c r="C175" s="560" t="s">
        <v>765</v>
      </c>
      <c r="D175" s="560">
        <v>98178</v>
      </c>
      <c r="E175" s="560">
        <v>101219</v>
      </c>
      <c r="F175" s="560">
        <v>280308</v>
      </c>
      <c r="G175" s="560">
        <v>474010</v>
      </c>
      <c r="H175" s="560" t="s">
        <v>765</v>
      </c>
      <c r="I175" s="560">
        <v>305978</v>
      </c>
      <c r="J175" s="560" t="s">
        <v>765</v>
      </c>
      <c r="K175" s="560">
        <v>218994</v>
      </c>
      <c r="L175" s="560">
        <v>40734</v>
      </c>
      <c r="M175" s="560" t="s">
        <v>765</v>
      </c>
      <c r="N175" s="560" t="s">
        <v>765</v>
      </c>
      <c r="O175" s="560" t="s">
        <v>765</v>
      </c>
      <c r="P175" s="560" t="s">
        <v>765</v>
      </c>
      <c r="Q175" s="560" t="s">
        <v>765</v>
      </c>
      <c r="R175" s="560" t="s">
        <v>765</v>
      </c>
      <c r="S175" s="560" t="s">
        <v>765</v>
      </c>
      <c r="T175" s="560" t="s">
        <v>765</v>
      </c>
      <c r="U175" s="560" t="s">
        <v>765</v>
      </c>
      <c r="V175" s="560">
        <v>178260</v>
      </c>
      <c r="W175" s="566" t="s">
        <v>109</v>
      </c>
    </row>
    <row r="176" spans="1:23" s="560" customFormat="1" ht="9.75" customHeight="1" x14ac:dyDescent="0.2">
      <c r="A176" s="568" t="s">
        <v>678</v>
      </c>
      <c r="B176" s="560" t="s">
        <v>765</v>
      </c>
      <c r="C176" s="560" t="s">
        <v>765</v>
      </c>
      <c r="D176" s="560">
        <v>197357</v>
      </c>
      <c r="E176" s="560">
        <v>111939</v>
      </c>
      <c r="F176" s="560">
        <v>114280</v>
      </c>
      <c r="G176" s="560">
        <v>612261</v>
      </c>
      <c r="H176" s="560" t="s">
        <v>765</v>
      </c>
      <c r="I176" s="560">
        <v>210442</v>
      </c>
      <c r="J176" s="560" t="s">
        <v>765</v>
      </c>
      <c r="K176" s="560">
        <v>407174</v>
      </c>
      <c r="L176" s="560">
        <v>79221</v>
      </c>
      <c r="M176" s="560" t="s">
        <v>765</v>
      </c>
      <c r="N176" s="560" t="s">
        <v>765</v>
      </c>
      <c r="O176" s="560" t="s">
        <v>765</v>
      </c>
      <c r="P176" s="560" t="s">
        <v>765</v>
      </c>
      <c r="Q176" s="560" t="s">
        <v>765</v>
      </c>
      <c r="R176" s="560">
        <v>89484</v>
      </c>
      <c r="S176" s="560" t="s">
        <v>765</v>
      </c>
      <c r="T176" s="560" t="s">
        <v>765</v>
      </c>
      <c r="U176" s="560" t="s">
        <v>765</v>
      </c>
      <c r="V176" s="560">
        <v>238469</v>
      </c>
      <c r="W176" s="566" t="s">
        <v>679</v>
      </c>
    </row>
    <row r="177" spans="1:23" s="560" customFormat="1" ht="9.75" customHeight="1" x14ac:dyDescent="0.2">
      <c r="A177" s="568" t="s">
        <v>383</v>
      </c>
      <c r="B177" s="560" t="s">
        <v>765</v>
      </c>
      <c r="C177" s="560" t="s">
        <v>765</v>
      </c>
      <c r="D177" s="560">
        <v>140379</v>
      </c>
      <c r="E177" s="560">
        <v>238701</v>
      </c>
      <c r="F177" s="560" t="s">
        <v>765</v>
      </c>
      <c r="G177" s="560">
        <v>401092</v>
      </c>
      <c r="H177" s="560" t="s">
        <v>765</v>
      </c>
      <c r="I177" s="560">
        <v>305253</v>
      </c>
      <c r="J177" s="560" t="s">
        <v>765</v>
      </c>
      <c r="K177" s="560">
        <v>210842</v>
      </c>
      <c r="L177" s="560" t="s">
        <v>765</v>
      </c>
      <c r="M177" s="560" t="s">
        <v>765</v>
      </c>
      <c r="N177" s="560" t="s">
        <v>765</v>
      </c>
      <c r="O177" s="560" t="s">
        <v>765</v>
      </c>
      <c r="P177" s="560" t="s">
        <v>765</v>
      </c>
      <c r="Q177" s="560" t="s">
        <v>765</v>
      </c>
      <c r="R177" s="560" t="s">
        <v>765</v>
      </c>
      <c r="S177" s="560" t="s">
        <v>765</v>
      </c>
      <c r="T177" s="560" t="s">
        <v>765</v>
      </c>
      <c r="U177" s="560" t="s">
        <v>765</v>
      </c>
      <c r="V177" s="560">
        <v>210842</v>
      </c>
      <c r="W177" s="566" t="s">
        <v>104</v>
      </c>
    </row>
    <row r="178" spans="1:23" s="560" customFormat="1" ht="9.75" customHeight="1" x14ac:dyDescent="0.2">
      <c r="A178" s="565" t="s">
        <v>382</v>
      </c>
      <c r="B178" s="564" t="s">
        <v>765</v>
      </c>
      <c r="C178" s="563" t="s">
        <v>765</v>
      </c>
      <c r="D178" s="563">
        <v>79468</v>
      </c>
      <c r="E178" s="563">
        <v>81888</v>
      </c>
      <c r="F178" s="563">
        <v>148970</v>
      </c>
      <c r="G178" s="563">
        <v>505281</v>
      </c>
      <c r="H178" s="563" t="s">
        <v>765</v>
      </c>
      <c r="I178" s="563">
        <v>662659</v>
      </c>
      <c r="J178" s="563" t="s">
        <v>765</v>
      </c>
      <c r="K178" s="563">
        <v>352558</v>
      </c>
      <c r="L178" s="563">
        <v>79610</v>
      </c>
      <c r="M178" s="563" t="s">
        <v>765</v>
      </c>
      <c r="N178" s="563" t="s">
        <v>765</v>
      </c>
      <c r="O178" s="563">
        <v>80535</v>
      </c>
      <c r="P178" s="563" t="s">
        <v>765</v>
      </c>
      <c r="Q178" s="563" t="s">
        <v>765</v>
      </c>
      <c r="R178" s="563" t="s">
        <v>765</v>
      </c>
      <c r="S178" s="563" t="s">
        <v>765</v>
      </c>
      <c r="T178" s="563" t="s">
        <v>765</v>
      </c>
      <c r="U178" s="563" t="s">
        <v>765</v>
      </c>
      <c r="V178" s="563">
        <v>142535</v>
      </c>
      <c r="W178" s="561" t="s">
        <v>105</v>
      </c>
    </row>
    <row r="179" spans="1:23" ht="12" customHeight="1" x14ac:dyDescent="0.2"/>
    <row r="180" spans="1:23" ht="12" customHeight="1" x14ac:dyDescent="0.2"/>
    <row r="181" spans="1:23" ht="12" customHeight="1" x14ac:dyDescent="0.2">
      <c r="K181" s="579" t="s">
        <v>129</v>
      </c>
    </row>
    <row r="182" spans="1:23" s="574" customFormat="1" ht="21" customHeight="1" x14ac:dyDescent="0.2">
      <c r="A182" s="1074" t="s">
        <v>276</v>
      </c>
      <c r="B182" s="577" t="s">
        <v>495</v>
      </c>
      <c r="C182" s="576"/>
      <c r="D182" s="576"/>
      <c r="E182" s="576"/>
      <c r="F182" s="576"/>
      <c r="G182" s="576"/>
      <c r="H182" s="576"/>
      <c r="I182" s="576"/>
      <c r="J182" s="576"/>
      <c r="K182" s="576"/>
      <c r="L182" s="576"/>
      <c r="M182" s="576"/>
      <c r="N182" s="576"/>
      <c r="O182" s="576"/>
      <c r="P182" s="576"/>
      <c r="Q182" s="576"/>
      <c r="R182" s="576"/>
      <c r="S182" s="576"/>
      <c r="T182" s="576"/>
      <c r="U182" s="576"/>
      <c r="V182" s="576"/>
      <c r="W182" s="1077" t="s">
        <v>111</v>
      </c>
    </row>
    <row r="183" spans="1:23" s="574" customFormat="1" ht="21" customHeight="1" x14ac:dyDescent="0.2">
      <c r="A183" s="1075"/>
      <c r="B183" s="577" t="s">
        <v>503</v>
      </c>
      <c r="C183" s="576"/>
      <c r="D183" s="576"/>
      <c r="E183" s="1040"/>
      <c r="F183" s="1041" t="s">
        <v>435</v>
      </c>
      <c r="G183" s="576"/>
      <c r="H183" s="576"/>
      <c r="I183" s="1040"/>
      <c r="J183" s="1041" t="s">
        <v>434</v>
      </c>
      <c r="K183" s="1040"/>
      <c r="L183" s="1041" t="s">
        <v>411</v>
      </c>
      <c r="M183" s="576"/>
      <c r="N183" s="576"/>
      <c r="O183" s="576"/>
      <c r="P183" s="576"/>
      <c r="Q183" s="576"/>
      <c r="R183" s="1040"/>
      <c r="S183" s="1041" t="s">
        <v>410</v>
      </c>
      <c r="T183" s="576"/>
      <c r="U183" s="576"/>
      <c r="V183" s="576"/>
      <c r="W183" s="1078"/>
    </row>
    <row r="184" spans="1:23" s="574" customFormat="1" ht="52.5" customHeight="1" x14ac:dyDescent="0.2">
      <c r="A184" s="1076"/>
      <c r="B184" s="575" t="s">
        <v>502</v>
      </c>
      <c r="C184" s="575" t="s">
        <v>501</v>
      </c>
      <c r="D184" s="575" t="s">
        <v>462</v>
      </c>
      <c r="E184" s="575" t="s">
        <v>500</v>
      </c>
      <c r="F184" s="1043" t="s">
        <v>418</v>
      </c>
      <c r="G184" s="575" t="s">
        <v>417</v>
      </c>
      <c r="H184" s="575" t="s">
        <v>499</v>
      </c>
      <c r="I184" s="581" t="s">
        <v>498</v>
      </c>
      <c r="J184" s="1043" t="s">
        <v>416</v>
      </c>
      <c r="K184" s="575" t="s">
        <v>415</v>
      </c>
      <c r="L184" s="1043" t="s">
        <v>408</v>
      </c>
      <c r="M184" s="575" t="s">
        <v>497</v>
      </c>
      <c r="N184" s="575" t="s">
        <v>407</v>
      </c>
      <c r="O184" s="575" t="s">
        <v>496</v>
      </c>
      <c r="P184" s="575" t="s">
        <v>406</v>
      </c>
      <c r="Q184" s="575" t="s">
        <v>403</v>
      </c>
      <c r="R184" s="575" t="s">
        <v>525</v>
      </c>
      <c r="S184" s="1043" t="s">
        <v>402</v>
      </c>
      <c r="T184" s="575" t="s">
        <v>401</v>
      </c>
      <c r="U184" s="575" t="s">
        <v>400</v>
      </c>
      <c r="V184" s="580" t="s">
        <v>488</v>
      </c>
      <c r="W184" s="1079"/>
    </row>
    <row r="185" spans="1:23" s="560" customFormat="1" ht="9.75" customHeight="1" x14ac:dyDescent="0.2">
      <c r="A185" s="573" t="s">
        <v>598</v>
      </c>
      <c r="B185" s="572">
        <v>159950</v>
      </c>
      <c r="C185" s="571">
        <v>62386</v>
      </c>
      <c r="D185" s="571">
        <v>22826</v>
      </c>
      <c r="E185" s="571">
        <v>7634</v>
      </c>
      <c r="F185" s="571">
        <v>1275440</v>
      </c>
      <c r="G185" s="571">
        <v>1157100</v>
      </c>
      <c r="H185" s="571" t="s">
        <v>765</v>
      </c>
      <c r="I185" s="571">
        <v>118340</v>
      </c>
      <c r="J185" s="571">
        <v>155229</v>
      </c>
      <c r="K185" s="571">
        <v>155229</v>
      </c>
      <c r="L185" s="571">
        <v>756468</v>
      </c>
      <c r="M185" s="571">
        <v>32883</v>
      </c>
      <c r="N185" s="571">
        <v>517253</v>
      </c>
      <c r="O185" s="571" t="s">
        <v>765</v>
      </c>
      <c r="P185" s="571">
        <v>206332</v>
      </c>
      <c r="Q185" s="571" t="s">
        <v>765</v>
      </c>
      <c r="R185" s="571" t="s">
        <v>765</v>
      </c>
      <c r="S185" s="571">
        <v>577572</v>
      </c>
      <c r="T185" s="571">
        <v>112082</v>
      </c>
      <c r="U185" s="571">
        <v>465490</v>
      </c>
      <c r="V185" s="571" t="s">
        <v>765</v>
      </c>
      <c r="W185" s="569" t="s">
        <v>118</v>
      </c>
    </row>
    <row r="186" spans="1:23" s="560" customFormat="1" ht="9.75" customHeight="1" x14ac:dyDescent="0.2">
      <c r="A186" s="568" t="s">
        <v>399</v>
      </c>
      <c r="B186" s="560">
        <v>62562</v>
      </c>
      <c r="C186" s="560">
        <v>39887</v>
      </c>
      <c r="D186" s="560" t="s">
        <v>765</v>
      </c>
      <c r="E186" s="560" t="s">
        <v>765</v>
      </c>
      <c r="F186" s="560">
        <v>883683</v>
      </c>
      <c r="G186" s="560">
        <v>783082</v>
      </c>
      <c r="H186" s="560">
        <v>100601</v>
      </c>
      <c r="I186" s="560" t="s">
        <v>765</v>
      </c>
      <c r="J186" s="560">
        <v>358905</v>
      </c>
      <c r="K186" s="560">
        <v>358905</v>
      </c>
      <c r="L186" s="560">
        <v>1291979</v>
      </c>
      <c r="M186" s="560" t="s">
        <v>765</v>
      </c>
      <c r="N186" s="560">
        <v>997203</v>
      </c>
      <c r="O186" s="560">
        <v>29214</v>
      </c>
      <c r="P186" s="560">
        <v>265562</v>
      </c>
      <c r="Q186" s="560" t="s">
        <v>765</v>
      </c>
      <c r="R186" s="560" t="s">
        <v>765</v>
      </c>
      <c r="S186" s="560">
        <v>422821</v>
      </c>
      <c r="T186" s="560">
        <v>27592</v>
      </c>
      <c r="U186" s="560">
        <v>361920</v>
      </c>
      <c r="V186" s="560">
        <v>33309</v>
      </c>
      <c r="W186" s="566" t="s">
        <v>119</v>
      </c>
    </row>
    <row r="187" spans="1:23" s="560" customFormat="1" ht="9.75" customHeight="1" x14ac:dyDescent="0.2">
      <c r="A187" s="568" t="s">
        <v>398</v>
      </c>
      <c r="B187" s="560">
        <v>99937</v>
      </c>
      <c r="C187" s="560" t="s">
        <v>765</v>
      </c>
      <c r="D187" s="560" t="s">
        <v>765</v>
      </c>
      <c r="E187" s="560" t="s">
        <v>765</v>
      </c>
      <c r="F187" s="560">
        <v>833502</v>
      </c>
      <c r="G187" s="560">
        <v>763853</v>
      </c>
      <c r="H187" s="560">
        <v>69649</v>
      </c>
      <c r="I187" s="560" t="s">
        <v>765</v>
      </c>
      <c r="J187" s="560">
        <v>50457</v>
      </c>
      <c r="K187" s="560">
        <v>50457</v>
      </c>
      <c r="L187" s="560">
        <v>1238109</v>
      </c>
      <c r="M187" s="560" t="s">
        <v>765</v>
      </c>
      <c r="N187" s="560">
        <v>916520</v>
      </c>
      <c r="O187" s="560">
        <v>56176</v>
      </c>
      <c r="P187" s="560">
        <v>172156</v>
      </c>
      <c r="Q187" s="560">
        <v>93257</v>
      </c>
      <c r="R187" s="560" t="s">
        <v>765</v>
      </c>
      <c r="S187" s="560">
        <v>309637</v>
      </c>
      <c r="T187" s="560">
        <v>28377</v>
      </c>
      <c r="U187" s="560">
        <v>281260</v>
      </c>
      <c r="V187" s="560" t="s">
        <v>765</v>
      </c>
      <c r="W187" s="566" t="s">
        <v>120</v>
      </c>
    </row>
    <row r="188" spans="1:23" s="560" customFormat="1" ht="9.75" customHeight="1" x14ac:dyDescent="0.2">
      <c r="A188" s="568" t="s">
        <v>397</v>
      </c>
      <c r="B188" s="560" t="s">
        <v>765</v>
      </c>
      <c r="C188" s="560">
        <v>35019</v>
      </c>
      <c r="D188" s="560" t="s">
        <v>765</v>
      </c>
      <c r="E188" s="560" t="s">
        <v>765</v>
      </c>
      <c r="F188" s="560">
        <v>334419</v>
      </c>
      <c r="G188" s="560">
        <v>334419</v>
      </c>
      <c r="H188" s="560" t="s">
        <v>765</v>
      </c>
      <c r="I188" s="560" t="s">
        <v>765</v>
      </c>
      <c r="J188" s="560">
        <v>281383</v>
      </c>
      <c r="K188" s="560">
        <v>281383</v>
      </c>
      <c r="L188" s="560">
        <v>407857</v>
      </c>
      <c r="M188" s="560" t="s">
        <v>765</v>
      </c>
      <c r="N188" s="560">
        <v>298124</v>
      </c>
      <c r="O188" s="560" t="s">
        <v>765</v>
      </c>
      <c r="P188" s="560">
        <v>109733</v>
      </c>
      <c r="Q188" s="560" t="s">
        <v>765</v>
      </c>
      <c r="R188" s="560" t="s">
        <v>765</v>
      </c>
      <c r="S188" s="560">
        <v>429463</v>
      </c>
      <c r="T188" s="560">
        <v>182803</v>
      </c>
      <c r="U188" s="560">
        <v>246660</v>
      </c>
      <c r="V188" s="560" t="s">
        <v>765</v>
      </c>
      <c r="W188" s="566" t="s">
        <v>283</v>
      </c>
    </row>
    <row r="189" spans="1:23" s="560" customFormat="1" ht="9.75" customHeight="1" x14ac:dyDescent="0.2">
      <c r="A189" s="568" t="s">
        <v>750</v>
      </c>
      <c r="B189" s="560">
        <v>31612</v>
      </c>
      <c r="C189" s="560">
        <v>76704</v>
      </c>
      <c r="D189" s="560" t="s">
        <v>765</v>
      </c>
      <c r="E189" s="560" t="s">
        <v>765</v>
      </c>
      <c r="F189" s="560">
        <v>571794</v>
      </c>
      <c r="G189" s="560">
        <v>571794</v>
      </c>
      <c r="H189" s="560" t="s">
        <v>765</v>
      </c>
      <c r="I189" s="560" t="s">
        <v>765</v>
      </c>
      <c r="J189" s="560">
        <v>193514</v>
      </c>
      <c r="K189" s="560">
        <v>193514</v>
      </c>
      <c r="L189" s="560">
        <v>554335</v>
      </c>
      <c r="M189" s="560" t="s">
        <v>765</v>
      </c>
      <c r="N189" s="560">
        <v>554335</v>
      </c>
      <c r="O189" s="560" t="s">
        <v>765</v>
      </c>
      <c r="P189" s="560" t="s">
        <v>765</v>
      </c>
      <c r="Q189" s="560" t="s">
        <v>765</v>
      </c>
      <c r="R189" s="560" t="s">
        <v>765</v>
      </c>
      <c r="S189" s="560">
        <v>590604</v>
      </c>
      <c r="T189" s="560">
        <v>279881</v>
      </c>
      <c r="U189" s="560">
        <v>265200</v>
      </c>
      <c r="V189" s="560">
        <v>45523</v>
      </c>
      <c r="W189" s="566" t="s">
        <v>673</v>
      </c>
    </row>
    <row r="190" spans="1:23" s="560" customFormat="1" ht="6.75" customHeight="1" x14ac:dyDescent="0.2">
      <c r="A190" s="568"/>
      <c r="W190" s="566"/>
    </row>
    <row r="191" spans="1:23" s="560" customFormat="1" ht="9.75" customHeight="1" x14ac:dyDescent="0.2">
      <c r="A191" s="568" t="s">
        <v>595</v>
      </c>
      <c r="B191" s="560">
        <v>13987</v>
      </c>
      <c r="C191" s="560" t="s">
        <v>765</v>
      </c>
      <c r="D191" s="560" t="s">
        <v>765</v>
      </c>
      <c r="E191" s="560" t="s">
        <v>765</v>
      </c>
      <c r="F191" s="560">
        <v>352158</v>
      </c>
      <c r="G191" s="560">
        <v>352158</v>
      </c>
      <c r="H191" s="560" t="s">
        <v>765</v>
      </c>
      <c r="I191" s="560" t="s">
        <v>765</v>
      </c>
      <c r="J191" s="560">
        <v>336453</v>
      </c>
      <c r="K191" s="560">
        <v>336453</v>
      </c>
      <c r="L191" s="560">
        <v>114588</v>
      </c>
      <c r="M191" s="560" t="s">
        <v>765</v>
      </c>
      <c r="N191" s="560">
        <v>79437</v>
      </c>
      <c r="O191" s="560" t="s">
        <v>765</v>
      </c>
      <c r="P191" s="560">
        <v>35151</v>
      </c>
      <c r="Q191" s="560" t="s">
        <v>765</v>
      </c>
      <c r="R191" s="560" t="s">
        <v>765</v>
      </c>
      <c r="S191" s="560">
        <v>461841</v>
      </c>
      <c r="T191" s="560">
        <v>215833</v>
      </c>
      <c r="U191" s="560">
        <v>246008</v>
      </c>
      <c r="V191" s="560" t="s">
        <v>765</v>
      </c>
      <c r="W191" s="566" t="s">
        <v>282</v>
      </c>
    </row>
    <row r="192" spans="1:23" s="560" customFormat="1" ht="9.75" customHeight="1" x14ac:dyDescent="0.2">
      <c r="A192" s="568" t="s">
        <v>751</v>
      </c>
      <c r="B192" s="560">
        <v>67503</v>
      </c>
      <c r="C192" s="560">
        <v>76704</v>
      </c>
      <c r="D192" s="560" t="s">
        <v>765</v>
      </c>
      <c r="E192" s="560" t="s">
        <v>765</v>
      </c>
      <c r="F192" s="560">
        <v>763197</v>
      </c>
      <c r="G192" s="560">
        <v>763197</v>
      </c>
      <c r="H192" s="560" t="s">
        <v>765</v>
      </c>
      <c r="I192" s="560" t="s">
        <v>765</v>
      </c>
      <c r="J192" s="560">
        <v>245679</v>
      </c>
      <c r="K192" s="560">
        <v>245679</v>
      </c>
      <c r="L192" s="560">
        <v>672048</v>
      </c>
      <c r="M192" s="560" t="s">
        <v>765</v>
      </c>
      <c r="N192" s="560">
        <v>649526</v>
      </c>
      <c r="O192" s="560" t="s">
        <v>765</v>
      </c>
      <c r="P192" s="560" t="s">
        <v>765</v>
      </c>
      <c r="Q192" s="560" t="s">
        <v>765</v>
      </c>
      <c r="R192" s="560">
        <v>22522</v>
      </c>
      <c r="S192" s="560">
        <v>565697</v>
      </c>
      <c r="T192" s="560">
        <v>270932</v>
      </c>
      <c r="U192" s="560">
        <v>249242</v>
      </c>
      <c r="V192" s="560">
        <v>45523</v>
      </c>
      <c r="W192" s="566" t="s">
        <v>675</v>
      </c>
    </row>
    <row r="193" spans="1:23" s="560" customFormat="1" ht="6.75" customHeight="1" x14ac:dyDescent="0.2">
      <c r="A193" s="568"/>
      <c r="W193" s="566"/>
    </row>
    <row r="194" spans="1:23" s="560" customFormat="1" ht="9.75" customHeight="1" x14ac:dyDescent="0.2">
      <c r="A194" s="568" t="s">
        <v>393</v>
      </c>
      <c r="B194" s="560">
        <v>13987</v>
      </c>
      <c r="C194" s="560" t="s">
        <v>765</v>
      </c>
      <c r="D194" s="560" t="s">
        <v>765</v>
      </c>
      <c r="E194" s="560" t="s">
        <v>765</v>
      </c>
      <c r="F194" s="560">
        <v>84318</v>
      </c>
      <c r="G194" s="560">
        <v>84318</v>
      </c>
      <c r="H194" s="560" t="s">
        <v>765</v>
      </c>
      <c r="I194" s="560" t="s">
        <v>765</v>
      </c>
      <c r="J194" s="560">
        <v>134124</v>
      </c>
      <c r="K194" s="560">
        <v>134124</v>
      </c>
      <c r="L194" s="560">
        <v>28125</v>
      </c>
      <c r="M194" s="560" t="s">
        <v>765</v>
      </c>
      <c r="N194" s="560">
        <v>28125</v>
      </c>
      <c r="O194" s="560" t="s">
        <v>765</v>
      </c>
      <c r="P194" s="560" t="s">
        <v>765</v>
      </c>
      <c r="Q194" s="560" t="s">
        <v>765</v>
      </c>
      <c r="R194" s="560" t="s">
        <v>765</v>
      </c>
      <c r="S194" s="560">
        <v>134653</v>
      </c>
      <c r="T194" s="560">
        <v>65158</v>
      </c>
      <c r="U194" s="560">
        <v>69495</v>
      </c>
      <c r="V194" s="560" t="s">
        <v>765</v>
      </c>
      <c r="W194" s="566" t="s">
        <v>281</v>
      </c>
    </row>
    <row r="195" spans="1:23" s="560" customFormat="1" ht="9.75" customHeight="1" x14ac:dyDescent="0.2">
      <c r="A195" s="568" t="s">
        <v>396</v>
      </c>
      <c r="B195" s="560">
        <v>17625</v>
      </c>
      <c r="C195" s="560">
        <v>76704</v>
      </c>
      <c r="D195" s="560" t="s">
        <v>765</v>
      </c>
      <c r="E195" s="560" t="s">
        <v>765</v>
      </c>
      <c r="F195" s="560">
        <v>144933</v>
      </c>
      <c r="G195" s="560">
        <v>144933</v>
      </c>
      <c r="H195" s="560" t="s">
        <v>765</v>
      </c>
      <c r="I195" s="560" t="s">
        <v>765</v>
      </c>
      <c r="J195" s="560">
        <v>11318</v>
      </c>
      <c r="K195" s="560">
        <v>11318</v>
      </c>
      <c r="L195" s="560">
        <v>314442</v>
      </c>
      <c r="M195" s="560" t="s">
        <v>765</v>
      </c>
      <c r="N195" s="560">
        <v>314442</v>
      </c>
      <c r="O195" s="560" t="s">
        <v>765</v>
      </c>
      <c r="P195" s="560" t="s">
        <v>765</v>
      </c>
      <c r="Q195" s="560" t="s">
        <v>765</v>
      </c>
      <c r="R195" s="560" t="s">
        <v>765</v>
      </c>
      <c r="S195" s="560">
        <v>165568</v>
      </c>
      <c r="T195" s="560">
        <v>94384</v>
      </c>
      <c r="U195" s="560">
        <v>25661</v>
      </c>
      <c r="V195" s="560">
        <v>45523</v>
      </c>
      <c r="W195" s="566" t="s">
        <v>121</v>
      </c>
    </row>
    <row r="196" spans="1:23" s="560" customFormat="1" ht="9.75" customHeight="1" x14ac:dyDescent="0.2">
      <c r="A196" s="568" t="s">
        <v>395</v>
      </c>
      <c r="B196" s="560" t="s">
        <v>765</v>
      </c>
      <c r="C196" s="560" t="s">
        <v>765</v>
      </c>
      <c r="D196" s="560" t="s">
        <v>765</v>
      </c>
      <c r="E196" s="560" t="s">
        <v>765</v>
      </c>
      <c r="F196" s="560">
        <v>160234</v>
      </c>
      <c r="G196" s="560">
        <v>160234</v>
      </c>
      <c r="H196" s="560" t="s">
        <v>765</v>
      </c>
      <c r="I196" s="560" t="s">
        <v>765</v>
      </c>
      <c r="J196" s="560" t="s">
        <v>765</v>
      </c>
      <c r="K196" s="560" t="s">
        <v>765</v>
      </c>
      <c r="L196" s="560">
        <v>107733</v>
      </c>
      <c r="M196" s="560" t="s">
        <v>765</v>
      </c>
      <c r="N196" s="560">
        <v>107733</v>
      </c>
      <c r="O196" s="560" t="s">
        <v>765</v>
      </c>
      <c r="P196" s="560" t="s">
        <v>765</v>
      </c>
      <c r="Q196" s="560" t="s">
        <v>765</v>
      </c>
      <c r="R196" s="560" t="s">
        <v>765</v>
      </c>
      <c r="S196" s="560">
        <v>59408</v>
      </c>
      <c r="T196" s="560">
        <v>59408</v>
      </c>
      <c r="U196" s="560" t="s">
        <v>765</v>
      </c>
      <c r="V196" s="560" t="s">
        <v>765</v>
      </c>
      <c r="W196" s="566" t="s">
        <v>122</v>
      </c>
    </row>
    <row r="197" spans="1:23" s="560" customFormat="1" ht="9.75" customHeight="1" x14ac:dyDescent="0.2">
      <c r="A197" s="568" t="s">
        <v>394</v>
      </c>
      <c r="B197" s="560" t="s">
        <v>765</v>
      </c>
      <c r="C197" s="560" t="s">
        <v>765</v>
      </c>
      <c r="D197" s="560" t="s">
        <v>765</v>
      </c>
      <c r="E197" s="560" t="s">
        <v>765</v>
      </c>
      <c r="F197" s="560">
        <v>182309</v>
      </c>
      <c r="G197" s="560">
        <v>182309</v>
      </c>
      <c r="H197" s="560" t="s">
        <v>765</v>
      </c>
      <c r="I197" s="560" t="s">
        <v>765</v>
      </c>
      <c r="J197" s="560">
        <v>48072</v>
      </c>
      <c r="K197" s="560">
        <v>48072</v>
      </c>
      <c r="L197" s="560">
        <v>104035</v>
      </c>
      <c r="M197" s="560" t="s">
        <v>765</v>
      </c>
      <c r="N197" s="560">
        <v>104035</v>
      </c>
      <c r="O197" s="560" t="s">
        <v>765</v>
      </c>
      <c r="P197" s="560" t="s">
        <v>765</v>
      </c>
      <c r="Q197" s="560" t="s">
        <v>765</v>
      </c>
      <c r="R197" s="560" t="s">
        <v>765</v>
      </c>
      <c r="S197" s="560">
        <v>230975</v>
      </c>
      <c r="T197" s="560">
        <v>60931</v>
      </c>
      <c r="U197" s="560">
        <v>170044</v>
      </c>
      <c r="V197" s="560" t="s">
        <v>765</v>
      </c>
      <c r="W197" s="566" t="s">
        <v>123</v>
      </c>
    </row>
    <row r="198" spans="1:23" s="560" customFormat="1" ht="9.75" customHeight="1" x14ac:dyDescent="0.2">
      <c r="A198" s="568" t="s">
        <v>676</v>
      </c>
      <c r="B198" s="560">
        <v>49878</v>
      </c>
      <c r="C198" s="560" t="s">
        <v>765</v>
      </c>
      <c r="D198" s="560" t="s">
        <v>765</v>
      </c>
      <c r="E198" s="560" t="s">
        <v>765</v>
      </c>
      <c r="F198" s="560">
        <v>275721</v>
      </c>
      <c r="G198" s="560">
        <v>275721</v>
      </c>
      <c r="H198" s="560" t="s">
        <v>765</v>
      </c>
      <c r="I198" s="560" t="s">
        <v>765</v>
      </c>
      <c r="J198" s="560">
        <v>186289</v>
      </c>
      <c r="K198" s="560">
        <v>186289</v>
      </c>
      <c r="L198" s="560">
        <v>145838</v>
      </c>
      <c r="M198" s="560" t="s">
        <v>765</v>
      </c>
      <c r="N198" s="560">
        <v>123316</v>
      </c>
      <c r="O198" s="560" t="s">
        <v>765</v>
      </c>
      <c r="P198" s="560" t="s">
        <v>765</v>
      </c>
      <c r="Q198" s="560" t="s">
        <v>765</v>
      </c>
      <c r="R198" s="560">
        <v>22522</v>
      </c>
      <c r="S198" s="560">
        <v>109746</v>
      </c>
      <c r="T198" s="560">
        <v>56209</v>
      </c>
      <c r="U198" s="560">
        <v>53537</v>
      </c>
      <c r="V198" s="560" t="s">
        <v>765</v>
      </c>
      <c r="W198" s="566" t="s">
        <v>677</v>
      </c>
    </row>
    <row r="199" spans="1:23" s="560" customFormat="1" ht="6.75" customHeight="1" x14ac:dyDescent="0.2">
      <c r="A199" s="568"/>
      <c r="W199" s="566"/>
    </row>
    <row r="200" spans="1:23" s="560" customFormat="1" ht="9.75" customHeight="1" x14ac:dyDescent="0.2">
      <c r="A200" s="568" t="s">
        <v>280</v>
      </c>
      <c r="B200" s="560" t="s">
        <v>765</v>
      </c>
      <c r="C200" s="560" t="s">
        <v>765</v>
      </c>
      <c r="D200" s="560" t="s">
        <v>765</v>
      </c>
      <c r="E200" s="560" t="s">
        <v>765</v>
      </c>
      <c r="F200" s="560">
        <v>84318</v>
      </c>
      <c r="G200" s="560">
        <v>84318</v>
      </c>
      <c r="H200" s="560" t="s">
        <v>765</v>
      </c>
      <c r="I200" s="560" t="s">
        <v>765</v>
      </c>
      <c r="J200" s="560">
        <v>35030</v>
      </c>
      <c r="K200" s="560">
        <v>35030</v>
      </c>
      <c r="L200" s="560" t="s">
        <v>765</v>
      </c>
      <c r="M200" s="560" t="s">
        <v>765</v>
      </c>
      <c r="N200" s="560" t="s">
        <v>765</v>
      </c>
      <c r="O200" s="560" t="s">
        <v>765</v>
      </c>
      <c r="P200" s="560" t="s">
        <v>765</v>
      </c>
      <c r="Q200" s="560" t="s">
        <v>765</v>
      </c>
      <c r="R200" s="560" t="s">
        <v>765</v>
      </c>
      <c r="S200" s="560">
        <v>52817</v>
      </c>
      <c r="T200" s="560">
        <v>32593</v>
      </c>
      <c r="U200" s="560">
        <v>20224</v>
      </c>
      <c r="V200" s="560" t="s">
        <v>765</v>
      </c>
      <c r="W200" s="566" t="s">
        <v>279</v>
      </c>
    </row>
    <row r="201" spans="1:23" s="560" customFormat="1" ht="9.75" customHeight="1" x14ac:dyDescent="0.2">
      <c r="A201" s="568" t="s">
        <v>383</v>
      </c>
      <c r="B201" s="560">
        <v>13987</v>
      </c>
      <c r="C201" s="560" t="s">
        <v>765</v>
      </c>
      <c r="D201" s="560" t="s">
        <v>765</v>
      </c>
      <c r="E201" s="560" t="s">
        <v>765</v>
      </c>
      <c r="F201" s="560" t="s">
        <v>765</v>
      </c>
      <c r="G201" s="560" t="s">
        <v>765</v>
      </c>
      <c r="H201" s="560" t="s">
        <v>765</v>
      </c>
      <c r="I201" s="560" t="s">
        <v>765</v>
      </c>
      <c r="J201" s="560">
        <v>52402</v>
      </c>
      <c r="K201" s="560">
        <v>52402</v>
      </c>
      <c r="L201" s="560" t="s">
        <v>765</v>
      </c>
      <c r="M201" s="560" t="s">
        <v>765</v>
      </c>
      <c r="N201" s="560" t="s">
        <v>765</v>
      </c>
      <c r="O201" s="560" t="s">
        <v>765</v>
      </c>
      <c r="P201" s="560" t="s">
        <v>765</v>
      </c>
      <c r="Q201" s="560" t="s">
        <v>765</v>
      </c>
      <c r="R201" s="560" t="s">
        <v>765</v>
      </c>
      <c r="S201" s="560">
        <v>59121</v>
      </c>
      <c r="T201" s="560">
        <v>32565</v>
      </c>
      <c r="U201" s="560">
        <v>26556</v>
      </c>
      <c r="V201" s="560" t="s">
        <v>765</v>
      </c>
      <c r="W201" s="566" t="s">
        <v>104</v>
      </c>
    </row>
    <row r="202" spans="1:23" s="560" customFormat="1" ht="9.75" customHeight="1" x14ac:dyDescent="0.2">
      <c r="A202" s="568" t="s">
        <v>382</v>
      </c>
      <c r="B202" s="560" t="s">
        <v>765</v>
      </c>
      <c r="C202" s="560" t="s">
        <v>765</v>
      </c>
      <c r="D202" s="560" t="s">
        <v>765</v>
      </c>
      <c r="E202" s="560" t="s">
        <v>765</v>
      </c>
      <c r="F202" s="560" t="s">
        <v>765</v>
      </c>
      <c r="G202" s="560" t="s">
        <v>765</v>
      </c>
      <c r="H202" s="560" t="s">
        <v>765</v>
      </c>
      <c r="I202" s="560" t="s">
        <v>765</v>
      </c>
      <c r="J202" s="560">
        <v>46692</v>
      </c>
      <c r="K202" s="560">
        <v>46692</v>
      </c>
      <c r="L202" s="560">
        <v>28125</v>
      </c>
      <c r="M202" s="560" t="s">
        <v>765</v>
      </c>
      <c r="N202" s="560">
        <v>28125</v>
      </c>
      <c r="O202" s="560" t="s">
        <v>765</v>
      </c>
      <c r="P202" s="560" t="s">
        <v>765</v>
      </c>
      <c r="Q202" s="560" t="s">
        <v>765</v>
      </c>
      <c r="R202" s="560" t="s">
        <v>765</v>
      </c>
      <c r="S202" s="560">
        <v>22715</v>
      </c>
      <c r="T202" s="560" t="s">
        <v>765</v>
      </c>
      <c r="U202" s="560">
        <v>22715</v>
      </c>
      <c r="V202" s="560" t="s">
        <v>765</v>
      </c>
      <c r="W202" s="566" t="s">
        <v>105</v>
      </c>
    </row>
    <row r="203" spans="1:23" s="560" customFormat="1" ht="9.75" customHeight="1" x14ac:dyDescent="0.2">
      <c r="A203" s="568" t="s">
        <v>392</v>
      </c>
      <c r="B203" s="560" t="s">
        <v>765</v>
      </c>
      <c r="C203" s="560">
        <v>76704</v>
      </c>
      <c r="D203" s="560" t="s">
        <v>765</v>
      </c>
      <c r="E203" s="560" t="s">
        <v>765</v>
      </c>
      <c r="F203" s="560" t="s">
        <v>765</v>
      </c>
      <c r="G203" s="560" t="s">
        <v>765</v>
      </c>
      <c r="H203" s="560" t="s">
        <v>765</v>
      </c>
      <c r="I203" s="560" t="s">
        <v>765</v>
      </c>
      <c r="J203" s="560">
        <v>11318</v>
      </c>
      <c r="K203" s="560">
        <v>11318</v>
      </c>
      <c r="L203" s="560">
        <v>181296</v>
      </c>
      <c r="M203" s="560" t="s">
        <v>765</v>
      </c>
      <c r="N203" s="560">
        <v>181296</v>
      </c>
      <c r="O203" s="560" t="s">
        <v>765</v>
      </c>
      <c r="P203" s="560" t="s">
        <v>765</v>
      </c>
      <c r="Q203" s="560" t="s">
        <v>765</v>
      </c>
      <c r="R203" s="560" t="s">
        <v>765</v>
      </c>
      <c r="S203" s="560">
        <v>30891</v>
      </c>
      <c r="T203" s="560">
        <v>30891</v>
      </c>
      <c r="U203" s="560" t="s">
        <v>765</v>
      </c>
      <c r="V203" s="560" t="s">
        <v>765</v>
      </c>
      <c r="W203" s="566" t="s">
        <v>106</v>
      </c>
    </row>
    <row r="204" spans="1:23" s="560" customFormat="1" ht="9.75" customHeight="1" x14ac:dyDescent="0.2">
      <c r="A204" s="568" t="s">
        <v>391</v>
      </c>
      <c r="B204" s="560">
        <v>17625</v>
      </c>
      <c r="C204" s="560" t="s">
        <v>765</v>
      </c>
      <c r="D204" s="560" t="s">
        <v>765</v>
      </c>
      <c r="E204" s="560" t="s">
        <v>765</v>
      </c>
      <c r="F204" s="560">
        <v>78517</v>
      </c>
      <c r="G204" s="560">
        <v>78517</v>
      </c>
      <c r="H204" s="560" t="s">
        <v>765</v>
      </c>
      <c r="I204" s="560" t="s">
        <v>765</v>
      </c>
      <c r="J204" s="560" t="s">
        <v>765</v>
      </c>
      <c r="K204" s="560" t="s">
        <v>765</v>
      </c>
      <c r="L204" s="560">
        <v>28348</v>
      </c>
      <c r="M204" s="560" t="s">
        <v>765</v>
      </c>
      <c r="N204" s="560">
        <v>28348</v>
      </c>
      <c r="O204" s="560" t="s">
        <v>765</v>
      </c>
      <c r="P204" s="560" t="s">
        <v>765</v>
      </c>
      <c r="Q204" s="560" t="s">
        <v>765</v>
      </c>
      <c r="R204" s="560" t="s">
        <v>765</v>
      </c>
      <c r="S204" s="560">
        <v>102179</v>
      </c>
      <c r="T204" s="560">
        <v>30995</v>
      </c>
      <c r="U204" s="560">
        <v>25661</v>
      </c>
      <c r="V204" s="560">
        <v>45523</v>
      </c>
      <c r="W204" s="566" t="s">
        <v>124</v>
      </c>
    </row>
    <row r="205" spans="1:23" s="560" customFormat="1" ht="9.75" customHeight="1" x14ac:dyDescent="0.2">
      <c r="A205" s="568" t="s">
        <v>390</v>
      </c>
      <c r="B205" s="560" t="s">
        <v>765</v>
      </c>
      <c r="C205" s="560" t="s">
        <v>765</v>
      </c>
      <c r="D205" s="560" t="s">
        <v>765</v>
      </c>
      <c r="E205" s="560" t="s">
        <v>765</v>
      </c>
      <c r="F205" s="560">
        <v>66416</v>
      </c>
      <c r="G205" s="560">
        <v>66416</v>
      </c>
      <c r="H205" s="560" t="s">
        <v>765</v>
      </c>
      <c r="I205" s="560" t="s">
        <v>765</v>
      </c>
      <c r="J205" s="560" t="s">
        <v>765</v>
      </c>
      <c r="K205" s="560" t="s">
        <v>765</v>
      </c>
      <c r="L205" s="560">
        <v>104798</v>
      </c>
      <c r="M205" s="560" t="s">
        <v>765</v>
      </c>
      <c r="N205" s="560">
        <v>104798</v>
      </c>
      <c r="O205" s="560" t="s">
        <v>765</v>
      </c>
      <c r="P205" s="560" t="s">
        <v>765</v>
      </c>
      <c r="Q205" s="560" t="s">
        <v>765</v>
      </c>
      <c r="R205" s="560" t="s">
        <v>765</v>
      </c>
      <c r="S205" s="560">
        <v>32498</v>
      </c>
      <c r="T205" s="560">
        <v>32498</v>
      </c>
      <c r="U205" s="560" t="s">
        <v>765</v>
      </c>
      <c r="V205" s="560" t="s">
        <v>765</v>
      </c>
      <c r="W205" s="566" t="s">
        <v>125</v>
      </c>
    </row>
    <row r="206" spans="1:23" s="560" customFormat="1" ht="9.75" customHeight="1" x14ac:dyDescent="0.2">
      <c r="A206" s="568" t="s">
        <v>389</v>
      </c>
      <c r="B206" s="560" t="s">
        <v>765</v>
      </c>
      <c r="C206" s="560" t="s">
        <v>765</v>
      </c>
      <c r="D206" s="560" t="s">
        <v>765</v>
      </c>
      <c r="E206" s="560" t="s">
        <v>765</v>
      </c>
      <c r="F206" s="560">
        <v>46602</v>
      </c>
      <c r="G206" s="560">
        <v>46602</v>
      </c>
      <c r="H206" s="560" t="s">
        <v>765</v>
      </c>
      <c r="I206" s="560" t="s">
        <v>765</v>
      </c>
      <c r="J206" s="560" t="s">
        <v>765</v>
      </c>
      <c r="K206" s="560" t="s">
        <v>765</v>
      </c>
      <c r="L206" s="560" t="s">
        <v>765</v>
      </c>
      <c r="M206" s="560" t="s">
        <v>765</v>
      </c>
      <c r="N206" s="560" t="s">
        <v>765</v>
      </c>
      <c r="O206" s="560" t="s">
        <v>765</v>
      </c>
      <c r="P206" s="560" t="s">
        <v>765</v>
      </c>
      <c r="Q206" s="560" t="s">
        <v>765</v>
      </c>
      <c r="R206" s="560" t="s">
        <v>765</v>
      </c>
      <c r="S206" s="560" t="s">
        <v>765</v>
      </c>
      <c r="T206" s="560" t="s">
        <v>765</v>
      </c>
      <c r="U206" s="560" t="s">
        <v>765</v>
      </c>
      <c r="V206" s="560" t="s">
        <v>765</v>
      </c>
      <c r="W206" s="566" t="s">
        <v>126</v>
      </c>
    </row>
    <row r="207" spans="1:23" s="560" customFormat="1" ht="9.75" customHeight="1" x14ac:dyDescent="0.2">
      <c r="A207" s="568" t="s">
        <v>388</v>
      </c>
      <c r="B207" s="560" t="s">
        <v>765</v>
      </c>
      <c r="C207" s="560" t="s">
        <v>765</v>
      </c>
      <c r="D207" s="560" t="s">
        <v>765</v>
      </c>
      <c r="E207" s="560" t="s">
        <v>765</v>
      </c>
      <c r="F207" s="560">
        <v>63425</v>
      </c>
      <c r="G207" s="560">
        <v>63425</v>
      </c>
      <c r="H207" s="560" t="s">
        <v>765</v>
      </c>
      <c r="I207" s="560" t="s">
        <v>765</v>
      </c>
      <c r="J207" s="560" t="s">
        <v>765</v>
      </c>
      <c r="K207" s="560" t="s">
        <v>765</v>
      </c>
      <c r="L207" s="560" t="s">
        <v>765</v>
      </c>
      <c r="M207" s="560" t="s">
        <v>765</v>
      </c>
      <c r="N207" s="560" t="s">
        <v>765</v>
      </c>
      <c r="O207" s="560" t="s">
        <v>765</v>
      </c>
      <c r="P207" s="560" t="s">
        <v>765</v>
      </c>
      <c r="Q207" s="560" t="s">
        <v>765</v>
      </c>
      <c r="R207" s="560" t="s">
        <v>765</v>
      </c>
      <c r="S207" s="560">
        <v>29702</v>
      </c>
      <c r="T207" s="560">
        <v>29702</v>
      </c>
      <c r="U207" s="560" t="s">
        <v>765</v>
      </c>
      <c r="V207" s="560" t="s">
        <v>765</v>
      </c>
      <c r="W207" s="566" t="s">
        <v>127</v>
      </c>
    </row>
    <row r="208" spans="1:23" s="560" customFormat="1" ht="9.75" customHeight="1" x14ac:dyDescent="0.2">
      <c r="A208" s="568" t="s">
        <v>387</v>
      </c>
      <c r="B208" s="560" t="s">
        <v>765</v>
      </c>
      <c r="C208" s="560" t="s">
        <v>765</v>
      </c>
      <c r="D208" s="560" t="s">
        <v>765</v>
      </c>
      <c r="E208" s="560" t="s">
        <v>765</v>
      </c>
      <c r="F208" s="560">
        <v>50207</v>
      </c>
      <c r="G208" s="560">
        <v>50207</v>
      </c>
      <c r="H208" s="560" t="s">
        <v>765</v>
      </c>
      <c r="I208" s="560" t="s">
        <v>765</v>
      </c>
      <c r="J208" s="560" t="s">
        <v>765</v>
      </c>
      <c r="K208" s="560" t="s">
        <v>765</v>
      </c>
      <c r="L208" s="560">
        <v>107733</v>
      </c>
      <c r="M208" s="560" t="s">
        <v>765</v>
      </c>
      <c r="N208" s="560">
        <v>107733</v>
      </c>
      <c r="O208" s="560" t="s">
        <v>765</v>
      </c>
      <c r="P208" s="560" t="s">
        <v>765</v>
      </c>
      <c r="Q208" s="560" t="s">
        <v>765</v>
      </c>
      <c r="R208" s="560" t="s">
        <v>765</v>
      </c>
      <c r="S208" s="560">
        <v>29706</v>
      </c>
      <c r="T208" s="560">
        <v>29706</v>
      </c>
      <c r="U208" s="560" t="s">
        <v>765</v>
      </c>
      <c r="V208" s="560" t="s">
        <v>765</v>
      </c>
      <c r="W208" s="566" t="s">
        <v>128</v>
      </c>
    </row>
    <row r="209" spans="1:23" s="560" customFormat="1" ht="9.75" customHeight="1" x14ac:dyDescent="0.2">
      <c r="A209" s="568" t="s">
        <v>386</v>
      </c>
      <c r="B209" s="560" t="s">
        <v>765</v>
      </c>
      <c r="C209" s="560" t="s">
        <v>765</v>
      </c>
      <c r="D209" s="560" t="s">
        <v>765</v>
      </c>
      <c r="E209" s="560" t="s">
        <v>765</v>
      </c>
      <c r="F209" s="560">
        <v>29711</v>
      </c>
      <c r="G209" s="560">
        <v>29711</v>
      </c>
      <c r="H209" s="560" t="s">
        <v>765</v>
      </c>
      <c r="I209" s="560" t="s">
        <v>765</v>
      </c>
      <c r="J209" s="560" t="s">
        <v>765</v>
      </c>
      <c r="K209" s="560" t="s">
        <v>765</v>
      </c>
      <c r="L209" s="560">
        <v>79683</v>
      </c>
      <c r="M209" s="560" t="s">
        <v>765</v>
      </c>
      <c r="N209" s="560">
        <v>79683</v>
      </c>
      <c r="O209" s="560" t="s">
        <v>765</v>
      </c>
      <c r="P209" s="560" t="s">
        <v>765</v>
      </c>
      <c r="Q209" s="560" t="s">
        <v>765</v>
      </c>
      <c r="R209" s="560" t="s">
        <v>765</v>
      </c>
      <c r="S209" s="560">
        <v>51593</v>
      </c>
      <c r="T209" s="560">
        <v>29806</v>
      </c>
      <c r="U209" s="560">
        <v>21787</v>
      </c>
      <c r="V209" s="560" t="s">
        <v>765</v>
      </c>
      <c r="W209" s="566" t="s">
        <v>107</v>
      </c>
    </row>
    <row r="210" spans="1:23" s="560" customFormat="1" ht="9.75" customHeight="1" x14ac:dyDescent="0.2">
      <c r="A210" s="568" t="s">
        <v>385</v>
      </c>
      <c r="B210" s="560" t="s">
        <v>765</v>
      </c>
      <c r="C210" s="560" t="s">
        <v>765</v>
      </c>
      <c r="D210" s="560" t="s">
        <v>765</v>
      </c>
      <c r="E210" s="560" t="s">
        <v>765</v>
      </c>
      <c r="F210" s="560">
        <v>81198</v>
      </c>
      <c r="G210" s="560">
        <v>81198</v>
      </c>
      <c r="H210" s="560" t="s">
        <v>765</v>
      </c>
      <c r="I210" s="560" t="s">
        <v>765</v>
      </c>
      <c r="J210" s="560" t="s">
        <v>765</v>
      </c>
      <c r="K210" s="560" t="s">
        <v>765</v>
      </c>
      <c r="L210" s="560">
        <v>24352</v>
      </c>
      <c r="M210" s="560" t="s">
        <v>765</v>
      </c>
      <c r="N210" s="560">
        <v>24352</v>
      </c>
      <c r="O210" s="560" t="s">
        <v>765</v>
      </c>
      <c r="P210" s="560" t="s">
        <v>765</v>
      </c>
      <c r="Q210" s="560" t="s">
        <v>765</v>
      </c>
      <c r="R210" s="560" t="s">
        <v>765</v>
      </c>
      <c r="S210" s="560">
        <v>76839</v>
      </c>
      <c r="T210" s="560">
        <v>31125</v>
      </c>
      <c r="U210" s="560">
        <v>45714</v>
      </c>
      <c r="V210" s="560" t="s">
        <v>765</v>
      </c>
      <c r="W210" s="566" t="s">
        <v>108</v>
      </c>
    </row>
    <row r="211" spans="1:23" s="560" customFormat="1" ht="9.75" customHeight="1" x14ac:dyDescent="0.2">
      <c r="A211" s="568" t="s">
        <v>384</v>
      </c>
      <c r="B211" s="560" t="s">
        <v>765</v>
      </c>
      <c r="C211" s="560" t="s">
        <v>765</v>
      </c>
      <c r="D211" s="560" t="s">
        <v>765</v>
      </c>
      <c r="E211" s="560" t="s">
        <v>765</v>
      </c>
      <c r="F211" s="560">
        <v>71400</v>
      </c>
      <c r="G211" s="560">
        <v>71400</v>
      </c>
      <c r="H211" s="560" t="s">
        <v>765</v>
      </c>
      <c r="I211" s="560" t="s">
        <v>765</v>
      </c>
      <c r="J211" s="560">
        <v>48072</v>
      </c>
      <c r="K211" s="560">
        <v>48072</v>
      </c>
      <c r="L211" s="560" t="s">
        <v>765</v>
      </c>
      <c r="M211" s="560" t="s">
        <v>765</v>
      </c>
      <c r="N211" s="560" t="s">
        <v>765</v>
      </c>
      <c r="O211" s="560" t="s">
        <v>765</v>
      </c>
      <c r="P211" s="560" t="s">
        <v>765</v>
      </c>
      <c r="Q211" s="560" t="s">
        <v>765</v>
      </c>
      <c r="R211" s="560" t="s">
        <v>765</v>
      </c>
      <c r="S211" s="560">
        <v>102543</v>
      </c>
      <c r="T211" s="560" t="s">
        <v>765</v>
      </c>
      <c r="U211" s="560">
        <v>102543</v>
      </c>
      <c r="V211" s="560" t="s">
        <v>765</v>
      </c>
      <c r="W211" s="566" t="s">
        <v>109</v>
      </c>
    </row>
    <row r="212" spans="1:23" s="560" customFormat="1" ht="9.75" customHeight="1" x14ac:dyDescent="0.2">
      <c r="A212" s="568" t="s">
        <v>678</v>
      </c>
      <c r="B212" s="560" t="s">
        <v>765</v>
      </c>
      <c r="C212" s="560" t="s">
        <v>765</v>
      </c>
      <c r="D212" s="560" t="s">
        <v>765</v>
      </c>
      <c r="E212" s="560" t="s">
        <v>765</v>
      </c>
      <c r="F212" s="560">
        <v>146816</v>
      </c>
      <c r="G212" s="560">
        <v>146816</v>
      </c>
      <c r="H212" s="560" t="s">
        <v>765</v>
      </c>
      <c r="I212" s="560" t="s">
        <v>765</v>
      </c>
      <c r="J212" s="560">
        <v>84394</v>
      </c>
      <c r="K212" s="560">
        <v>84394</v>
      </c>
      <c r="L212" s="560">
        <v>47340</v>
      </c>
      <c r="M212" s="560" t="s">
        <v>765</v>
      </c>
      <c r="N212" s="560">
        <v>47340</v>
      </c>
      <c r="O212" s="560" t="s">
        <v>765</v>
      </c>
      <c r="P212" s="560" t="s">
        <v>765</v>
      </c>
      <c r="Q212" s="560" t="s">
        <v>765</v>
      </c>
      <c r="R212" s="560" t="s">
        <v>765</v>
      </c>
      <c r="S212" s="560">
        <v>57767</v>
      </c>
      <c r="T212" s="560">
        <v>27061</v>
      </c>
      <c r="U212" s="560">
        <v>30706</v>
      </c>
      <c r="V212" s="560" t="s">
        <v>765</v>
      </c>
      <c r="W212" s="566" t="s">
        <v>679</v>
      </c>
    </row>
    <row r="213" spans="1:23" s="560" customFormat="1" ht="9.75" customHeight="1" x14ac:dyDescent="0.2">
      <c r="A213" s="568" t="s">
        <v>383</v>
      </c>
      <c r="B213" s="560" t="s">
        <v>765</v>
      </c>
      <c r="C213" s="560" t="s">
        <v>765</v>
      </c>
      <c r="D213" s="560" t="s">
        <v>765</v>
      </c>
      <c r="E213" s="560" t="s">
        <v>765</v>
      </c>
      <c r="F213" s="560">
        <v>128905</v>
      </c>
      <c r="G213" s="560">
        <v>128905</v>
      </c>
      <c r="H213" s="560" t="s">
        <v>765</v>
      </c>
      <c r="I213" s="560" t="s">
        <v>765</v>
      </c>
      <c r="J213" s="560">
        <v>50867</v>
      </c>
      <c r="K213" s="560">
        <v>50867</v>
      </c>
      <c r="L213" s="560">
        <v>98498</v>
      </c>
      <c r="M213" s="560" t="s">
        <v>765</v>
      </c>
      <c r="N213" s="560">
        <v>75976</v>
      </c>
      <c r="O213" s="560" t="s">
        <v>765</v>
      </c>
      <c r="P213" s="560" t="s">
        <v>765</v>
      </c>
      <c r="Q213" s="560" t="s">
        <v>765</v>
      </c>
      <c r="R213" s="560">
        <v>22522</v>
      </c>
      <c r="S213" s="560" t="s">
        <v>765</v>
      </c>
      <c r="T213" s="560" t="s">
        <v>765</v>
      </c>
      <c r="U213" s="560" t="s">
        <v>765</v>
      </c>
      <c r="V213" s="560" t="s">
        <v>765</v>
      </c>
      <c r="W213" s="566" t="s">
        <v>104</v>
      </c>
    </row>
    <row r="214" spans="1:23" s="560" customFormat="1" ht="9.75" customHeight="1" x14ac:dyDescent="0.2">
      <c r="A214" s="565" t="s">
        <v>382</v>
      </c>
      <c r="B214" s="564">
        <v>49878</v>
      </c>
      <c r="C214" s="563" t="s">
        <v>765</v>
      </c>
      <c r="D214" s="563" t="s">
        <v>765</v>
      </c>
      <c r="E214" s="563" t="s">
        <v>765</v>
      </c>
      <c r="F214" s="563" t="s">
        <v>765</v>
      </c>
      <c r="G214" s="563" t="s">
        <v>765</v>
      </c>
      <c r="H214" s="563" t="s">
        <v>765</v>
      </c>
      <c r="I214" s="563" t="s">
        <v>765</v>
      </c>
      <c r="J214" s="563">
        <v>51028</v>
      </c>
      <c r="K214" s="563">
        <v>51028</v>
      </c>
      <c r="L214" s="563" t="s">
        <v>765</v>
      </c>
      <c r="M214" s="563" t="s">
        <v>765</v>
      </c>
      <c r="N214" s="563" t="s">
        <v>765</v>
      </c>
      <c r="O214" s="563" t="s">
        <v>765</v>
      </c>
      <c r="P214" s="563" t="s">
        <v>765</v>
      </c>
      <c r="Q214" s="563" t="s">
        <v>765</v>
      </c>
      <c r="R214" s="563" t="s">
        <v>765</v>
      </c>
      <c r="S214" s="563">
        <v>51979</v>
      </c>
      <c r="T214" s="563">
        <v>29148</v>
      </c>
      <c r="U214" s="563">
        <v>22831</v>
      </c>
      <c r="V214" s="563" t="s">
        <v>765</v>
      </c>
      <c r="W214" s="561" t="s">
        <v>105</v>
      </c>
    </row>
    <row r="215" spans="1:23" ht="12" customHeight="1" x14ac:dyDescent="0.2"/>
    <row r="216" spans="1:23" ht="12" customHeight="1" x14ac:dyDescent="0.2"/>
    <row r="217" spans="1:23" ht="12" customHeight="1" x14ac:dyDescent="0.15">
      <c r="K217" s="579" t="s">
        <v>129</v>
      </c>
      <c r="V217" s="582" t="s">
        <v>414</v>
      </c>
    </row>
    <row r="218" spans="1:23" s="574" customFormat="1" ht="21" customHeight="1" x14ac:dyDescent="0.2">
      <c r="A218" s="1074" t="s">
        <v>276</v>
      </c>
      <c r="B218" s="993" t="s">
        <v>495</v>
      </c>
      <c r="C218" s="1041" t="s">
        <v>494</v>
      </c>
      <c r="D218" s="576"/>
      <c r="E218" s="576"/>
      <c r="F218" s="576"/>
      <c r="G218" s="1040"/>
      <c r="H218" s="1041" t="s">
        <v>493</v>
      </c>
      <c r="I218" s="576"/>
      <c r="J218" s="576"/>
      <c r="K218" s="576"/>
      <c r="L218" s="576"/>
      <c r="M218" s="576"/>
      <c r="N218" s="576"/>
      <c r="O218" s="576"/>
      <c r="P218" s="576"/>
      <c r="Q218" s="576"/>
      <c r="R218" s="1040"/>
      <c r="S218" s="1041" t="s">
        <v>485</v>
      </c>
      <c r="T218" s="576"/>
      <c r="U218" s="576"/>
      <c r="V218" s="576"/>
      <c r="W218" s="1077" t="s">
        <v>111</v>
      </c>
    </row>
    <row r="219" spans="1:23" s="574" customFormat="1" ht="21" customHeight="1" x14ac:dyDescent="0.2">
      <c r="A219" s="1075"/>
      <c r="B219" s="585" t="s">
        <v>491</v>
      </c>
      <c r="C219" s="1080" t="s">
        <v>490</v>
      </c>
      <c r="D219" s="1041" t="s">
        <v>445</v>
      </c>
      <c r="E219" s="576"/>
      <c r="F219" s="576"/>
      <c r="G219" s="1040"/>
      <c r="H219" s="1080" t="s">
        <v>489</v>
      </c>
      <c r="I219" s="1041" t="s">
        <v>445</v>
      </c>
      <c r="J219" s="576"/>
      <c r="K219" s="576"/>
      <c r="L219" s="576"/>
      <c r="M219" s="576"/>
      <c r="N219" s="1040"/>
      <c r="O219" s="1041" t="s">
        <v>436</v>
      </c>
      <c r="P219" s="1040"/>
      <c r="Q219" s="1041" t="s">
        <v>435</v>
      </c>
      <c r="R219" s="1040"/>
      <c r="S219" s="1080" t="s">
        <v>482</v>
      </c>
      <c r="T219" s="1041" t="s">
        <v>445</v>
      </c>
      <c r="U219" s="576"/>
      <c r="V219" s="576"/>
      <c r="W219" s="1078"/>
    </row>
    <row r="220" spans="1:23" s="574" customFormat="1" ht="52.5" customHeight="1" x14ac:dyDescent="0.2">
      <c r="A220" s="1076"/>
      <c r="B220" s="1043" t="s">
        <v>487</v>
      </c>
      <c r="C220" s="1081"/>
      <c r="D220" s="1043" t="s">
        <v>438</v>
      </c>
      <c r="E220" s="575" t="s">
        <v>433</v>
      </c>
      <c r="F220" s="575" t="s">
        <v>275</v>
      </c>
      <c r="G220" s="575" t="s">
        <v>456</v>
      </c>
      <c r="H220" s="1081"/>
      <c r="I220" s="1043" t="s">
        <v>438</v>
      </c>
      <c r="J220" s="575" t="s">
        <v>433</v>
      </c>
      <c r="K220" s="575" t="s">
        <v>275</v>
      </c>
      <c r="L220" s="575" t="s">
        <v>464</v>
      </c>
      <c r="M220" s="575" t="s">
        <v>432</v>
      </c>
      <c r="N220" s="575" t="s">
        <v>431</v>
      </c>
      <c r="O220" s="1043" t="s">
        <v>1598</v>
      </c>
      <c r="P220" s="581" t="s">
        <v>423</v>
      </c>
      <c r="Q220" s="1043" t="s">
        <v>418</v>
      </c>
      <c r="R220" s="575" t="s">
        <v>417</v>
      </c>
      <c r="S220" s="1081"/>
      <c r="T220" s="1043" t="s">
        <v>438</v>
      </c>
      <c r="U220" s="575" t="s">
        <v>433</v>
      </c>
      <c r="V220" s="580" t="s">
        <v>275</v>
      </c>
      <c r="W220" s="1079"/>
    </row>
    <row r="221" spans="1:23" s="560" customFormat="1" ht="9.75" customHeight="1" x14ac:dyDescent="0.2">
      <c r="A221" s="573" t="s">
        <v>598</v>
      </c>
      <c r="B221" s="572">
        <v>17306</v>
      </c>
      <c r="C221" s="571">
        <v>121383</v>
      </c>
      <c r="D221" s="571">
        <v>121383</v>
      </c>
      <c r="E221" s="571">
        <v>94186</v>
      </c>
      <c r="F221" s="571">
        <v>7097</v>
      </c>
      <c r="G221" s="571">
        <v>20100</v>
      </c>
      <c r="H221" s="571">
        <v>1293370</v>
      </c>
      <c r="I221" s="571">
        <v>1293362</v>
      </c>
      <c r="J221" s="571">
        <v>1293362</v>
      </c>
      <c r="K221" s="571" t="s">
        <v>765</v>
      </c>
      <c r="L221" s="571" t="s">
        <v>765</v>
      </c>
      <c r="M221" s="571" t="s">
        <v>765</v>
      </c>
      <c r="N221" s="571" t="s">
        <v>765</v>
      </c>
      <c r="O221" s="571" t="s">
        <v>765</v>
      </c>
      <c r="P221" s="571" t="s">
        <v>765</v>
      </c>
      <c r="Q221" s="571">
        <v>8</v>
      </c>
      <c r="R221" s="571">
        <v>8</v>
      </c>
      <c r="S221" s="571">
        <v>352554</v>
      </c>
      <c r="T221" s="571">
        <v>352554</v>
      </c>
      <c r="U221" s="571">
        <v>332761</v>
      </c>
      <c r="V221" s="571">
        <v>13122</v>
      </c>
      <c r="W221" s="569" t="s">
        <v>118</v>
      </c>
    </row>
    <row r="222" spans="1:23" s="560" customFormat="1" ht="9.75" customHeight="1" x14ac:dyDescent="0.2">
      <c r="A222" s="568" t="s">
        <v>399</v>
      </c>
      <c r="B222" s="560" t="s">
        <v>765</v>
      </c>
      <c r="C222" s="560">
        <v>81337</v>
      </c>
      <c r="D222" s="560">
        <v>81337</v>
      </c>
      <c r="E222" s="560">
        <v>81337</v>
      </c>
      <c r="F222" s="560" t="s">
        <v>765</v>
      </c>
      <c r="G222" s="560" t="s">
        <v>765</v>
      </c>
      <c r="H222" s="560">
        <v>1144257</v>
      </c>
      <c r="I222" s="560">
        <v>1144257</v>
      </c>
      <c r="J222" s="560">
        <v>1111246</v>
      </c>
      <c r="K222" s="560" t="s">
        <v>765</v>
      </c>
      <c r="L222" s="560">
        <v>33011</v>
      </c>
      <c r="M222" s="560" t="s">
        <v>765</v>
      </c>
      <c r="N222" s="560" t="s">
        <v>765</v>
      </c>
      <c r="O222" s="560" t="s">
        <v>765</v>
      </c>
      <c r="P222" s="560" t="s">
        <v>765</v>
      </c>
      <c r="Q222" s="560" t="s">
        <v>765</v>
      </c>
      <c r="R222" s="560" t="s">
        <v>765</v>
      </c>
      <c r="S222" s="560">
        <v>452054</v>
      </c>
      <c r="T222" s="560">
        <v>452054</v>
      </c>
      <c r="U222" s="560">
        <v>431241</v>
      </c>
      <c r="V222" s="560">
        <v>20813</v>
      </c>
      <c r="W222" s="566" t="s">
        <v>119</v>
      </c>
    </row>
    <row r="223" spans="1:23" s="560" customFormat="1" ht="9.75" customHeight="1" x14ac:dyDescent="0.2">
      <c r="A223" s="568" t="s">
        <v>398</v>
      </c>
      <c r="B223" s="560" t="s">
        <v>765</v>
      </c>
      <c r="C223" s="560">
        <v>260623</v>
      </c>
      <c r="D223" s="560">
        <v>260623</v>
      </c>
      <c r="E223" s="560">
        <v>260623</v>
      </c>
      <c r="F223" s="560" t="s">
        <v>765</v>
      </c>
      <c r="G223" s="560" t="s">
        <v>765</v>
      </c>
      <c r="H223" s="560">
        <v>1245077</v>
      </c>
      <c r="I223" s="560">
        <v>1244967</v>
      </c>
      <c r="J223" s="560">
        <v>1229976</v>
      </c>
      <c r="K223" s="560" t="s">
        <v>765</v>
      </c>
      <c r="L223" s="560">
        <v>14991</v>
      </c>
      <c r="M223" s="560" t="s">
        <v>765</v>
      </c>
      <c r="N223" s="560" t="s">
        <v>765</v>
      </c>
      <c r="O223" s="560">
        <v>110</v>
      </c>
      <c r="P223" s="560">
        <v>110</v>
      </c>
      <c r="Q223" s="560" t="s">
        <v>765</v>
      </c>
      <c r="R223" s="560" t="s">
        <v>765</v>
      </c>
      <c r="S223" s="560">
        <v>459366</v>
      </c>
      <c r="T223" s="560">
        <v>459366</v>
      </c>
      <c r="U223" s="560">
        <v>408457</v>
      </c>
      <c r="V223" s="560">
        <v>24940</v>
      </c>
      <c r="W223" s="566" t="s">
        <v>120</v>
      </c>
    </row>
    <row r="224" spans="1:23" s="560" customFormat="1" ht="9.75" customHeight="1" x14ac:dyDescent="0.2">
      <c r="A224" s="568" t="s">
        <v>397</v>
      </c>
      <c r="B224" s="560" t="s">
        <v>765</v>
      </c>
      <c r="C224" s="560">
        <v>225079</v>
      </c>
      <c r="D224" s="560">
        <v>225079</v>
      </c>
      <c r="E224" s="560">
        <v>183770</v>
      </c>
      <c r="F224" s="560">
        <v>41309</v>
      </c>
      <c r="G224" s="560" t="s">
        <v>765</v>
      </c>
      <c r="H224" s="560">
        <v>775196</v>
      </c>
      <c r="I224" s="560">
        <v>775130</v>
      </c>
      <c r="J224" s="560">
        <v>715685</v>
      </c>
      <c r="K224" s="560">
        <v>18490</v>
      </c>
      <c r="L224" s="560" t="s">
        <v>765</v>
      </c>
      <c r="M224" s="560">
        <v>40864</v>
      </c>
      <c r="N224" s="560">
        <v>91</v>
      </c>
      <c r="O224" s="560">
        <v>66</v>
      </c>
      <c r="P224" s="560">
        <v>66</v>
      </c>
      <c r="Q224" s="560" t="s">
        <v>765</v>
      </c>
      <c r="R224" s="560" t="s">
        <v>765</v>
      </c>
      <c r="S224" s="560">
        <v>628756</v>
      </c>
      <c r="T224" s="560">
        <v>628756</v>
      </c>
      <c r="U224" s="560">
        <v>565510</v>
      </c>
      <c r="V224" s="560">
        <v>50066</v>
      </c>
      <c r="W224" s="566" t="s">
        <v>283</v>
      </c>
    </row>
    <row r="225" spans="1:23" s="560" customFormat="1" ht="9.75" customHeight="1" x14ac:dyDescent="0.2">
      <c r="A225" s="568" t="s">
        <v>750</v>
      </c>
      <c r="B225" s="560" t="s">
        <v>765</v>
      </c>
      <c r="C225" s="560">
        <v>313850</v>
      </c>
      <c r="D225" s="560">
        <v>313850</v>
      </c>
      <c r="E225" s="560">
        <v>313850</v>
      </c>
      <c r="F225" s="560" t="s">
        <v>765</v>
      </c>
      <c r="G225" s="560" t="s">
        <v>765</v>
      </c>
      <c r="H225" s="560">
        <v>1418361</v>
      </c>
      <c r="I225" s="560">
        <v>1418361</v>
      </c>
      <c r="J225" s="560">
        <v>1393397</v>
      </c>
      <c r="K225" s="560">
        <v>23319</v>
      </c>
      <c r="L225" s="560" t="s">
        <v>765</v>
      </c>
      <c r="M225" s="560" t="s">
        <v>765</v>
      </c>
      <c r="N225" s="560">
        <v>1645</v>
      </c>
      <c r="O225" s="560" t="s">
        <v>765</v>
      </c>
      <c r="P225" s="560" t="s">
        <v>765</v>
      </c>
      <c r="Q225" s="560" t="s">
        <v>765</v>
      </c>
      <c r="R225" s="560" t="s">
        <v>765</v>
      </c>
      <c r="S225" s="560">
        <v>322897</v>
      </c>
      <c r="T225" s="560">
        <v>322897</v>
      </c>
      <c r="U225" s="560">
        <v>322897</v>
      </c>
      <c r="V225" s="560" t="s">
        <v>765</v>
      </c>
      <c r="W225" s="566" t="s">
        <v>673</v>
      </c>
    </row>
    <row r="226" spans="1:23" s="560" customFormat="1" ht="6.75" customHeight="1" x14ac:dyDescent="0.2">
      <c r="A226" s="568"/>
      <c r="W226" s="566"/>
    </row>
    <row r="227" spans="1:23" s="560" customFormat="1" ht="9.75" customHeight="1" x14ac:dyDescent="0.2">
      <c r="A227" s="568" t="s">
        <v>595</v>
      </c>
      <c r="B227" s="560" t="s">
        <v>765</v>
      </c>
      <c r="C227" s="560">
        <v>227837</v>
      </c>
      <c r="D227" s="560">
        <v>227837</v>
      </c>
      <c r="E227" s="560">
        <v>186528</v>
      </c>
      <c r="F227" s="560">
        <v>41309</v>
      </c>
      <c r="G227" s="560" t="s">
        <v>765</v>
      </c>
      <c r="H227" s="560">
        <v>1186567</v>
      </c>
      <c r="I227" s="560">
        <v>1186567</v>
      </c>
      <c r="J227" s="560">
        <v>1103757</v>
      </c>
      <c r="K227" s="560">
        <v>41809</v>
      </c>
      <c r="L227" s="560" t="s">
        <v>765</v>
      </c>
      <c r="M227" s="560">
        <v>40864</v>
      </c>
      <c r="N227" s="560">
        <v>137</v>
      </c>
      <c r="O227" s="560" t="s">
        <v>765</v>
      </c>
      <c r="P227" s="560" t="s">
        <v>765</v>
      </c>
      <c r="Q227" s="560" t="s">
        <v>765</v>
      </c>
      <c r="R227" s="560" t="s">
        <v>765</v>
      </c>
      <c r="S227" s="560">
        <v>431486</v>
      </c>
      <c r="T227" s="560">
        <v>431486</v>
      </c>
      <c r="U227" s="560">
        <v>391285</v>
      </c>
      <c r="V227" s="560">
        <v>40201</v>
      </c>
      <c r="W227" s="566" t="s">
        <v>282</v>
      </c>
    </row>
    <row r="228" spans="1:23" s="560" customFormat="1" ht="9.75" customHeight="1" x14ac:dyDescent="0.2">
      <c r="A228" s="568" t="s">
        <v>751</v>
      </c>
      <c r="B228" s="560" t="s">
        <v>765</v>
      </c>
      <c r="C228" s="560">
        <v>355045</v>
      </c>
      <c r="D228" s="560">
        <v>355045</v>
      </c>
      <c r="E228" s="560">
        <v>334987</v>
      </c>
      <c r="F228" s="560">
        <v>20058</v>
      </c>
      <c r="G228" s="560" t="s">
        <v>765</v>
      </c>
      <c r="H228" s="560">
        <v>1927934</v>
      </c>
      <c r="I228" s="560">
        <v>1927934</v>
      </c>
      <c r="J228" s="560">
        <v>1844483</v>
      </c>
      <c r="K228" s="560">
        <v>81852</v>
      </c>
      <c r="L228" s="560" t="s">
        <v>765</v>
      </c>
      <c r="M228" s="560" t="s">
        <v>765</v>
      </c>
      <c r="N228" s="560">
        <v>1599</v>
      </c>
      <c r="O228" s="560" t="s">
        <v>765</v>
      </c>
      <c r="P228" s="560" t="s">
        <v>765</v>
      </c>
      <c r="Q228" s="560" t="s">
        <v>765</v>
      </c>
      <c r="R228" s="560" t="s">
        <v>765</v>
      </c>
      <c r="S228" s="560">
        <v>510955</v>
      </c>
      <c r="T228" s="560">
        <v>510955</v>
      </c>
      <c r="U228" s="560">
        <v>510955</v>
      </c>
      <c r="V228" s="560" t="s">
        <v>765</v>
      </c>
      <c r="W228" s="566" t="s">
        <v>675</v>
      </c>
    </row>
    <row r="229" spans="1:23" s="560" customFormat="1" ht="6.75" customHeight="1" x14ac:dyDescent="0.2">
      <c r="A229" s="568"/>
      <c r="W229" s="566"/>
    </row>
    <row r="230" spans="1:23" s="560" customFormat="1" ht="9.75" customHeight="1" x14ac:dyDescent="0.2">
      <c r="A230" s="568" t="s">
        <v>393</v>
      </c>
      <c r="B230" s="560" t="s">
        <v>765</v>
      </c>
      <c r="C230" s="560">
        <v>75862</v>
      </c>
      <c r="D230" s="560">
        <v>75862</v>
      </c>
      <c r="E230" s="560">
        <v>75862</v>
      </c>
      <c r="F230" s="560" t="s">
        <v>765</v>
      </c>
      <c r="G230" s="560" t="s">
        <v>765</v>
      </c>
      <c r="H230" s="560">
        <v>742887</v>
      </c>
      <c r="I230" s="560">
        <v>742887</v>
      </c>
      <c r="J230" s="560">
        <v>719522</v>
      </c>
      <c r="K230" s="560">
        <v>23319</v>
      </c>
      <c r="L230" s="560" t="s">
        <v>765</v>
      </c>
      <c r="M230" s="560" t="s">
        <v>765</v>
      </c>
      <c r="N230" s="560">
        <v>46</v>
      </c>
      <c r="O230" s="560" t="s">
        <v>765</v>
      </c>
      <c r="P230" s="560" t="s">
        <v>765</v>
      </c>
      <c r="Q230" s="560" t="s">
        <v>765</v>
      </c>
      <c r="R230" s="560" t="s">
        <v>765</v>
      </c>
      <c r="S230" s="560">
        <v>52594</v>
      </c>
      <c r="T230" s="560">
        <v>52594</v>
      </c>
      <c r="U230" s="560">
        <v>52594</v>
      </c>
      <c r="V230" s="560" t="s">
        <v>765</v>
      </c>
      <c r="W230" s="566" t="s">
        <v>281</v>
      </c>
    </row>
    <row r="231" spans="1:23" s="560" customFormat="1" ht="9.75" customHeight="1" x14ac:dyDescent="0.2">
      <c r="A231" s="568" t="s">
        <v>396</v>
      </c>
      <c r="B231" s="560" t="s">
        <v>765</v>
      </c>
      <c r="C231" s="560">
        <v>126357</v>
      </c>
      <c r="D231" s="560">
        <v>126357</v>
      </c>
      <c r="E231" s="560">
        <v>126357</v>
      </c>
      <c r="F231" s="560" t="s">
        <v>765</v>
      </c>
      <c r="G231" s="560" t="s">
        <v>765</v>
      </c>
      <c r="H231" s="560">
        <v>4524</v>
      </c>
      <c r="I231" s="560">
        <v>4524</v>
      </c>
      <c r="J231" s="560">
        <v>4524</v>
      </c>
      <c r="K231" s="560" t="s">
        <v>765</v>
      </c>
      <c r="L231" s="560" t="s">
        <v>765</v>
      </c>
      <c r="M231" s="560" t="s">
        <v>765</v>
      </c>
      <c r="N231" s="560" t="s">
        <v>765</v>
      </c>
      <c r="O231" s="560" t="s">
        <v>765</v>
      </c>
      <c r="P231" s="560" t="s">
        <v>765</v>
      </c>
      <c r="Q231" s="560" t="s">
        <v>765</v>
      </c>
      <c r="R231" s="560" t="s">
        <v>765</v>
      </c>
      <c r="S231" s="560">
        <v>93584</v>
      </c>
      <c r="T231" s="560">
        <v>93584</v>
      </c>
      <c r="U231" s="560">
        <v>93584</v>
      </c>
      <c r="V231" s="560" t="s">
        <v>765</v>
      </c>
      <c r="W231" s="566" t="s">
        <v>121</v>
      </c>
    </row>
    <row r="232" spans="1:23" s="560" customFormat="1" ht="9.75" customHeight="1" x14ac:dyDescent="0.2">
      <c r="A232" s="568" t="s">
        <v>395</v>
      </c>
      <c r="B232" s="560" t="s">
        <v>765</v>
      </c>
      <c r="C232" s="560">
        <v>32706</v>
      </c>
      <c r="D232" s="560">
        <v>32706</v>
      </c>
      <c r="E232" s="560">
        <v>32706</v>
      </c>
      <c r="F232" s="560" t="s">
        <v>765</v>
      </c>
      <c r="G232" s="560" t="s">
        <v>765</v>
      </c>
      <c r="H232" s="560">
        <v>107288</v>
      </c>
      <c r="I232" s="560">
        <v>107288</v>
      </c>
      <c r="J232" s="560">
        <v>105689</v>
      </c>
      <c r="K232" s="560" t="s">
        <v>765</v>
      </c>
      <c r="L232" s="560" t="s">
        <v>765</v>
      </c>
      <c r="M232" s="560" t="s">
        <v>765</v>
      </c>
      <c r="N232" s="560">
        <v>1599</v>
      </c>
      <c r="O232" s="560" t="s">
        <v>765</v>
      </c>
      <c r="P232" s="560" t="s">
        <v>765</v>
      </c>
      <c r="Q232" s="560" t="s">
        <v>765</v>
      </c>
      <c r="R232" s="560" t="s">
        <v>765</v>
      </c>
      <c r="S232" s="560">
        <v>90322</v>
      </c>
      <c r="T232" s="560">
        <v>90322</v>
      </c>
      <c r="U232" s="560">
        <v>90322</v>
      </c>
      <c r="V232" s="560" t="s">
        <v>765</v>
      </c>
      <c r="W232" s="566" t="s">
        <v>122</v>
      </c>
    </row>
    <row r="233" spans="1:23" s="560" customFormat="1" ht="9.75" customHeight="1" x14ac:dyDescent="0.2">
      <c r="A233" s="568" t="s">
        <v>394</v>
      </c>
      <c r="B233" s="560" t="s">
        <v>765</v>
      </c>
      <c r="C233" s="560">
        <v>78925</v>
      </c>
      <c r="D233" s="560">
        <v>78925</v>
      </c>
      <c r="E233" s="560">
        <v>78925</v>
      </c>
      <c r="F233" s="560" t="s">
        <v>765</v>
      </c>
      <c r="G233" s="560" t="s">
        <v>765</v>
      </c>
      <c r="H233" s="560">
        <v>563662</v>
      </c>
      <c r="I233" s="560">
        <v>563662</v>
      </c>
      <c r="J233" s="560">
        <v>563662</v>
      </c>
      <c r="K233" s="560" t="s">
        <v>765</v>
      </c>
      <c r="L233" s="560" t="s">
        <v>765</v>
      </c>
      <c r="M233" s="560" t="s">
        <v>765</v>
      </c>
      <c r="N233" s="560" t="s">
        <v>765</v>
      </c>
      <c r="O233" s="560" t="s">
        <v>765</v>
      </c>
      <c r="P233" s="560" t="s">
        <v>765</v>
      </c>
      <c r="Q233" s="560" t="s">
        <v>765</v>
      </c>
      <c r="R233" s="560" t="s">
        <v>765</v>
      </c>
      <c r="S233" s="560">
        <v>86397</v>
      </c>
      <c r="T233" s="560">
        <v>86397</v>
      </c>
      <c r="U233" s="560">
        <v>86397</v>
      </c>
      <c r="V233" s="560" t="s">
        <v>765</v>
      </c>
      <c r="W233" s="566" t="s">
        <v>123</v>
      </c>
    </row>
    <row r="234" spans="1:23" s="560" customFormat="1" ht="9.75" customHeight="1" x14ac:dyDescent="0.2">
      <c r="A234" s="568" t="s">
        <v>676</v>
      </c>
      <c r="B234" s="560" t="s">
        <v>765</v>
      </c>
      <c r="C234" s="560">
        <v>117057</v>
      </c>
      <c r="D234" s="560">
        <v>117057</v>
      </c>
      <c r="E234" s="560">
        <v>96999</v>
      </c>
      <c r="F234" s="560">
        <v>20058</v>
      </c>
      <c r="G234" s="560" t="s">
        <v>765</v>
      </c>
      <c r="H234" s="560">
        <v>1252460</v>
      </c>
      <c r="I234" s="560">
        <v>1252460</v>
      </c>
      <c r="J234" s="560">
        <v>1170608</v>
      </c>
      <c r="K234" s="560">
        <v>81852</v>
      </c>
      <c r="L234" s="560" t="s">
        <v>765</v>
      </c>
      <c r="M234" s="560" t="s">
        <v>765</v>
      </c>
      <c r="N234" s="560" t="s">
        <v>765</v>
      </c>
      <c r="O234" s="560" t="s">
        <v>765</v>
      </c>
      <c r="P234" s="560" t="s">
        <v>765</v>
      </c>
      <c r="Q234" s="560" t="s">
        <v>765</v>
      </c>
      <c r="R234" s="560" t="s">
        <v>765</v>
      </c>
      <c r="S234" s="560">
        <v>240652</v>
      </c>
      <c r="T234" s="560">
        <v>240652</v>
      </c>
      <c r="U234" s="560">
        <v>240652</v>
      </c>
      <c r="V234" s="560" t="s">
        <v>765</v>
      </c>
      <c r="W234" s="566" t="s">
        <v>677</v>
      </c>
    </row>
    <row r="235" spans="1:23" s="560" customFormat="1" ht="6.75" customHeight="1" x14ac:dyDescent="0.2">
      <c r="A235" s="568"/>
      <c r="W235" s="566"/>
    </row>
    <row r="236" spans="1:23" s="560" customFormat="1" ht="9.75" customHeight="1" x14ac:dyDescent="0.2">
      <c r="A236" s="568" t="s">
        <v>280</v>
      </c>
      <c r="B236" s="560" t="s">
        <v>765</v>
      </c>
      <c r="C236" s="560">
        <v>35023</v>
      </c>
      <c r="D236" s="560">
        <v>35023</v>
      </c>
      <c r="E236" s="560">
        <v>35023</v>
      </c>
      <c r="F236" s="560" t="s">
        <v>765</v>
      </c>
      <c r="G236" s="560" t="s">
        <v>765</v>
      </c>
      <c r="H236" s="560">
        <v>430467</v>
      </c>
      <c r="I236" s="560">
        <v>430467</v>
      </c>
      <c r="J236" s="560">
        <v>407148</v>
      </c>
      <c r="K236" s="560">
        <v>23319</v>
      </c>
      <c r="L236" s="560" t="s">
        <v>765</v>
      </c>
      <c r="M236" s="560" t="s">
        <v>765</v>
      </c>
      <c r="N236" s="560" t="s">
        <v>765</v>
      </c>
      <c r="O236" s="560" t="s">
        <v>765</v>
      </c>
      <c r="P236" s="560" t="s">
        <v>765</v>
      </c>
      <c r="Q236" s="560" t="s">
        <v>765</v>
      </c>
      <c r="R236" s="560" t="s">
        <v>765</v>
      </c>
      <c r="S236" s="560">
        <v>8623</v>
      </c>
      <c r="T236" s="560">
        <v>8623</v>
      </c>
      <c r="U236" s="560">
        <v>8623</v>
      </c>
      <c r="V236" s="560" t="s">
        <v>765</v>
      </c>
      <c r="W236" s="566" t="s">
        <v>279</v>
      </c>
    </row>
    <row r="237" spans="1:23" s="560" customFormat="1" ht="9.75" customHeight="1" x14ac:dyDescent="0.2">
      <c r="A237" s="568" t="s">
        <v>383</v>
      </c>
      <c r="B237" s="560" t="s">
        <v>765</v>
      </c>
      <c r="C237" s="560" t="s">
        <v>765</v>
      </c>
      <c r="D237" s="560" t="s">
        <v>765</v>
      </c>
      <c r="E237" s="560" t="s">
        <v>765</v>
      </c>
      <c r="F237" s="560" t="s">
        <v>765</v>
      </c>
      <c r="G237" s="560" t="s">
        <v>765</v>
      </c>
      <c r="H237" s="560">
        <v>225075</v>
      </c>
      <c r="I237" s="560">
        <v>225075</v>
      </c>
      <c r="J237" s="560">
        <v>225075</v>
      </c>
      <c r="K237" s="560" t="s">
        <v>765</v>
      </c>
      <c r="L237" s="560" t="s">
        <v>765</v>
      </c>
      <c r="M237" s="560" t="s">
        <v>765</v>
      </c>
      <c r="N237" s="560" t="s">
        <v>765</v>
      </c>
      <c r="O237" s="560" t="s">
        <v>765</v>
      </c>
      <c r="P237" s="560" t="s">
        <v>765</v>
      </c>
      <c r="Q237" s="560" t="s">
        <v>765</v>
      </c>
      <c r="R237" s="560" t="s">
        <v>765</v>
      </c>
      <c r="S237" s="560">
        <v>22856</v>
      </c>
      <c r="T237" s="560">
        <v>22856</v>
      </c>
      <c r="U237" s="560">
        <v>22856</v>
      </c>
      <c r="V237" s="560" t="s">
        <v>765</v>
      </c>
      <c r="W237" s="566" t="s">
        <v>104</v>
      </c>
    </row>
    <row r="238" spans="1:23" s="560" customFormat="1" ht="9.75" customHeight="1" x14ac:dyDescent="0.2">
      <c r="A238" s="568" t="s">
        <v>382</v>
      </c>
      <c r="B238" s="560" t="s">
        <v>765</v>
      </c>
      <c r="C238" s="560">
        <v>40839</v>
      </c>
      <c r="D238" s="560">
        <v>40839</v>
      </c>
      <c r="E238" s="560">
        <v>40839</v>
      </c>
      <c r="F238" s="560" t="s">
        <v>765</v>
      </c>
      <c r="G238" s="560" t="s">
        <v>765</v>
      </c>
      <c r="H238" s="560">
        <v>87345</v>
      </c>
      <c r="I238" s="560">
        <v>87345</v>
      </c>
      <c r="J238" s="560">
        <v>87299</v>
      </c>
      <c r="K238" s="560" t="s">
        <v>765</v>
      </c>
      <c r="L238" s="560" t="s">
        <v>765</v>
      </c>
      <c r="M238" s="560" t="s">
        <v>765</v>
      </c>
      <c r="N238" s="560">
        <v>46</v>
      </c>
      <c r="O238" s="560" t="s">
        <v>765</v>
      </c>
      <c r="P238" s="560" t="s">
        <v>765</v>
      </c>
      <c r="Q238" s="560" t="s">
        <v>765</v>
      </c>
      <c r="R238" s="560" t="s">
        <v>765</v>
      </c>
      <c r="S238" s="560">
        <v>21115</v>
      </c>
      <c r="T238" s="560">
        <v>21115</v>
      </c>
      <c r="U238" s="560">
        <v>21115</v>
      </c>
      <c r="V238" s="560" t="s">
        <v>765</v>
      </c>
      <c r="W238" s="566" t="s">
        <v>105</v>
      </c>
    </row>
    <row r="239" spans="1:23" s="560" customFormat="1" ht="9.75" customHeight="1" x14ac:dyDescent="0.2">
      <c r="A239" s="568" t="s">
        <v>392</v>
      </c>
      <c r="B239" s="560" t="s">
        <v>765</v>
      </c>
      <c r="C239" s="560">
        <v>37452</v>
      </c>
      <c r="D239" s="560">
        <v>37452</v>
      </c>
      <c r="E239" s="560">
        <v>37452</v>
      </c>
      <c r="F239" s="560" t="s">
        <v>765</v>
      </c>
      <c r="G239" s="560" t="s">
        <v>765</v>
      </c>
      <c r="H239" s="560" t="s">
        <v>765</v>
      </c>
      <c r="I239" s="560" t="s">
        <v>765</v>
      </c>
      <c r="J239" s="560" t="s">
        <v>765</v>
      </c>
      <c r="K239" s="560" t="s">
        <v>765</v>
      </c>
      <c r="L239" s="560" t="s">
        <v>765</v>
      </c>
      <c r="M239" s="560" t="s">
        <v>765</v>
      </c>
      <c r="N239" s="560" t="s">
        <v>765</v>
      </c>
      <c r="O239" s="560" t="s">
        <v>765</v>
      </c>
      <c r="P239" s="560" t="s">
        <v>765</v>
      </c>
      <c r="Q239" s="560" t="s">
        <v>765</v>
      </c>
      <c r="R239" s="560" t="s">
        <v>765</v>
      </c>
      <c r="S239" s="560">
        <v>24742</v>
      </c>
      <c r="T239" s="560">
        <v>24742</v>
      </c>
      <c r="U239" s="560">
        <v>24742</v>
      </c>
      <c r="V239" s="560" t="s">
        <v>765</v>
      </c>
      <c r="W239" s="566" t="s">
        <v>106</v>
      </c>
    </row>
    <row r="240" spans="1:23" s="560" customFormat="1" ht="9.75" customHeight="1" x14ac:dyDescent="0.2">
      <c r="A240" s="568" t="s">
        <v>391</v>
      </c>
      <c r="B240" s="560" t="s">
        <v>765</v>
      </c>
      <c r="C240" s="560">
        <v>53190</v>
      </c>
      <c r="D240" s="560">
        <v>53190</v>
      </c>
      <c r="E240" s="560">
        <v>53190</v>
      </c>
      <c r="F240" s="560" t="s">
        <v>765</v>
      </c>
      <c r="G240" s="560" t="s">
        <v>765</v>
      </c>
      <c r="H240" s="560" t="s">
        <v>765</v>
      </c>
      <c r="I240" s="560" t="s">
        <v>765</v>
      </c>
      <c r="J240" s="560" t="s">
        <v>765</v>
      </c>
      <c r="K240" s="560" t="s">
        <v>765</v>
      </c>
      <c r="L240" s="560" t="s">
        <v>765</v>
      </c>
      <c r="M240" s="560" t="s">
        <v>765</v>
      </c>
      <c r="N240" s="560" t="s">
        <v>765</v>
      </c>
      <c r="O240" s="560" t="s">
        <v>765</v>
      </c>
      <c r="P240" s="560" t="s">
        <v>765</v>
      </c>
      <c r="Q240" s="560" t="s">
        <v>765</v>
      </c>
      <c r="R240" s="560" t="s">
        <v>765</v>
      </c>
      <c r="S240" s="560">
        <v>21409</v>
      </c>
      <c r="T240" s="560">
        <v>21409</v>
      </c>
      <c r="U240" s="560">
        <v>21409</v>
      </c>
      <c r="V240" s="560" t="s">
        <v>765</v>
      </c>
      <c r="W240" s="566" t="s">
        <v>124</v>
      </c>
    </row>
    <row r="241" spans="1:23" s="560" customFormat="1" ht="9.75" customHeight="1" x14ac:dyDescent="0.2">
      <c r="A241" s="568" t="s">
        <v>390</v>
      </c>
      <c r="B241" s="560" t="s">
        <v>765</v>
      </c>
      <c r="C241" s="560">
        <v>35715</v>
      </c>
      <c r="D241" s="560">
        <v>35715</v>
      </c>
      <c r="E241" s="560">
        <v>35715</v>
      </c>
      <c r="F241" s="560" t="s">
        <v>765</v>
      </c>
      <c r="G241" s="560" t="s">
        <v>765</v>
      </c>
      <c r="H241" s="560">
        <v>4524</v>
      </c>
      <c r="I241" s="560">
        <v>4524</v>
      </c>
      <c r="J241" s="560">
        <v>4524</v>
      </c>
      <c r="K241" s="560" t="s">
        <v>765</v>
      </c>
      <c r="L241" s="560" t="s">
        <v>765</v>
      </c>
      <c r="M241" s="560" t="s">
        <v>765</v>
      </c>
      <c r="N241" s="560" t="s">
        <v>765</v>
      </c>
      <c r="O241" s="560" t="s">
        <v>765</v>
      </c>
      <c r="P241" s="560" t="s">
        <v>765</v>
      </c>
      <c r="Q241" s="560" t="s">
        <v>765</v>
      </c>
      <c r="R241" s="560" t="s">
        <v>765</v>
      </c>
      <c r="S241" s="560">
        <v>47433</v>
      </c>
      <c r="T241" s="560">
        <v>47433</v>
      </c>
      <c r="U241" s="560">
        <v>47433</v>
      </c>
      <c r="V241" s="560" t="s">
        <v>765</v>
      </c>
      <c r="W241" s="566" t="s">
        <v>125</v>
      </c>
    </row>
    <row r="242" spans="1:23" s="560" customFormat="1" ht="9.75" customHeight="1" x14ac:dyDescent="0.2">
      <c r="A242" s="568" t="s">
        <v>389</v>
      </c>
      <c r="B242" s="560" t="s">
        <v>765</v>
      </c>
      <c r="C242" s="560">
        <v>5799</v>
      </c>
      <c r="D242" s="560">
        <v>5799</v>
      </c>
      <c r="E242" s="560">
        <v>5799</v>
      </c>
      <c r="F242" s="560" t="s">
        <v>765</v>
      </c>
      <c r="G242" s="560" t="s">
        <v>765</v>
      </c>
      <c r="H242" s="560">
        <v>21603</v>
      </c>
      <c r="I242" s="560">
        <v>21603</v>
      </c>
      <c r="J242" s="560">
        <v>21603</v>
      </c>
      <c r="K242" s="560" t="s">
        <v>765</v>
      </c>
      <c r="L242" s="560" t="s">
        <v>765</v>
      </c>
      <c r="M242" s="560" t="s">
        <v>765</v>
      </c>
      <c r="N242" s="560" t="s">
        <v>765</v>
      </c>
      <c r="O242" s="560" t="s">
        <v>765</v>
      </c>
      <c r="P242" s="560" t="s">
        <v>765</v>
      </c>
      <c r="Q242" s="560" t="s">
        <v>765</v>
      </c>
      <c r="R242" s="560" t="s">
        <v>765</v>
      </c>
      <c r="S242" s="560">
        <v>19252</v>
      </c>
      <c r="T242" s="560">
        <v>19252</v>
      </c>
      <c r="U242" s="560">
        <v>19252</v>
      </c>
      <c r="V242" s="560" t="s">
        <v>765</v>
      </c>
      <c r="W242" s="566" t="s">
        <v>126</v>
      </c>
    </row>
    <row r="243" spans="1:23" s="560" customFormat="1" ht="9.75" customHeight="1" x14ac:dyDescent="0.2">
      <c r="A243" s="568" t="s">
        <v>388</v>
      </c>
      <c r="B243" s="560" t="s">
        <v>765</v>
      </c>
      <c r="C243" s="560">
        <v>6334</v>
      </c>
      <c r="D243" s="560">
        <v>6334</v>
      </c>
      <c r="E243" s="560">
        <v>6334</v>
      </c>
      <c r="F243" s="560" t="s">
        <v>765</v>
      </c>
      <c r="G243" s="560" t="s">
        <v>765</v>
      </c>
      <c r="H243" s="560">
        <v>25627</v>
      </c>
      <c r="I243" s="560">
        <v>25627</v>
      </c>
      <c r="J243" s="560">
        <v>25627</v>
      </c>
      <c r="K243" s="560" t="s">
        <v>765</v>
      </c>
      <c r="L243" s="560" t="s">
        <v>765</v>
      </c>
      <c r="M243" s="560" t="s">
        <v>765</v>
      </c>
      <c r="N243" s="560" t="s">
        <v>765</v>
      </c>
      <c r="O243" s="560" t="s">
        <v>765</v>
      </c>
      <c r="P243" s="560" t="s">
        <v>765</v>
      </c>
      <c r="Q243" s="560" t="s">
        <v>765</v>
      </c>
      <c r="R243" s="560" t="s">
        <v>765</v>
      </c>
      <c r="S243" s="560">
        <v>31541</v>
      </c>
      <c r="T243" s="560">
        <v>31541</v>
      </c>
      <c r="U243" s="560">
        <v>31541</v>
      </c>
      <c r="V243" s="560" t="s">
        <v>765</v>
      </c>
      <c r="W243" s="566" t="s">
        <v>127</v>
      </c>
    </row>
    <row r="244" spans="1:23" s="560" customFormat="1" ht="9.75" customHeight="1" x14ac:dyDescent="0.2">
      <c r="A244" s="568" t="s">
        <v>387</v>
      </c>
      <c r="B244" s="560" t="s">
        <v>765</v>
      </c>
      <c r="C244" s="560">
        <v>20573</v>
      </c>
      <c r="D244" s="560">
        <v>20573</v>
      </c>
      <c r="E244" s="560">
        <v>20573</v>
      </c>
      <c r="F244" s="560" t="s">
        <v>765</v>
      </c>
      <c r="G244" s="560" t="s">
        <v>765</v>
      </c>
      <c r="H244" s="560">
        <v>60058</v>
      </c>
      <c r="I244" s="560">
        <v>60058</v>
      </c>
      <c r="J244" s="560">
        <v>58459</v>
      </c>
      <c r="K244" s="560" t="s">
        <v>765</v>
      </c>
      <c r="L244" s="560" t="s">
        <v>765</v>
      </c>
      <c r="M244" s="560" t="s">
        <v>765</v>
      </c>
      <c r="N244" s="560">
        <v>1599</v>
      </c>
      <c r="O244" s="560" t="s">
        <v>765</v>
      </c>
      <c r="P244" s="560" t="s">
        <v>765</v>
      </c>
      <c r="Q244" s="560" t="s">
        <v>765</v>
      </c>
      <c r="R244" s="560" t="s">
        <v>765</v>
      </c>
      <c r="S244" s="560">
        <v>39529</v>
      </c>
      <c r="T244" s="560">
        <v>39529</v>
      </c>
      <c r="U244" s="560">
        <v>39529</v>
      </c>
      <c r="V244" s="560" t="s">
        <v>765</v>
      </c>
      <c r="W244" s="566" t="s">
        <v>128</v>
      </c>
    </row>
    <row r="245" spans="1:23" s="560" customFormat="1" ht="9.75" customHeight="1" x14ac:dyDescent="0.2">
      <c r="A245" s="568" t="s">
        <v>386</v>
      </c>
      <c r="B245" s="560" t="s">
        <v>765</v>
      </c>
      <c r="C245" s="560">
        <v>23</v>
      </c>
      <c r="D245" s="560">
        <v>23</v>
      </c>
      <c r="E245" s="560">
        <v>23</v>
      </c>
      <c r="F245" s="560" t="s">
        <v>765</v>
      </c>
      <c r="G245" s="560" t="s">
        <v>765</v>
      </c>
      <c r="H245" s="560" t="s">
        <v>765</v>
      </c>
      <c r="I245" s="560" t="s">
        <v>765</v>
      </c>
      <c r="J245" s="560" t="s">
        <v>765</v>
      </c>
      <c r="K245" s="560" t="s">
        <v>765</v>
      </c>
      <c r="L245" s="560" t="s">
        <v>765</v>
      </c>
      <c r="M245" s="560" t="s">
        <v>765</v>
      </c>
      <c r="N245" s="560" t="s">
        <v>765</v>
      </c>
      <c r="O245" s="560" t="s">
        <v>765</v>
      </c>
      <c r="P245" s="560" t="s">
        <v>765</v>
      </c>
      <c r="Q245" s="560" t="s">
        <v>765</v>
      </c>
      <c r="R245" s="560" t="s">
        <v>765</v>
      </c>
      <c r="S245" s="560">
        <v>8448</v>
      </c>
      <c r="T245" s="560">
        <v>8448</v>
      </c>
      <c r="U245" s="560">
        <v>8448</v>
      </c>
      <c r="V245" s="560" t="s">
        <v>765</v>
      </c>
      <c r="W245" s="566" t="s">
        <v>107</v>
      </c>
    </row>
    <row r="246" spans="1:23" s="560" customFormat="1" ht="9.75" customHeight="1" x14ac:dyDescent="0.2">
      <c r="A246" s="568" t="s">
        <v>385</v>
      </c>
      <c r="B246" s="560" t="s">
        <v>765</v>
      </c>
      <c r="C246" s="560">
        <v>37835</v>
      </c>
      <c r="D246" s="560">
        <v>37835</v>
      </c>
      <c r="E246" s="560">
        <v>37835</v>
      </c>
      <c r="F246" s="560" t="s">
        <v>765</v>
      </c>
      <c r="G246" s="560" t="s">
        <v>765</v>
      </c>
      <c r="H246" s="560">
        <v>73629</v>
      </c>
      <c r="I246" s="560">
        <v>73629</v>
      </c>
      <c r="J246" s="560">
        <v>73629</v>
      </c>
      <c r="K246" s="560" t="s">
        <v>765</v>
      </c>
      <c r="L246" s="560" t="s">
        <v>765</v>
      </c>
      <c r="M246" s="560" t="s">
        <v>765</v>
      </c>
      <c r="N246" s="560" t="s">
        <v>765</v>
      </c>
      <c r="O246" s="560" t="s">
        <v>765</v>
      </c>
      <c r="P246" s="560" t="s">
        <v>765</v>
      </c>
      <c r="Q246" s="560" t="s">
        <v>765</v>
      </c>
      <c r="R246" s="560" t="s">
        <v>765</v>
      </c>
      <c r="S246" s="560">
        <v>40236</v>
      </c>
      <c r="T246" s="560">
        <v>40236</v>
      </c>
      <c r="U246" s="560">
        <v>40236</v>
      </c>
      <c r="V246" s="560" t="s">
        <v>765</v>
      </c>
      <c r="W246" s="566" t="s">
        <v>108</v>
      </c>
    </row>
    <row r="247" spans="1:23" s="560" customFormat="1" ht="9.75" customHeight="1" x14ac:dyDescent="0.2">
      <c r="A247" s="568" t="s">
        <v>384</v>
      </c>
      <c r="B247" s="560" t="s">
        <v>765</v>
      </c>
      <c r="C247" s="560">
        <v>41067</v>
      </c>
      <c r="D247" s="560">
        <v>41067</v>
      </c>
      <c r="E247" s="560">
        <v>41067</v>
      </c>
      <c r="F247" s="560" t="s">
        <v>765</v>
      </c>
      <c r="G247" s="560" t="s">
        <v>765</v>
      </c>
      <c r="H247" s="560">
        <v>490033</v>
      </c>
      <c r="I247" s="560">
        <v>490033</v>
      </c>
      <c r="J247" s="560">
        <v>490033</v>
      </c>
      <c r="K247" s="560" t="s">
        <v>765</v>
      </c>
      <c r="L247" s="560" t="s">
        <v>765</v>
      </c>
      <c r="M247" s="560" t="s">
        <v>765</v>
      </c>
      <c r="N247" s="560" t="s">
        <v>765</v>
      </c>
      <c r="O247" s="560" t="s">
        <v>765</v>
      </c>
      <c r="P247" s="560" t="s">
        <v>765</v>
      </c>
      <c r="Q247" s="560" t="s">
        <v>765</v>
      </c>
      <c r="R247" s="560" t="s">
        <v>765</v>
      </c>
      <c r="S247" s="560">
        <v>37713</v>
      </c>
      <c r="T247" s="560">
        <v>37713</v>
      </c>
      <c r="U247" s="560">
        <v>37713</v>
      </c>
      <c r="V247" s="560" t="s">
        <v>765</v>
      </c>
      <c r="W247" s="566" t="s">
        <v>109</v>
      </c>
    </row>
    <row r="248" spans="1:23" s="560" customFormat="1" ht="9.75" customHeight="1" x14ac:dyDescent="0.2">
      <c r="A248" s="568" t="s">
        <v>678</v>
      </c>
      <c r="B248" s="560" t="s">
        <v>765</v>
      </c>
      <c r="C248" s="560">
        <v>39988</v>
      </c>
      <c r="D248" s="560">
        <v>39988</v>
      </c>
      <c r="E248" s="560">
        <v>39988</v>
      </c>
      <c r="F248" s="560" t="s">
        <v>765</v>
      </c>
      <c r="G248" s="560" t="s">
        <v>765</v>
      </c>
      <c r="H248" s="560">
        <v>444019</v>
      </c>
      <c r="I248" s="560">
        <v>444019</v>
      </c>
      <c r="J248" s="560">
        <v>444019</v>
      </c>
      <c r="K248" s="560" t="s">
        <v>765</v>
      </c>
      <c r="L248" s="560" t="s">
        <v>765</v>
      </c>
      <c r="M248" s="560" t="s">
        <v>765</v>
      </c>
      <c r="N248" s="560" t="s">
        <v>765</v>
      </c>
      <c r="O248" s="560" t="s">
        <v>765</v>
      </c>
      <c r="P248" s="560" t="s">
        <v>765</v>
      </c>
      <c r="Q248" s="560" t="s">
        <v>765</v>
      </c>
      <c r="R248" s="560" t="s">
        <v>765</v>
      </c>
      <c r="S248" s="560">
        <v>52318</v>
      </c>
      <c r="T248" s="560">
        <v>52318</v>
      </c>
      <c r="U248" s="560">
        <v>52318</v>
      </c>
      <c r="V248" s="560" t="s">
        <v>765</v>
      </c>
      <c r="W248" s="566" t="s">
        <v>679</v>
      </c>
    </row>
    <row r="249" spans="1:23" s="560" customFormat="1" ht="9.75" customHeight="1" x14ac:dyDescent="0.2">
      <c r="A249" s="568" t="s">
        <v>383</v>
      </c>
      <c r="B249" s="560" t="s">
        <v>765</v>
      </c>
      <c r="C249" s="560">
        <v>48673</v>
      </c>
      <c r="D249" s="560">
        <v>48673</v>
      </c>
      <c r="E249" s="560">
        <v>48673</v>
      </c>
      <c r="F249" s="560" t="s">
        <v>765</v>
      </c>
      <c r="G249" s="560" t="s">
        <v>765</v>
      </c>
      <c r="H249" s="560">
        <v>507476</v>
      </c>
      <c r="I249" s="560">
        <v>507476</v>
      </c>
      <c r="J249" s="560">
        <v>467407</v>
      </c>
      <c r="K249" s="560">
        <v>40069</v>
      </c>
      <c r="L249" s="560" t="s">
        <v>765</v>
      </c>
      <c r="M249" s="560" t="s">
        <v>765</v>
      </c>
      <c r="N249" s="560" t="s">
        <v>765</v>
      </c>
      <c r="O249" s="560" t="s">
        <v>765</v>
      </c>
      <c r="P249" s="560" t="s">
        <v>765</v>
      </c>
      <c r="Q249" s="560" t="s">
        <v>765</v>
      </c>
      <c r="R249" s="560" t="s">
        <v>765</v>
      </c>
      <c r="S249" s="560">
        <v>45963</v>
      </c>
      <c r="T249" s="560">
        <v>45963</v>
      </c>
      <c r="U249" s="560">
        <v>45963</v>
      </c>
      <c r="V249" s="560" t="s">
        <v>765</v>
      </c>
      <c r="W249" s="566" t="s">
        <v>104</v>
      </c>
    </row>
    <row r="250" spans="1:23" s="560" customFormat="1" ht="9.75" customHeight="1" x14ac:dyDescent="0.2">
      <c r="A250" s="565" t="s">
        <v>382</v>
      </c>
      <c r="B250" s="564" t="s">
        <v>765</v>
      </c>
      <c r="C250" s="563">
        <v>28396</v>
      </c>
      <c r="D250" s="563">
        <v>28396</v>
      </c>
      <c r="E250" s="563">
        <v>8338</v>
      </c>
      <c r="F250" s="563">
        <v>20058</v>
      </c>
      <c r="G250" s="563" t="s">
        <v>765</v>
      </c>
      <c r="H250" s="563">
        <v>300965</v>
      </c>
      <c r="I250" s="563">
        <v>300965</v>
      </c>
      <c r="J250" s="563">
        <v>259182</v>
      </c>
      <c r="K250" s="563">
        <v>41783</v>
      </c>
      <c r="L250" s="563" t="s">
        <v>765</v>
      </c>
      <c r="M250" s="563" t="s">
        <v>765</v>
      </c>
      <c r="N250" s="563" t="s">
        <v>765</v>
      </c>
      <c r="O250" s="563" t="s">
        <v>765</v>
      </c>
      <c r="P250" s="563" t="s">
        <v>765</v>
      </c>
      <c r="Q250" s="563" t="s">
        <v>765</v>
      </c>
      <c r="R250" s="563" t="s">
        <v>765</v>
      </c>
      <c r="S250" s="563">
        <v>142371</v>
      </c>
      <c r="T250" s="563">
        <v>142371</v>
      </c>
      <c r="U250" s="563">
        <v>142371</v>
      </c>
      <c r="V250" s="563" t="s">
        <v>765</v>
      </c>
      <c r="W250" s="561" t="s">
        <v>105</v>
      </c>
    </row>
    <row r="251" spans="1:23" ht="12" customHeight="1" x14ac:dyDescent="0.2"/>
    <row r="252" spans="1:23" ht="12" customHeight="1" x14ac:dyDescent="0.2"/>
    <row r="253" spans="1:23" ht="12" customHeight="1" x14ac:dyDescent="0.2">
      <c r="K253" s="579" t="s">
        <v>129</v>
      </c>
    </row>
    <row r="254" spans="1:23" s="574" customFormat="1" ht="21" customHeight="1" x14ac:dyDescent="0.2">
      <c r="A254" s="1074" t="s">
        <v>276</v>
      </c>
      <c r="B254" s="577" t="s">
        <v>551</v>
      </c>
      <c r="C254" s="1040"/>
      <c r="D254" s="1041" t="s">
        <v>484</v>
      </c>
      <c r="E254" s="576"/>
      <c r="F254" s="1040"/>
      <c r="G254" s="1041" t="s">
        <v>483</v>
      </c>
      <c r="H254" s="576"/>
      <c r="I254" s="576"/>
      <c r="J254" s="576"/>
      <c r="K254" s="576"/>
      <c r="L254" s="576"/>
      <c r="M254" s="576"/>
      <c r="N254" s="576"/>
      <c r="O254" s="576"/>
      <c r="P254" s="576"/>
      <c r="Q254" s="576"/>
      <c r="R254" s="576"/>
      <c r="S254" s="576"/>
      <c r="T254" s="576"/>
      <c r="U254" s="576"/>
      <c r="V254" s="576"/>
      <c r="W254" s="1077" t="s">
        <v>111</v>
      </c>
    </row>
    <row r="255" spans="1:23" s="574" customFormat="1" ht="21" customHeight="1" x14ac:dyDescent="0.2">
      <c r="A255" s="1075"/>
      <c r="B255" s="577" t="s">
        <v>437</v>
      </c>
      <c r="C255" s="1040"/>
      <c r="D255" s="1080" t="s">
        <v>481</v>
      </c>
      <c r="E255" s="1041" t="s">
        <v>445</v>
      </c>
      <c r="F255" s="1040"/>
      <c r="G255" s="1080" t="s">
        <v>480</v>
      </c>
      <c r="H255" s="1041" t="s">
        <v>445</v>
      </c>
      <c r="I255" s="576"/>
      <c r="J255" s="576"/>
      <c r="K255" s="576"/>
      <c r="L255" s="576"/>
      <c r="M255" s="576"/>
      <c r="N255" s="576"/>
      <c r="O255" s="576"/>
      <c r="P255" s="1040"/>
      <c r="Q255" s="1041" t="s">
        <v>436</v>
      </c>
      <c r="R255" s="576"/>
      <c r="S255" s="576"/>
      <c r="T255" s="576"/>
      <c r="U255" s="1040"/>
      <c r="V255" s="1041" t="s">
        <v>435</v>
      </c>
      <c r="W255" s="1078"/>
    </row>
    <row r="256" spans="1:23" s="574" customFormat="1" ht="52.5" customHeight="1" x14ac:dyDescent="0.2">
      <c r="A256" s="1076"/>
      <c r="B256" s="575" t="s">
        <v>456</v>
      </c>
      <c r="C256" s="575" t="s">
        <v>432</v>
      </c>
      <c r="D256" s="1081"/>
      <c r="E256" s="1043" t="s">
        <v>438</v>
      </c>
      <c r="F256" s="575" t="s">
        <v>433</v>
      </c>
      <c r="G256" s="1081"/>
      <c r="H256" s="1043" t="s">
        <v>438</v>
      </c>
      <c r="I256" s="575" t="s">
        <v>433</v>
      </c>
      <c r="J256" s="575" t="s">
        <v>275</v>
      </c>
      <c r="K256" s="575" t="s">
        <v>464</v>
      </c>
      <c r="L256" s="575" t="s">
        <v>432</v>
      </c>
      <c r="M256" s="575" t="s">
        <v>431</v>
      </c>
      <c r="N256" s="575" t="s">
        <v>429</v>
      </c>
      <c r="O256" s="575" t="s">
        <v>469</v>
      </c>
      <c r="P256" s="575" t="s">
        <v>427</v>
      </c>
      <c r="Q256" s="1043" t="s">
        <v>1598</v>
      </c>
      <c r="R256" s="575" t="s">
        <v>476</v>
      </c>
      <c r="S256" s="575" t="s">
        <v>475</v>
      </c>
      <c r="T256" s="575" t="s">
        <v>419</v>
      </c>
      <c r="U256" s="575" t="s">
        <v>474</v>
      </c>
      <c r="V256" s="1042" t="s">
        <v>418</v>
      </c>
      <c r="W256" s="1079"/>
    </row>
    <row r="257" spans="1:23" s="560" customFormat="1" ht="9.75" customHeight="1" x14ac:dyDescent="0.2">
      <c r="A257" s="573" t="s">
        <v>598</v>
      </c>
      <c r="B257" s="572" t="s">
        <v>765</v>
      </c>
      <c r="C257" s="571">
        <v>6671</v>
      </c>
      <c r="D257" s="571">
        <v>59989</v>
      </c>
      <c r="E257" s="571">
        <v>59989</v>
      </c>
      <c r="F257" s="571">
        <v>59989</v>
      </c>
      <c r="G257" s="571">
        <v>7254170</v>
      </c>
      <c r="H257" s="571">
        <v>6627994</v>
      </c>
      <c r="I257" s="571">
        <v>1992584</v>
      </c>
      <c r="J257" s="571">
        <v>96404</v>
      </c>
      <c r="K257" s="571">
        <v>53649</v>
      </c>
      <c r="L257" s="571">
        <v>64265</v>
      </c>
      <c r="M257" s="571">
        <v>4019126</v>
      </c>
      <c r="N257" s="571">
        <v>348219</v>
      </c>
      <c r="O257" s="571">
        <v>18526</v>
      </c>
      <c r="P257" s="571">
        <v>35221</v>
      </c>
      <c r="Q257" s="571">
        <v>407250</v>
      </c>
      <c r="R257" s="571" t="s">
        <v>765</v>
      </c>
      <c r="S257" s="571">
        <v>204755</v>
      </c>
      <c r="T257" s="571">
        <v>159261</v>
      </c>
      <c r="U257" s="571">
        <v>43234</v>
      </c>
      <c r="V257" s="571">
        <v>23425</v>
      </c>
      <c r="W257" s="569" t="s">
        <v>118</v>
      </c>
    </row>
    <row r="258" spans="1:23" s="560" customFormat="1" ht="9.75" customHeight="1" x14ac:dyDescent="0.2">
      <c r="A258" s="568" t="s">
        <v>399</v>
      </c>
      <c r="B258" s="560" t="s">
        <v>765</v>
      </c>
      <c r="C258" s="560" t="s">
        <v>765</v>
      </c>
      <c r="D258" s="560">
        <v>90981</v>
      </c>
      <c r="E258" s="560">
        <v>90981</v>
      </c>
      <c r="F258" s="560">
        <v>90981</v>
      </c>
      <c r="G258" s="560">
        <v>5321808</v>
      </c>
      <c r="H258" s="560">
        <v>5090837</v>
      </c>
      <c r="I258" s="560">
        <v>1101839</v>
      </c>
      <c r="J258" s="560">
        <v>32023</v>
      </c>
      <c r="K258" s="560">
        <v>80180</v>
      </c>
      <c r="L258" s="560">
        <v>132737</v>
      </c>
      <c r="M258" s="560">
        <v>3356802</v>
      </c>
      <c r="N258" s="560">
        <v>387256</v>
      </c>
      <c r="O258" s="560" t="s">
        <v>765</v>
      </c>
      <c r="P258" s="560" t="s">
        <v>765</v>
      </c>
      <c r="Q258" s="560" t="s">
        <v>765</v>
      </c>
      <c r="R258" s="560" t="s">
        <v>765</v>
      </c>
      <c r="S258" s="560" t="s">
        <v>765</v>
      </c>
      <c r="T258" s="560" t="s">
        <v>765</v>
      </c>
      <c r="U258" s="560" t="s">
        <v>765</v>
      </c>
      <c r="V258" s="560">
        <v>23576</v>
      </c>
      <c r="W258" s="566" t="s">
        <v>119</v>
      </c>
    </row>
    <row r="259" spans="1:23" s="560" customFormat="1" ht="9.75" customHeight="1" x14ac:dyDescent="0.2">
      <c r="A259" s="568" t="s">
        <v>398</v>
      </c>
      <c r="B259" s="560">
        <v>25969</v>
      </c>
      <c r="C259" s="560" t="s">
        <v>765</v>
      </c>
      <c r="D259" s="560">
        <v>36215</v>
      </c>
      <c r="E259" s="560">
        <v>36215</v>
      </c>
      <c r="F259" s="560">
        <v>36215</v>
      </c>
      <c r="G259" s="560">
        <v>4190531</v>
      </c>
      <c r="H259" s="560">
        <v>3908480</v>
      </c>
      <c r="I259" s="560">
        <v>778809</v>
      </c>
      <c r="J259" s="560">
        <v>75340</v>
      </c>
      <c r="K259" s="560">
        <v>114174</v>
      </c>
      <c r="L259" s="560">
        <v>843736</v>
      </c>
      <c r="M259" s="560">
        <v>2054632</v>
      </c>
      <c r="N259" s="560" t="s">
        <v>765</v>
      </c>
      <c r="O259" s="560">
        <v>41789</v>
      </c>
      <c r="P259" s="560" t="s">
        <v>765</v>
      </c>
      <c r="Q259" s="560">
        <v>108821</v>
      </c>
      <c r="R259" s="560" t="s">
        <v>765</v>
      </c>
      <c r="S259" s="560" t="s">
        <v>765</v>
      </c>
      <c r="T259" s="560">
        <v>108821</v>
      </c>
      <c r="U259" s="560" t="s">
        <v>765</v>
      </c>
      <c r="V259" s="560" t="s">
        <v>765</v>
      </c>
      <c r="W259" s="566" t="s">
        <v>120</v>
      </c>
    </row>
    <row r="260" spans="1:23" s="560" customFormat="1" ht="9.75" customHeight="1" x14ac:dyDescent="0.2">
      <c r="A260" s="568" t="s">
        <v>397</v>
      </c>
      <c r="B260" s="560">
        <v>13180</v>
      </c>
      <c r="C260" s="560" t="s">
        <v>765</v>
      </c>
      <c r="D260" s="560">
        <v>41465</v>
      </c>
      <c r="E260" s="560">
        <v>41465</v>
      </c>
      <c r="F260" s="560">
        <v>41465</v>
      </c>
      <c r="G260" s="560">
        <v>2481987</v>
      </c>
      <c r="H260" s="560">
        <v>2315705</v>
      </c>
      <c r="I260" s="560">
        <v>367571</v>
      </c>
      <c r="J260" s="560" t="s">
        <v>765</v>
      </c>
      <c r="K260" s="560" t="s">
        <v>765</v>
      </c>
      <c r="L260" s="560">
        <v>1130776</v>
      </c>
      <c r="M260" s="560">
        <v>817358</v>
      </c>
      <c r="N260" s="560" t="s">
        <v>765</v>
      </c>
      <c r="O260" s="560" t="s">
        <v>765</v>
      </c>
      <c r="P260" s="560" t="s">
        <v>765</v>
      </c>
      <c r="Q260" s="560">
        <v>166282</v>
      </c>
      <c r="R260" s="560">
        <v>68133</v>
      </c>
      <c r="S260" s="560" t="s">
        <v>765</v>
      </c>
      <c r="T260" s="560">
        <v>98149</v>
      </c>
      <c r="U260" s="560" t="s">
        <v>765</v>
      </c>
      <c r="V260" s="560" t="s">
        <v>765</v>
      </c>
      <c r="W260" s="566" t="s">
        <v>283</v>
      </c>
    </row>
    <row r="261" spans="1:23" s="560" customFormat="1" ht="9.75" customHeight="1" x14ac:dyDescent="0.2">
      <c r="A261" s="568" t="s">
        <v>750</v>
      </c>
      <c r="B261" s="560" t="s">
        <v>765</v>
      </c>
      <c r="C261" s="560" t="s">
        <v>765</v>
      </c>
      <c r="D261" s="560">
        <v>77316</v>
      </c>
      <c r="E261" s="560">
        <v>77316</v>
      </c>
      <c r="F261" s="560">
        <v>77316</v>
      </c>
      <c r="G261" s="560">
        <v>2116758</v>
      </c>
      <c r="H261" s="560">
        <v>1827706</v>
      </c>
      <c r="I261" s="560">
        <v>246492</v>
      </c>
      <c r="J261" s="560" t="s">
        <v>765</v>
      </c>
      <c r="K261" s="560">
        <v>33532</v>
      </c>
      <c r="L261" s="560">
        <v>915648</v>
      </c>
      <c r="M261" s="560">
        <v>632034</v>
      </c>
      <c r="N261" s="560" t="s">
        <v>765</v>
      </c>
      <c r="O261" s="560" t="s">
        <v>765</v>
      </c>
      <c r="P261" s="560" t="s">
        <v>765</v>
      </c>
      <c r="Q261" s="560">
        <v>175144</v>
      </c>
      <c r="R261" s="560" t="s">
        <v>765</v>
      </c>
      <c r="S261" s="560" t="s">
        <v>765</v>
      </c>
      <c r="T261" s="560">
        <v>175144</v>
      </c>
      <c r="U261" s="560" t="s">
        <v>765</v>
      </c>
      <c r="V261" s="560" t="s">
        <v>765</v>
      </c>
      <c r="W261" s="566" t="s">
        <v>673</v>
      </c>
    </row>
    <row r="262" spans="1:23" s="560" customFormat="1" ht="6.75" customHeight="1" x14ac:dyDescent="0.2">
      <c r="A262" s="568"/>
      <c r="W262" s="566"/>
    </row>
    <row r="263" spans="1:23" s="560" customFormat="1" ht="9.75" customHeight="1" x14ac:dyDescent="0.2">
      <c r="A263" s="568" t="s">
        <v>595</v>
      </c>
      <c r="B263" s="560" t="s">
        <v>765</v>
      </c>
      <c r="C263" s="560" t="s">
        <v>765</v>
      </c>
      <c r="D263" s="560">
        <v>30004</v>
      </c>
      <c r="E263" s="560">
        <v>30004</v>
      </c>
      <c r="F263" s="560">
        <v>30004</v>
      </c>
      <c r="G263" s="560">
        <v>2465644</v>
      </c>
      <c r="H263" s="560">
        <v>2299362</v>
      </c>
      <c r="I263" s="560">
        <v>389111</v>
      </c>
      <c r="J263" s="560" t="s">
        <v>765</v>
      </c>
      <c r="K263" s="560" t="s">
        <v>765</v>
      </c>
      <c r="L263" s="560">
        <v>1193173</v>
      </c>
      <c r="M263" s="560">
        <v>717078</v>
      </c>
      <c r="N263" s="560" t="s">
        <v>765</v>
      </c>
      <c r="O263" s="560" t="s">
        <v>765</v>
      </c>
      <c r="P263" s="560" t="s">
        <v>765</v>
      </c>
      <c r="Q263" s="560">
        <v>166282</v>
      </c>
      <c r="R263" s="560">
        <v>68133</v>
      </c>
      <c r="S263" s="560" t="s">
        <v>765</v>
      </c>
      <c r="T263" s="560">
        <v>98149</v>
      </c>
      <c r="U263" s="560" t="s">
        <v>765</v>
      </c>
      <c r="V263" s="560" t="s">
        <v>765</v>
      </c>
      <c r="W263" s="566" t="s">
        <v>282</v>
      </c>
    </row>
    <row r="264" spans="1:23" s="560" customFormat="1" ht="9.75" customHeight="1" x14ac:dyDescent="0.2">
      <c r="A264" s="568" t="s">
        <v>751</v>
      </c>
      <c r="B264" s="560" t="s">
        <v>765</v>
      </c>
      <c r="C264" s="560" t="s">
        <v>765</v>
      </c>
      <c r="D264" s="560">
        <v>83060</v>
      </c>
      <c r="E264" s="560">
        <v>83060</v>
      </c>
      <c r="F264" s="560">
        <v>83060</v>
      </c>
      <c r="G264" s="560">
        <v>2393892</v>
      </c>
      <c r="H264" s="560">
        <v>2015643</v>
      </c>
      <c r="I264" s="560">
        <v>255889</v>
      </c>
      <c r="J264" s="560" t="s">
        <v>765</v>
      </c>
      <c r="K264" s="560">
        <v>33532</v>
      </c>
      <c r="L264" s="560">
        <v>979473</v>
      </c>
      <c r="M264" s="560">
        <v>746749</v>
      </c>
      <c r="N264" s="560" t="s">
        <v>765</v>
      </c>
      <c r="O264" s="560" t="s">
        <v>765</v>
      </c>
      <c r="P264" s="560" t="s">
        <v>765</v>
      </c>
      <c r="Q264" s="560">
        <v>242629</v>
      </c>
      <c r="R264" s="560" t="s">
        <v>765</v>
      </c>
      <c r="S264" s="560" t="s">
        <v>765</v>
      </c>
      <c r="T264" s="560">
        <v>242629</v>
      </c>
      <c r="U264" s="560" t="s">
        <v>765</v>
      </c>
      <c r="V264" s="560" t="s">
        <v>765</v>
      </c>
      <c r="W264" s="566" t="s">
        <v>675</v>
      </c>
    </row>
    <row r="265" spans="1:23" s="560" customFormat="1" ht="6.75" customHeight="1" x14ac:dyDescent="0.2">
      <c r="A265" s="568"/>
      <c r="W265" s="566"/>
    </row>
    <row r="266" spans="1:23" s="560" customFormat="1" ht="9.75" customHeight="1" x14ac:dyDescent="0.2">
      <c r="A266" s="568" t="s">
        <v>393</v>
      </c>
      <c r="B266" s="560" t="s">
        <v>765</v>
      </c>
      <c r="C266" s="560" t="s">
        <v>765</v>
      </c>
      <c r="D266" s="560">
        <v>6119</v>
      </c>
      <c r="E266" s="560">
        <v>6119</v>
      </c>
      <c r="F266" s="560">
        <v>6119</v>
      </c>
      <c r="G266" s="560">
        <v>617252</v>
      </c>
      <c r="H266" s="560">
        <v>617252</v>
      </c>
      <c r="I266" s="560">
        <v>110774</v>
      </c>
      <c r="J266" s="560" t="s">
        <v>765</v>
      </c>
      <c r="K266" s="560" t="s">
        <v>765</v>
      </c>
      <c r="L266" s="560">
        <v>336532</v>
      </c>
      <c r="M266" s="560">
        <v>169946</v>
      </c>
      <c r="N266" s="560" t="s">
        <v>765</v>
      </c>
      <c r="O266" s="560" t="s">
        <v>765</v>
      </c>
      <c r="P266" s="560" t="s">
        <v>765</v>
      </c>
      <c r="Q266" s="560" t="s">
        <v>765</v>
      </c>
      <c r="R266" s="560" t="s">
        <v>765</v>
      </c>
      <c r="S266" s="560" t="s">
        <v>765</v>
      </c>
      <c r="T266" s="560" t="s">
        <v>765</v>
      </c>
      <c r="U266" s="560" t="s">
        <v>765</v>
      </c>
      <c r="V266" s="560" t="s">
        <v>765</v>
      </c>
      <c r="W266" s="566" t="s">
        <v>281</v>
      </c>
    </row>
    <row r="267" spans="1:23" s="560" customFormat="1" ht="9.75" customHeight="1" x14ac:dyDescent="0.2">
      <c r="A267" s="568" t="s">
        <v>396</v>
      </c>
      <c r="B267" s="560" t="s">
        <v>765</v>
      </c>
      <c r="C267" s="560" t="s">
        <v>765</v>
      </c>
      <c r="D267" s="560">
        <v>24712</v>
      </c>
      <c r="E267" s="560">
        <v>24712</v>
      </c>
      <c r="F267" s="560">
        <v>24712</v>
      </c>
      <c r="G267" s="560">
        <v>776163</v>
      </c>
      <c r="H267" s="560">
        <v>585522</v>
      </c>
      <c r="I267" s="560">
        <v>25843</v>
      </c>
      <c r="J267" s="560" t="s">
        <v>765</v>
      </c>
      <c r="K267" s="560" t="s">
        <v>765</v>
      </c>
      <c r="L267" s="560">
        <v>264082</v>
      </c>
      <c r="M267" s="560">
        <v>295597</v>
      </c>
      <c r="N267" s="560" t="s">
        <v>765</v>
      </c>
      <c r="O267" s="560" t="s">
        <v>765</v>
      </c>
      <c r="P267" s="560" t="s">
        <v>765</v>
      </c>
      <c r="Q267" s="560">
        <v>110783</v>
      </c>
      <c r="R267" s="560" t="s">
        <v>765</v>
      </c>
      <c r="S267" s="560" t="s">
        <v>765</v>
      </c>
      <c r="T267" s="560">
        <v>110783</v>
      </c>
      <c r="U267" s="560" t="s">
        <v>765</v>
      </c>
      <c r="V267" s="560" t="s">
        <v>765</v>
      </c>
      <c r="W267" s="566" t="s">
        <v>121</v>
      </c>
    </row>
    <row r="268" spans="1:23" s="560" customFormat="1" ht="9.75" customHeight="1" x14ac:dyDescent="0.2">
      <c r="A268" s="568" t="s">
        <v>395</v>
      </c>
      <c r="B268" s="560" t="s">
        <v>765</v>
      </c>
      <c r="C268" s="560" t="s">
        <v>765</v>
      </c>
      <c r="D268" s="560">
        <v>29868</v>
      </c>
      <c r="E268" s="560">
        <v>29868</v>
      </c>
      <c r="F268" s="560">
        <v>29868</v>
      </c>
      <c r="G268" s="560">
        <v>268242</v>
      </c>
      <c r="H268" s="560">
        <v>250968</v>
      </c>
      <c r="I268" s="560">
        <v>48622</v>
      </c>
      <c r="J268" s="560" t="s">
        <v>765</v>
      </c>
      <c r="K268" s="560">
        <v>33532</v>
      </c>
      <c r="L268" s="560">
        <v>106247</v>
      </c>
      <c r="M268" s="560">
        <v>62567</v>
      </c>
      <c r="N268" s="560" t="s">
        <v>765</v>
      </c>
      <c r="O268" s="560" t="s">
        <v>765</v>
      </c>
      <c r="P268" s="560" t="s">
        <v>765</v>
      </c>
      <c r="Q268" s="560" t="s">
        <v>765</v>
      </c>
      <c r="R268" s="560" t="s">
        <v>765</v>
      </c>
      <c r="S268" s="560" t="s">
        <v>765</v>
      </c>
      <c r="T268" s="560" t="s">
        <v>765</v>
      </c>
      <c r="U268" s="560" t="s">
        <v>765</v>
      </c>
      <c r="V268" s="560" t="s">
        <v>765</v>
      </c>
      <c r="W268" s="566" t="s">
        <v>122</v>
      </c>
    </row>
    <row r="269" spans="1:23" s="560" customFormat="1" ht="9.75" customHeight="1" x14ac:dyDescent="0.2">
      <c r="A269" s="568" t="s">
        <v>394</v>
      </c>
      <c r="B269" s="560" t="s">
        <v>765</v>
      </c>
      <c r="C269" s="560" t="s">
        <v>765</v>
      </c>
      <c r="D269" s="560">
        <v>16617</v>
      </c>
      <c r="E269" s="560">
        <v>16617</v>
      </c>
      <c r="F269" s="560">
        <v>16617</v>
      </c>
      <c r="G269" s="560">
        <v>455101</v>
      </c>
      <c r="H269" s="560">
        <v>373964</v>
      </c>
      <c r="I269" s="560">
        <v>61253</v>
      </c>
      <c r="J269" s="560" t="s">
        <v>765</v>
      </c>
      <c r="K269" s="560" t="s">
        <v>765</v>
      </c>
      <c r="L269" s="560">
        <v>208787</v>
      </c>
      <c r="M269" s="560">
        <v>103924</v>
      </c>
      <c r="N269" s="560" t="s">
        <v>765</v>
      </c>
      <c r="O269" s="560" t="s">
        <v>765</v>
      </c>
      <c r="P269" s="560" t="s">
        <v>765</v>
      </c>
      <c r="Q269" s="560">
        <v>64361</v>
      </c>
      <c r="R269" s="560" t="s">
        <v>765</v>
      </c>
      <c r="S269" s="560" t="s">
        <v>765</v>
      </c>
      <c r="T269" s="560">
        <v>64361</v>
      </c>
      <c r="U269" s="560" t="s">
        <v>765</v>
      </c>
      <c r="V269" s="560" t="s">
        <v>765</v>
      </c>
      <c r="W269" s="566" t="s">
        <v>123</v>
      </c>
    </row>
    <row r="270" spans="1:23" s="560" customFormat="1" ht="9.75" customHeight="1" x14ac:dyDescent="0.2">
      <c r="A270" s="568" t="s">
        <v>676</v>
      </c>
      <c r="B270" s="560" t="s">
        <v>765</v>
      </c>
      <c r="C270" s="560" t="s">
        <v>765</v>
      </c>
      <c r="D270" s="560">
        <v>11863</v>
      </c>
      <c r="E270" s="560">
        <v>11863</v>
      </c>
      <c r="F270" s="560">
        <v>11863</v>
      </c>
      <c r="G270" s="560">
        <v>894386</v>
      </c>
      <c r="H270" s="560">
        <v>805189</v>
      </c>
      <c r="I270" s="560">
        <v>120171</v>
      </c>
      <c r="J270" s="560" t="s">
        <v>765</v>
      </c>
      <c r="K270" s="560" t="s">
        <v>765</v>
      </c>
      <c r="L270" s="560">
        <v>400357</v>
      </c>
      <c r="M270" s="560">
        <v>284661</v>
      </c>
      <c r="N270" s="560" t="s">
        <v>765</v>
      </c>
      <c r="O270" s="560" t="s">
        <v>765</v>
      </c>
      <c r="P270" s="560" t="s">
        <v>765</v>
      </c>
      <c r="Q270" s="560">
        <v>67485</v>
      </c>
      <c r="R270" s="560" t="s">
        <v>765</v>
      </c>
      <c r="S270" s="560" t="s">
        <v>765</v>
      </c>
      <c r="T270" s="560">
        <v>67485</v>
      </c>
      <c r="U270" s="560" t="s">
        <v>765</v>
      </c>
      <c r="V270" s="560" t="s">
        <v>765</v>
      </c>
      <c r="W270" s="566" t="s">
        <v>677</v>
      </c>
    </row>
    <row r="271" spans="1:23" s="560" customFormat="1" ht="6.75" customHeight="1" x14ac:dyDescent="0.2">
      <c r="A271" s="568"/>
      <c r="W271" s="566"/>
    </row>
    <row r="272" spans="1:23" s="560" customFormat="1" ht="9.75" customHeight="1" x14ac:dyDescent="0.2">
      <c r="A272" s="568" t="s">
        <v>280</v>
      </c>
      <c r="B272" s="560" t="s">
        <v>765</v>
      </c>
      <c r="C272" s="560" t="s">
        <v>765</v>
      </c>
      <c r="D272" s="560" t="s">
        <v>765</v>
      </c>
      <c r="E272" s="560" t="s">
        <v>765</v>
      </c>
      <c r="F272" s="560" t="s">
        <v>765</v>
      </c>
      <c r="G272" s="560">
        <v>208454</v>
      </c>
      <c r="H272" s="560">
        <v>208454</v>
      </c>
      <c r="I272" s="560">
        <v>25811</v>
      </c>
      <c r="J272" s="560" t="s">
        <v>765</v>
      </c>
      <c r="K272" s="560" t="s">
        <v>765</v>
      </c>
      <c r="L272" s="560">
        <v>122702</v>
      </c>
      <c r="M272" s="560">
        <v>59941</v>
      </c>
      <c r="N272" s="560" t="s">
        <v>765</v>
      </c>
      <c r="O272" s="560" t="s">
        <v>765</v>
      </c>
      <c r="P272" s="560" t="s">
        <v>765</v>
      </c>
      <c r="Q272" s="560" t="s">
        <v>765</v>
      </c>
      <c r="R272" s="560" t="s">
        <v>765</v>
      </c>
      <c r="S272" s="560" t="s">
        <v>765</v>
      </c>
      <c r="T272" s="560" t="s">
        <v>765</v>
      </c>
      <c r="U272" s="560" t="s">
        <v>765</v>
      </c>
      <c r="V272" s="560" t="s">
        <v>765</v>
      </c>
      <c r="W272" s="566" t="s">
        <v>279</v>
      </c>
    </row>
    <row r="273" spans="1:23" s="560" customFormat="1" ht="9.75" customHeight="1" x14ac:dyDescent="0.2">
      <c r="A273" s="568" t="s">
        <v>383</v>
      </c>
      <c r="B273" s="560" t="s">
        <v>765</v>
      </c>
      <c r="C273" s="560" t="s">
        <v>765</v>
      </c>
      <c r="D273" s="560" t="s">
        <v>765</v>
      </c>
      <c r="E273" s="560" t="s">
        <v>765</v>
      </c>
      <c r="F273" s="560" t="s">
        <v>765</v>
      </c>
      <c r="G273" s="560">
        <v>256804</v>
      </c>
      <c r="H273" s="560">
        <v>256804</v>
      </c>
      <c r="I273" s="560">
        <v>45275</v>
      </c>
      <c r="J273" s="560" t="s">
        <v>765</v>
      </c>
      <c r="K273" s="560" t="s">
        <v>765</v>
      </c>
      <c r="L273" s="560">
        <v>143167</v>
      </c>
      <c r="M273" s="560">
        <v>68362</v>
      </c>
      <c r="N273" s="560" t="s">
        <v>765</v>
      </c>
      <c r="O273" s="560" t="s">
        <v>765</v>
      </c>
      <c r="P273" s="560" t="s">
        <v>765</v>
      </c>
      <c r="Q273" s="560" t="s">
        <v>765</v>
      </c>
      <c r="R273" s="560" t="s">
        <v>765</v>
      </c>
      <c r="S273" s="560" t="s">
        <v>765</v>
      </c>
      <c r="T273" s="560" t="s">
        <v>765</v>
      </c>
      <c r="U273" s="560" t="s">
        <v>765</v>
      </c>
      <c r="V273" s="560" t="s">
        <v>765</v>
      </c>
      <c r="W273" s="566" t="s">
        <v>104</v>
      </c>
    </row>
    <row r="274" spans="1:23" s="560" customFormat="1" ht="9.75" customHeight="1" x14ac:dyDescent="0.2">
      <c r="A274" s="568" t="s">
        <v>382</v>
      </c>
      <c r="B274" s="560" t="s">
        <v>765</v>
      </c>
      <c r="C274" s="560" t="s">
        <v>765</v>
      </c>
      <c r="D274" s="560">
        <v>6119</v>
      </c>
      <c r="E274" s="560">
        <v>6119</v>
      </c>
      <c r="F274" s="560">
        <v>6119</v>
      </c>
      <c r="G274" s="560">
        <v>151994</v>
      </c>
      <c r="H274" s="560">
        <v>151994</v>
      </c>
      <c r="I274" s="560">
        <v>39688</v>
      </c>
      <c r="J274" s="560" t="s">
        <v>765</v>
      </c>
      <c r="K274" s="560" t="s">
        <v>765</v>
      </c>
      <c r="L274" s="560">
        <v>70663</v>
      </c>
      <c r="M274" s="560">
        <v>41643</v>
      </c>
      <c r="N274" s="560" t="s">
        <v>765</v>
      </c>
      <c r="O274" s="560" t="s">
        <v>765</v>
      </c>
      <c r="P274" s="560" t="s">
        <v>765</v>
      </c>
      <c r="Q274" s="560" t="s">
        <v>765</v>
      </c>
      <c r="R274" s="560" t="s">
        <v>765</v>
      </c>
      <c r="S274" s="560" t="s">
        <v>765</v>
      </c>
      <c r="T274" s="560" t="s">
        <v>765</v>
      </c>
      <c r="U274" s="560" t="s">
        <v>765</v>
      </c>
      <c r="V274" s="560" t="s">
        <v>765</v>
      </c>
      <c r="W274" s="566" t="s">
        <v>105</v>
      </c>
    </row>
    <row r="275" spans="1:23" s="560" customFormat="1" ht="9.75" customHeight="1" x14ac:dyDescent="0.2">
      <c r="A275" s="568" t="s">
        <v>392</v>
      </c>
      <c r="B275" s="560" t="s">
        <v>765</v>
      </c>
      <c r="C275" s="560" t="s">
        <v>765</v>
      </c>
      <c r="D275" s="560" t="s">
        <v>765</v>
      </c>
      <c r="E275" s="560" t="s">
        <v>765</v>
      </c>
      <c r="F275" s="560" t="s">
        <v>765</v>
      </c>
      <c r="G275" s="560">
        <v>248851</v>
      </c>
      <c r="H275" s="560">
        <v>231715</v>
      </c>
      <c r="I275" s="560">
        <v>8920</v>
      </c>
      <c r="J275" s="560" t="s">
        <v>765</v>
      </c>
      <c r="K275" s="560" t="s">
        <v>765</v>
      </c>
      <c r="L275" s="560">
        <v>93573</v>
      </c>
      <c r="M275" s="560">
        <v>129222</v>
      </c>
      <c r="N275" s="560" t="s">
        <v>765</v>
      </c>
      <c r="O275" s="560" t="s">
        <v>765</v>
      </c>
      <c r="P275" s="560" t="s">
        <v>765</v>
      </c>
      <c r="Q275" s="560" t="s">
        <v>765</v>
      </c>
      <c r="R275" s="560" t="s">
        <v>765</v>
      </c>
      <c r="S275" s="560" t="s">
        <v>765</v>
      </c>
      <c r="T275" s="560" t="s">
        <v>765</v>
      </c>
      <c r="U275" s="560" t="s">
        <v>765</v>
      </c>
      <c r="V275" s="560" t="s">
        <v>765</v>
      </c>
      <c r="W275" s="566" t="s">
        <v>106</v>
      </c>
    </row>
    <row r="276" spans="1:23" s="560" customFormat="1" ht="9.75" customHeight="1" x14ac:dyDescent="0.2">
      <c r="A276" s="568" t="s">
        <v>391</v>
      </c>
      <c r="B276" s="560" t="s">
        <v>765</v>
      </c>
      <c r="C276" s="560" t="s">
        <v>765</v>
      </c>
      <c r="D276" s="560">
        <v>6419</v>
      </c>
      <c r="E276" s="560">
        <v>6419</v>
      </c>
      <c r="F276" s="560">
        <v>6419</v>
      </c>
      <c r="G276" s="560">
        <v>290496</v>
      </c>
      <c r="H276" s="560">
        <v>194498</v>
      </c>
      <c r="I276" s="560">
        <v>7136</v>
      </c>
      <c r="J276" s="560" t="s">
        <v>765</v>
      </c>
      <c r="K276" s="560" t="s">
        <v>765</v>
      </c>
      <c r="L276" s="560">
        <v>61178</v>
      </c>
      <c r="M276" s="560">
        <v>126184</v>
      </c>
      <c r="N276" s="560" t="s">
        <v>765</v>
      </c>
      <c r="O276" s="560" t="s">
        <v>765</v>
      </c>
      <c r="P276" s="560" t="s">
        <v>765</v>
      </c>
      <c r="Q276" s="560">
        <v>33276</v>
      </c>
      <c r="R276" s="560" t="s">
        <v>765</v>
      </c>
      <c r="S276" s="560" t="s">
        <v>765</v>
      </c>
      <c r="T276" s="560">
        <v>33276</v>
      </c>
      <c r="U276" s="560" t="s">
        <v>765</v>
      </c>
      <c r="V276" s="560" t="s">
        <v>765</v>
      </c>
      <c r="W276" s="566" t="s">
        <v>124</v>
      </c>
    </row>
    <row r="277" spans="1:23" s="560" customFormat="1" ht="9.75" customHeight="1" x14ac:dyDescent="0.2">
      <c r="A277" s="568" t="s">
        <v>390</v>
      </c>
      <c r="B277" s="560" t="s">
        <v>765</v>
      </c>
      <c r="C277" s="560" t="s">
        <v>765</v>
      </c>
      <c r="D277" s="560">
        <v>18293</v>
      </c>
      <c r="E277" s="560">
        <v>18293</v>
      </c>
      <c r="F277" s="560">
        <v>18293</v>
      </c>
      <c r="G277" s="560">
        <v>236816</v>
      </c>
      <c r="H277" s="560">
        <v>159309</v>
      </c>
      <c r="I277" s="560">
        <v>9787</v>
      </c>
      <c r="J277" s="560" t="s">
        <v>765</v>
      </c>
      <c r="K277" s="560" t="s">
        <v>765</v>
      </c>
      <c r="L277" s="560">
        <v>109331</v>
      </c>
      <c r="M277" s="560">
        <v>40191</v>
      </c>
      <c r="N277" s="560" t="s">
        <v>765</v>
      </c>
      <c r="O277" s="560" t="s">
        <v>765</v>
      </c>
      <c r="P277" s="560" t="s">
        <v>765</v>
      </c>
      <c r="Q277" s="560">
        <v>77507</v>
      </c>
      <c r="R277" s="560" t="s">
        <v>765</v>
      </c>
      <c r="S277" s="560" t="s">
        <v>765</v>
      </c>
      <c r="T277" s="560">
        <v>77507</v>
      </c>
      <c r="U277" s="560" t="s">
        <v>765</v>
      </c>
      <c r="V277" s="560" t="s">
        <v>765</v>
      </c>
      <c r="W277" s="566" t="s">
        <v>125</v>
      </c>
    </row>
    <row r="278" spans="1:23" s="560" customFormat="1" ht="9.75" customHeight="1" x14ac:dyDescent="0.2">
      <c r="A278" s="568" t="s">
        <v>389</v>
      </c>
      <c r="B278" s="560" t="s">
        <v>765</v>
      </c>
      <c r="C278" s="560" t="s">
        <v>765</v>
      </c>
      <c r="D278" s="560">
        <v>11685</v>
      </c>
      <c r="E278" s="560">
        <v>11685</v>
      </c>
      <c r="F278" s="560">
        <v>11685</v>
      </c>
      <c r="G278" s="560">
        <v>177807</v>
      </c>
      <c r="H278" s="560">
        <v>160533</v>
      </c>
      <c r="I278" s="560">
        <v>12916</v>
      </c>
      <c r="J278" s="560" t="s">
        <v>765</v>
      </c>
      <c r="K278" s="560">
        <v>33532</v>
      </c>
      <c r="L278" s="560">
        <v>72244</v>
      </c>
      <c r="M278" s="560">
        <v>41841</v>
      </c>
      <c r="N278" s="560" t="s">
        <v>765</v>
      </c>
      <c r="O278" s="560" t="s">
        <v>765</v>
      </c>
      <c r="P278" s="560" t="s">
        <v>765</v>
      </c>
      <c r="Q278" s="560" t="s">
        <v>765</v>
      </c>
      <c r="R278" s="560" t="s">
        <v>765</v>
      </c>
      <c r="S278" s="560" t="s">
        <v>765</v>
      </c>
      <c r="T278" s="560" t="s">
        <v>765</v>
      </c>
      <c r="U278" s="560" t="s">
        <v>765</v>
      </c>
      <c r="V278" s="560" t="s">
        <v>765</v>
      </c>
      <c r="W278" s="566" t="s">
        <v>126</v>
      </c>
    </row>
    <row r="279" spans="1:23" s="560" customFormat="1" ht="9.75" customHeight="1" x14ac:dyDescent="0.2">
      <c r="A279" s="568" t="s">
        <v>388</v>
      </c>
      <c r="B279" s="560" t="s">
        <v>765</v>
      </c>
      <c r="C279" s="560" t="s">
        <v>765</v>
      </c>
      <c r="D279" s="560">
        <v>5978</v>
      </c>
      <c r="E279" s="560">
        <v>5978</v>
      </c>
      <c r="F279" s="560">
        <v>5978</v>
      </c>
      <c r="G279" s="560">
        <v>78516</v>
      </c>
      <c r="H279" s="560">
        <v>78516</v>
      </c>
      <c r="I279" s="560">
        <v>23787</v>
      </c>
      <c r="J279" s="560" t="s">
        <v>765</v>
      </c>
      <c r="K279" s="560" t="s">
        <v>765</v>
      </c>
      <c r="L279" s="560">
        <v>34003</v>
      </c>
      <c r="M279" s="560">
        <v>20726</v>
      </c>
      <c r="N279" s="560" t="s">
        <v>765</v>
      </c>
      <c r="O279" s="560" t="s">
        <v>765</v>
      </c>
      <c r="P279" s="560" t="s">
        <v>765</v>
      </c>
      <c r="Q279" s="560" t="s">
        <v>765</v>
      </c>
      <c r="R279" s="560" t="s">
        <v>765</v>
      </c>
      <c r="S279" s="560" t="s">
        <v>765</v>
      </c>
      <c r="T279" s="560" t="s">
        <v>765</v>
      </c>
      <c r="U279" s="560" t="s">
        <v>765</v>
      </c>
      <c r="V279" s="560" t="s">
        <v>765</v>
      </c>
      <c r="W279" s="566" t="s">
        <v>127</v>
      </c>
    </row>
    <row r="280" spans="1:23" s="560" customFormat="1" ht="9.75" customHeight="1" x14ac:dyDescent="0.2">
      <c r="A280" s="568" t="s">
        <v>387</v>
      </c>
      <c r="B280" s="560" t="s">
        <v>765</v>
      </c>
      <c r="C280" s="560" t="s">
        <v>765</v>
      </c>
      <c r="D280" s="560">
        <v>12205</v>
      </c>
      <c r="E280" s="560">
        <v>12205</v>
      </c>
      <c r="F280" s="560">
        <v>12205</v>
      </c>
      <c r="G280" s="560">
        <v>11919</v>
      </c>
      <c r="H280" s="560">
        <v>11919</v>
      </c>
      <c r="I280" s="560">
        <v>11919</v>
      </c>
      <c r="J280" s="560" t="s">
        <v>765</v>
      </c>
      <c r="K280" s="560" t="s">
        <v>765</v>
      </c>
      <c r="L280" s="560" t="s">
        <v>765</v>
      </c>
      <c r="M280" s="560" t="s">
        <v>765</v>
      </c>
      <c r="N280" s="560" t="s">
        <v>765</v>
      </c>
      <c r="O280" s="560" t="s">
        <v>765</v>
      </c>
      <c r="P280" s="560" t="s">
        <v>765</v>
      </c>
      <c r="Q280" s="560" t="s">
        <v>765</v>
      </c>
      <c r="R280" s="560" t="s">
        <v>765</v>
      </c>
      <c r="S280" s="560" t="s">
        <v>765</v>
      </c>
      <c r="T280" s="560" t="s">
        <v>765</v>
      </c>
      <c r="U280" s="560" t="s">
        <v>765</v>
      </c>
      <c r="V280" s="560" t="s">
        <v>765</v>
      </c>
      <c r="W280" s="566" t="s">
        <v>128</v>
      </c>
    </row>
    <row r="281" spans="1:23" s="560" customFormat="1" ht="9.75" customHeight="1" x14ac:dyDescent="0.2">
      <c r="A281" s="568" t="s">
        <v>386</v>
      </c>
      <c r="B281" s="560" t="s">
        <v>765</v>
      </c>
      <c r="C281" s="560" t="s">
        <v>765</v>
      </c>
      <c r="D281" s="560">
        <v>5851</v>
      </c>
      <c r="E281" s="560">
        <v>5851</v>
      </c>
      <c r="F281" s="560">
        <v>5851</v>
      </c>
      <c r="G281" s="560">
        <v>137685</v>
      </c>
      <c r="H281" s="560">
        <v>102404</v>
      </c>
      <c r="I281" s="560">
        <v>35175</v>
      </c>
      <c r="J281" s="560" t="s">
        <v>765</v>
      </c>
      <c r="K281" s="560" t="s">
        <v>765</v>
      </c>
      <c r="L281" s="560">
        <v>46234</v>
      </c>
      <c r="M281" s="560">
        <v>20995</v>
      </c>
      <c r="N281" s="560" t="s">
        <v>765</v>
      </c>
      <c r="O281" s="560" t="s">
        <v>765</v>
      </c>
      <c r="P281" s="560" t="s">
        <v>765</v>
      </c>
      <c r="Q281" s="560">
        <v>35281</v>
      </c>
      <c r="R281" s="560" t="s">
        <v>765</v>
      </c>
      <c r="S281" s="560" t="s">
        <v>765</v>
      </c>
      <c r="T281" s="560">
        <v>35281</v>
      </c>
      <c r="U281" s="560" t="s">
        <v>765</v>
      </c>
      <c r="V281" s="560" t="s">
        <v>765</v>
      </c>
      <c r="W281" s="566" t="s">
        <v>107</v>
      </c>
    </row>
    <row r="282" spans="1:23" s="560" customFormat="1" ht="9.75" customHeight="1" x14ac:dyDescent="0.2">
      <c r="A282" s="568" t="s">
        <v>385</v>
      </c>
      <c r="B282" s="560" t="s">
        <v>765</v>
      </c>
      <c r="C282" s="560" t="s">
        <v>765</v>
      </c>
      <c r="D282" s="560">
        <v>4771</v>
      </c>
      <c r="E282" s="560">
        <v>4771</v>
      </c>
      <c r="F282" s="560">
        <v>4771</v>
      </c>
      <c r="G282" s="560">
        <v>184701</v>
      </c>
      <c r="H282" s="560">
        <v>167925</v>
      </c>
      <c r="I282" s="560">
        <v>5736</v>
      </c>
      <c r="J282" s="560" t="s">
        <v>765</v>
      </c>
      <c r="K282" s="560" t="s">
        <v>765</v>
      </c>
      <c r="L282" s="560">
        <v>120548</v>
      </c>
      <c r="M282" s="560">
        <v>41641</v>
      </c>
      <c r="N282" s="560" t="s">
        <v>765</v>
      </c>
      <c r="O282" s="560" t="s">
        <v>765</v>
      </c>
      <c r="P282" s="560" t="s">
        <v>765</v>
      </c>
      <c r="Q282" s="560" t="s">
        <v>765</v>
      </c>
      <c r="R282" s="560" t="s">
        <v>765</v>
      </c>
      <c r="S282" s="560" t="s">
        <v>765</v>
      </c>
      <c r="T282" s="560" t="s">
        <v>765</v>
      </c>
      <c r="U282" s="560" t="s">
        <v>765</v>
      </c>
      <c r="V282" s="560" t="s">
        <v>765</v>
      </c>
      <c r="W282" s="566" t="s">
        <v>108</v>
      </c>
    </row>
    <row r="283" spans="1:23" s="560" customFormat="1" ht="9.75" customHeight="1" x14ac:dyDescent="0.2">
      <c r="A283" s="568" t="s">
        <v>384</v>
      </c>
      <c r="B283" s="560" t="s">
        <v>765</v>
      </c>
      <c r="C283" s="560" t="s">
        <v>765</v>
      </c>
      <c r="D283" s="560">
        <v>5995</v>
      </c>
      <c r="E283" s="560">
        <v>5995</v>
      </c>
      <c r="F283" s="560">
        <v>5995</v>
      </c>
      <c r="G283" s="560">
        <v>132715</v>
      </c>
      <c r="H283" s="560">
        <v>103635</v>
      </c>
      <c r="I283" s="560">
        <v>20342</v>
      </c>
      <c r="J283" s="560" t="s">
        <v>765</v>
      </c>
      <c r="K283" s="560" t="s">
        <v>765</v>
      </c>
      <c r="L283" s="560">
        <v>42005</v>
      </c>
      <c r="M283" s="560">
        <v>41288</v>
      </c>
      <c r="N283" s="560" t="s">
        <v>765</v>
      </c>
      <c r="O283" s="560" t="s">
        <v>765</v>
      </c>
      <c r="P283" s="560" t="s">
        <v>765</v>
      </c>
      <c r="Q283" s="560">
        <v>29080</v>
      </c>
      <c r="R283" s="560" t="s">
        <v>765</v>
      </c>
      <c r="S283" s="560" t="s">
        <v>765</v>
      </c>
      <c r="T283" s="560">
        <v>29080</v>
      </c>
      <c r="U283" s="560" t="s">
        <v>765</v>
      </c>
      <c r="V283" s="560" t="s">
        <v>765</v>
      </c>
      <c r="W283" s="566" t="s">
        <v>109</v>
      </c>
    </row>
    <row r="284" spans="1:23" s="560" customFormat="1" ht="9.75" customHeight="1" x14ac:dyDescent="0.2">
      <c r="A284" s="568" t="s">
        <v>678</v>
      </c>
      <c r="B284" s="560" t="s">
        <v>765</v>
      </c>
      <c r="C284" s="560" t="s">
        <v>765</v>
      </c>
      <c r="D284" s="560">
        <v>5966</v>
      </c>
      <c r="E284" s="560">
        <v>5966</v>
      </c>
      <c r="F284" s="560">
        <v>5966</v>
      </c>
      <c r="G284" s="560">
        <v>302467</v>
      </c>
      <c r="H284" s="560">
        <v>249218</v>
      </c>
      <c r="I284" s="560">
        <v>37667</v>
      </c>
      <c r="J284" s="560" t="s">
        <v>765</v>
      </c>
      <c r="K284" s="560" t="s">
        <v>765</v>
      </c>
      <c r="L284" s="560">
        <v>172446</v>
      </c>
      <c r="M284" s="560">
        <v>39105</v>
      </c>
      <c r="N284" s="560" t="s">
        <v>765</v>
      </c>
      <c r="O284" s="560" t="s">
        <v>765</v>
      </c>
      <c r="P284" s="560" t="s">
        <v>765</v>
      </c>
      <c r="Q284" s="560">
        <v>44586</v>
      </c>
      <c r="R284" s="560" t="s">
        <v>765</v>
      </c>
      <c r="S284" s="560" t="s">
        <v>765</v>
      </c>
      <c r="T284" s="560">
        <v>44586</v>
      </c>
      <c r="U284" s="560" t="s">
        <v>765</v>
      </c>
      <c r="V284" s="560" t="s">
        <v>765</v>
      </c>
      <c r="W284" s="566" t="s">
        <v>679</v>
      </c>
    </row>
    <row r="285" spans="1:23" s="560" customFormat="1" ht="9.75" customHeight="1" x14ac:dyDescent="0.2">
      <c r="A285" s="568" t="s">
        <v>383</v>
      </c>
      <c r="B285" s="560" t="s">
        <v>765</v>
      </c>
      <c r="C285" s="560" t="s">
        <v>765</v>
      </c>
      <c r="D285" s="560" t="s">
        <v>765</v>
      </c>
      <c r="E285" s="560" t="s">
        <v>765</v>
      </c>
      <c r="F285" s="560" t="s">
        <v>765</v>
      </c>
      <c r="G285" s="560">
        <v>263457</v>
      </c>
      <c r="H285" s="560">
        <v>227509</v>
      </c>
      <c r="I285" s="560">
        <v>50602</v>
      </c>
      <c r="J285" s="560" t="s">
        <v>765</v>
      </c>
      <c r="K285" s="560" t="s">
        <v>765</v>
      </c>
      <c r="L285" s="560">
        <v>83201</v>
      </c>
      <c r="M285" s="560">
        <v>93706</v>
      </c>
      <c r="N285" s="560" t="s">
        <v>765</v>
      </c>
      <c r="O285" s="560" t="s">
        <v>765</v>
      </c>
      <c r="P285" s="560" t="s">
        <v>765</v>
      </c>
      <c r="Q285" s="560">
        <v>22899</v>
      </c>
      <c r="R285" s="560" t="s">
        <v>765</v>
      </c>
      <c r="S285" s="560" t="s">
        <v>765</v>
      </c>
      <c r="T285" s="560">
        <v>22899</v>
      </c>
      <c r="U285" s="560" t="s">
        <v>765</v>
      </c>
      <c r="V285" s="560" t="s">
        <v>765</v>
      </c>
      <c r="W285" s="566" t="s">
        <v>104</v>
      </c>
    </row>
    <row r="286" spans="1:23" s="560" customFormat="1" ht="9.75" customHeight="1" x14ac:dyDescent="0.2">
      <c r="A286" s="565" t="s">
        <v>382</v>
      </c>
      <c r="B286" s="564" t="s">
        <v>765</v>
      </c>
      <c r="C286" s="563" t="s">
        <v>765</v>
      </c>
      <c r="D286" s="563">
        <v>5897</v>
      </c>
      <c r="E286" s="563">
        <v>5897</v>
      </c>
      <c r="F286" s="563">
        <v>5897</v>
      </c>
      <c r="G286" s="563">
        <v>328462</v>
      </c>
      <c r="H286" s="563">
        <v>328462</v>
      </c>
      <c r="I286" s="563">
        <v>31902</v>
      </c>
      <c r="J286" s="563" t="s">
        <v>765</v>
      </c>
      <c r="K286" s="563" t="s">
        <v>765</v>
      </c>
      <c r="L286" s="563">
        <v>144710</v>
      </c>
      <c r="M286" s="563">
        <v>151850</v>
      </c>
      <c r="N286" s="563" t="s">
        <v>765</v>
      </c>
      <c r="O286" s="563" t="s">
        <v>765</v>
      </c>
      <c r="P286" s="563" t="s">
        <v>765</v>
      </c>
      <c r="Q286" s="563" t="s">
        <v>765</v>
      </c>
      <c r="R286" s="563" t="s">
        <v>765</v>
      </c>
      <c r="S286" s="563" t="s">
        <v>765</v>
      </c>
      <c r="T286" s="563" t="s">
        <v>765</v>
      </c>
      <c r="U286" s="563" t="s">
        <v>765</v>
      </c>
      <c r="V286" s="563" t="s">
        <v>765</v>
      </c>
      <c r="W286" s="561" t="s">
        <v>105</v>
      </c>
    </row>
    <row r="287" spans="1:23" ht="12" customHeight="1" x14ac:dyDescent="0.2"/>
    <row r="288" spans="1:23" ht="12" customHeight="1" x14ac:dyDescent="0.2"/>
    <row r="289" spans="1:23" ht="12" customHeight="1" x14ac:dyDescent="0.15">
      <c r="K289" s="579" t="s">
        <v>129</v>
      </c>
      <c r="V289" s="582" t="s">
        <v>414</v>
      </c>
    </row>
    <row r="290" spans="1:23" s="574" customFormat="1" ht="21" customHeight="1" x14ac:dyDescent="0.2">
      <c r="A290" s="1074" t="s">
        <v>276</v>
      </c>
      <c r="B290" s="577" t="s">
        <v>479</v>
      </c>
      <c r="C290" s="576"/>
      <c r="D290" s="576"/>
      <c r="E290" s="576"/>
      <c r="F290" s="576"/>
      <c r="G290" s="576"/>
      <c r="H290" s="576"/>
      <c r="I290" s="1040"/>
      <c r="J290" s="1041" t="s">
        <v>478</v>
      </c>
      <c r="K290" s="576"/>
      <c r="L290" s="576"/>
      <c r="M290" s="576"/>
      <c r="N290" s="576"/>
      <c r="O290" s="576"/>
      <c r="P290" s="576"/>
      <c r="Q290" s="576"/>
      <c r="R290" s="576"/>
      <c r="S290" s="576"/>
      <c r="T290" s="576"/>
      <c r="U290" s="576"/>
      <c r="V290" s="576"/>
      <c r="W290" s="1077" t="s">
        <v>111</v>
      </c>
    </row>
    <row r="291" spans="1:23" s="574" customFormat="1" ht="21" customHeight="1" x14ac:dyDescent="0.2">
      <c r="A291" s="1075"/>
      <c r="B291" s="993" t="s">
        <v>531</v>
      </c>
      <c r="C291" s="1041" t="s">
        <v>411</v>
      </c>
      <c r="D291" s="576"/>
      <c r="E291" s="576"/>
      <c r="F291" s="1040"/>
      <c r="G291" s="1041" t="s">
        <v>410</v>
      </c>
      <c r="H291" s="576"/>
      <c r="I291" s="1040"/>
      <c r="J291" s="1080" t="s">
        <v>477</v>
      </c>
      <c r="K291" s="1041" t="s">
        <v>445</v>
      </c>
      <c r="L291" s="576"/>
      <c r="M291" s="576"/>
      <c r="N291" s="576"/>
      <c r="O291" s="576"/>
      <c r="P291" s="576"/>
      <c r="Q291" s="576"/>
      <c r="R291" s="576"/>
      <c r="S291" s="576"/>
      <c r="T291" s="1040"/>
      <c r="U291" s="1041" t="s">
        <v>436</v>
      </c>
      <c r="V291" s="576"/>
      <c r="W291" s="1078"/>
    </row>
    <row r="292" spans="1:23" s="574" customFormat="1" ht="52.5" customHeight="1" x14ac:dyDescent="0.2">
      <c r="A292" s="1076"/>
      <c r="B292" s="575" t="s">
        <v>417</v>
      </c>
      <c r="C292" s="1043" t="s">
        <v>408</v>
      </c>
      <c r="D292" s="575" t="s">
        <v>407</v>
      </c>
      <c r="E292" s="575" t="s">
        <v>473</v>
      </c>
      <c r="F292" s="575" t="s">
        <v>752</v>
      </c>
      <c r="G292" s="1043" t="s">
        <v>402</v>
      </c>
      <c r="H292" s="575" t="s">
        <v>401</v>
      </c>
      <c r="I292" s="575" t="s">
        <v>400</v>
      </c>
      <c r="J292" s="1081"/>
      <c r="K292" s="1043" t="s">
        <v>438</v>
      </c>
      <c r="L292" s="575" t="s">
        <v>433</v>
      </c>
      <c r="M292" s="575" t="s">
        <v>275</v>
      </c>
      <c r="N292" s="575" t="s">
        <v>456</v>
      </c>
      <c r="O292" s="575" t="s">
        <v>465</v>
      </c>
      <c r="P292" s="575" t="s">
        <v>464</v>
      </c>
      <c r="Q292" s="575" t="s">
        <v>432</v>
      </c>
      <c r="R292" s="575" t="s">
        <v>431</v>
      </c>
      <c r="S292" s="575" t="s">
        <v>469</v>
      </c>
      <c r="T292" s="581" t="s">
        <v>426</v>
      </c>
      <c r="U292" s="1043" t="s">
        <v>1598</v>
      </c>
      <c r="V292" s="580" t="s">
        <v>211</v>
      </c>
      <c r="W292" s="1079"/>
    </row>
    <row r="293" spans="1:23" s="560" customFormat="1" ht="9.75" customHeight="1" x14ac:dyDescent="0.2">
      <c r="A293" s="573" t="s">
        <v>598</v>
      </c>
      <c r="B293" s="572">
        <v>23425</v>
      </c>
      <c r="C293" s="571">
        <v>97981</v>
      </c>
      <c r="D293" s="571" t="s">
        <v>765</v>
      </c>
      <c r="E293" s="571">
        <v>97981</v>
      </c>
      <c r="F293" s="571" t="s">
        <v>765</v>
      </c>
      <c r="G293" s="571">
        <v>97520</v>
      </c>
      <c r="H293" s="571">
        <v>7482</v>
      </c>
      <c r="I293" s="571">
        <v>90038</v>
      </c>
      <c r="J293" s="571">
        <v>130087</v>
      </c>
      <c r="K293" s="571">
        <v>119467</v>
      </c>
      <c r="L293" s="571">
        <v>81034</v>
      </c>
      <c r="M293" s="571">
        <v>4472</v>
      </c>
      <c r="N293" s="571">
        <v>181</v>
      </c>
      <c r="O293" s="571">
        <v>7525</v>
      </c>
      <c r="P293" s="571">
        <v>16</v>
      </c>
      <c r="Q293" s="571">
        <v>24696</v>
      </c>
      <c r="R293" s="571">
        <v>1543</v>
      </c>
      <c r="S293" s="571" t="s">
        <v>765</v>
      </c>
      <c r="T293" s="571" t="s">
        <v>765</v>
      </c>
      <c r="U293" s="571">
        <v>1501</v>
      </c>
      <c r="V293" s="571" t="s">
        <v>765</v>
      </c>
      <c r="W293" s="569" t="s">
        <v>118</v>
      </c>
    </row>
    <row r="294" spans="1:23" s="560" customFormat="1" ht="9.75" customHeight="1" x14ac:dyDescent="0.2">
      <c r="A294" s="568" t="s">
        <v>399</v>
      </c>
      <c r="B294" s="560">
        <v>23576</v>
      </c>
      <c r="C294" s="560">
        <v>92823</v>
      </c>
      <c r="D294" s="560">
        <v>92823</v>
      </c>
      <c r="E294" s="560" t="s">
        <v>765</v>
      </c>
      <c r="F294" s="560" t="s">
        <v>765</v>
      </c>
      <c r="G294" s="560">
        <v>114572</v>
      </c>
      <c r="H294" s="560" t="s">
        <v>765</v>
      </c>
      <c r="I294" s="560">
        <v>114572</v>
      </c>
      <c r="J294" s="560">
        <v>131134</v>
      </c>
      <c r="K294" s="560">
        <v>115606</v>
      </c>
      <c r="L294" s="560">
        <v>72416</v>
      </c>
      <c r="M294" s="560">
        <v>2351</v>
      </c>
      <c r="N294" s="560">
        <v>401</v>
      </c>
      <c r="O294" s="560">
        <v>10594</v>
      </c>
      <c r="P294" s="560" t="s">
        <v>765</v>
      </c>
      <c r="Q294" s="560">
        <v>29844</v>
      </c>
      <c r="R294" s="560" t="s">
        <v>765</v>
      </c>
      <c r="S294" s="560" t="s">
        <v>765</v>
      </c>
      <c r="T294" s="560" t="s">
        <v>765</v>
      </c>
      <c r="U294" s="560">
        <v>3349</v>
      </c>
      <c r="V294" s="560">
        <v>218</v>
      </c>
      <c r="W294" s="566" t="s">
        <v>119</v>
      </c>
    </row>
    <row r="295" spans="1:23" s="560" customFormat="1" ht="9.75" customHeight="1" x14ac:dyDescent="0.2">
      <c r="A295" s="568" t="s">
        <v>398</v>
      </c>
      <c r="B295" s="560" t="s">
        <v>765</v>
      </c>
      <c r="C295" s="560">
        <v>144632</v>
      </c>
      <c r="D295" s="560">
        <v>144632</v>
      </c>
      <c r="E295" s="560" t="s">
        <v>765</v>
      </c>
      <c r="F295" s="560" t="s">
        <v>765</v>
      </c>
      <c r="G295" s="560">
        <v>28598</v>
      </c>
      <c r="H295" s="560" t="s">
        <v>765</v>
      </c>
      <c r="I295" s="560">
        <v>28598</v>
      </c>
      <c r="J295" s="560">
        <v>140797</v>
      </c>
      <c r="K295" s="560">
        <v>101432</v>
      </c>
      <c r="L295" s="560">
        <v>43059</v>
      </c>
      <c r="M295" s="560">
        <v>14051</v>
      </c>
      <c r="N295" s="560">
        <v>1287</v>
      </c>
      <c r="O295" s="560">
        <v>9223</v>
      </c>
      <c r="P295" s="560">
        <v>32</v>
      </c>
      <c r="Q295" s="560">
        <v>33775</v>
      </c>
      <c r="R295" s="560" t="s">
        <v>765</v>
      </c>
      <c r="S295" s="560">
        <v>5</v>
      </c>
      <c r="T295" s="560" t="s">
        <v>765</v>
      </c>
      <c r="U295" s="560">
        <v>24448</v>
      </c>
      <c r="V295" s="560">
        <v>64</v>
      </c>
      <c r="W295" s="566" t="s">
        <v>120</v>
      </c>
    </row>
    <row r="296" spans="1:23" s="560" customFormat="1" ht="9.75" customHeight="1" x14ac:dyDescent="0.2">
      <c r="A296" s="568" t="s">
        <v>397</v>
      </c>
      <c r="B296" s="560" t="s">
        <v>765</v>
      </c>
      <c r="C296" s="560" t="s">
        <v>765</v>
      </c>
      <c r="D296" s="560" t="s">
        <v>765</v>
      </c>
      <c r="E296" s="560" t="s">
        <v>765</v>
      </c>
      <c r="F296" s="560" t="s">
        <v>765</v>
      </c>
      <c r="G296" s="560" t="s">
        <v>765</v>
      </c>
      <c r="H296" s="560" t="s">
        <v>765</v>
      </c>
      <c r="I296" s="560" t="s">
        <v>765</v>
      </c>
      <c r="J296" s="560">
        <v>160437</v>
      </c>
      <c r="K296" s="560">
        <v>137724</v>
      </c>
      <c r="L296" s="560">
        <v>49546</v>
      </c>
      <c r="M296" s="560">
        <v>29763</v>
      </c>
      <c r="N296" s="560">
        <v>235</v>
      </c>
      <c r="O296" s="560">
        <v>34140</v>
      </c>
      <c r="P296" s="560">
        <v>10</v>
      </c>
      <c r="Q296" s="560">
        <v>24030</v>
      </c>
      <c r="R296" s="560" t="s">
        <v>765</v>
      </c>
      <c r="S296" s="560" t="s">
        <v>765</v>
      </c>
      <c r="T296" s="560" t="s">
        <v>765</v>
      </c>
      <c r="U296" s="560">
        <v>12370</v>
      </c>
      <c r="V296" s="560">
        <v>90</v>
      </c>
      <c r="W296" s="566" t="s">
        <v>283</v>
      </c>
    </row>
    <row r="297" spans="1:23" s="560" customFormat="1" ht="9.75" customHeight="1" x14ac:dyDescent="0.2">
      <c r="A297" s="568" t="s">
        <v>750</v>
      </c>
      <c r="B297" s="560" t="s">
        <v>765</v>
      </c>
      <c r="C297" s="560">
        <v>62722</v>
      </c>
      <c r="D297" s="560">
        <v>62722</v>
      </c>
      <c r="E297" s="560" t="s">
        <v>765</v>
      </c>
      <c r="F297" s="560" t="s">
        <v>765</v>
      </c>
      <c r="G297" s="560">
        <v>51186</v>
      </c>
      <c r="H297" s="560" t="s">
        <v>765</v>
      </c>
      <c r="I297" s="560">
        <v>51186</v>
      </c>
      <c r="J297" s="560">
        <v>173087</v>
      </c>
      <c r="K297" s="560">
        <v>152126</v>
      </c>
      <c r="L297" s="560">
        <v>53847</v>
      </c>
      <c r="M297" s="560">
        <v>26133</v>
      </c>
      <c r="N297" s="560">
        <v>96</v>
      </c>
      <c r="O297" s="560">
        <v>40536</v>
      </c>
      <c r="P297" s="560">
        <v>16</v>
      </c>
      <c r="Q297" s="560">
        <v>30418</v>
      </c>
      <c r="R297" s="560">
        <v>33</v>
      </c>
      <c r="S297" s="560">
        <v>611</v>
      </c>
      <c r="T297" s="560">
        <v>436</v>
      </c>
      <c r="U297" s="560">
        <v>8125</v>
      </c>
      <c r="V297" s="560">
        <v>175</v>
      </c>
      <c r="W297" s="566" t="s">
        <v>673</v>
      </c>
    </row>
    <row r="298" spans="1:23" s="560" customFormat="1" ht="6.75" customHeight="1" x14ac:dyDescent="0.2">
      <c r="A298" s="568"/>
      <c r="W298" s="566"/>
    </row>
    <row r="299" spans="1:23" s="560" customFormat="1" ht="9.75" customHeight="1" x14ac:dyDescent="0.2">
      <c r="A299" s="568" t="s">
        <v>595</v>
      </c>
      <c r="B299" s="560" t="s">
        <v>765</v>
      </c>
      <c r="C299" s="560" t="s">
        <v>765</v>
      </c>
      <c r="D299" s="560" t="s">
        <v>765</v>
      </c>
      <c r="E299" s="560" t="s">
        <v>765</v>
      </c>
      <c r="F299" s="560" t="s">
        <v>765</v>
      </c>
      <c r="G299" s="560" t="s">
        <v>765</v>
      </c>
      <c r="H299" s="560" t="s">
        <v>765</v>
      </c>
      <c r="I299" s="560" t="s">
        <v>765</v>
      </c>
      <c r="J299" s="560">
        <v>157698</v>
      </c>
      <c r="K299" s="560">
        <v>135385</v>
      </c>
      <c r="L299" s="560">
        <v>49201</v>
      </c>
      <c r="M299" s="560">
        <v>29842</v>
      </c>
      <c r="N299" s="560">
        <v>235</v>
      </c>
      <c r="O299" s="560">
        <v>30580</v>
      </c>
      <c r="P299" s="560" t="s">
        <v>765</v>
      </c>
      <c r="Q299" s="560">
        <v>25527</v>
      </c>
      <c r="R299" s="560" t="s">
        <v>765</v>
      </c>
      <c r="S299" s="560" t="s">
        <v>765</v>
      </c>
      <c r="T299" s="560" t="s">
        <v>765</v>
      </c>
      <c r="U299" s="560">
        <v>10866</v>
      </c>
      <c r="V299" s="560">
        <v>82</v>
      </c>
      <c r="W299" s="566" t="s">
        <v>282</v>
      </c>
    </row>
    <row r="300" spans="1:23" s="560" customFormat="1" ht="9.75" customHeight="1" x14ac:dyDescent="0.2">
      <c r="A300" s="568" t="s">
        <v>751</v>
      </c>
      <c r="B300" s="560" t="s">
        <v>765</v>
      </c>
      <c r="C300" s="560">
        <v>71385</v>
      </c>
      <c r="D300" s="560">
        <v>62722</v>
      </c>
      <c r="E300" s="560" t="s">
        <v>765</v>
      </c>
      <c r="F300" s="560">
        <v>8663</v>
      </c>
      <c r="G300" s="560">
        <v>64235</v>
      </c>
      <c r="H300" s="560" t="s">
        <v>765</v>
      </c>
      <c r="I300" s="560">
        <v>64235</v>
      </c>
      <c r="J300" s="560">
        <v>187811</v>
      </c>
      <c r="K300" s="560">
        <v>165420</v>
      </c>
      <c r="L300" s="560">
        <v>53300</v>
      </c>
      <c r="M300" s="560">
        <v>26107</v>
      </c>
      <c r="N300" s="560">
        <v>128</v>
      </c>
      <c r="O300" s="560">
        <v>46262</v>
      </c>
      <c r="P300" s="560">
        <v>16</v>
      </c>
      <c r="Q300" s="560">
        <v>38172</v>
      </c>
      <c r="R300" s="560">
        <v>33</v>
      </c>
      <c r="S300" s="560">
        <v>611</v>
      </c>
      <c r="T300" s="560">
        <v>791</v>
      </c>
      <c r="U300" s="560">
        <v>8189</v>
      </c>
      <c r="V300" s="560">
        <v>525</v>
      </c>
      <c r="W300" s="566" t="s">
        <v>675</v>
      </c>
    </row>
    <row r="301" spans="1:23" s="560" customFormat="1" ht="6.75" customHeight="1" x14ac:dyDescent="0.2">
      <c r="A301" s="568"/>
      <c r="W301" s="566"/>
    </row>
    <row r="302" spans="1:23" s="560" customFormat="1" ht="9.75" customHeight="1" x14ac:dyDescent="0.2">
      <c r="A302" s="568" t="s">
        <v>393</v>
      </c>
      <c r="B302" s="560" t="s">
        <v>765</v>
      </c>
      <c r="C302" s="560" t="s">
        <v>765</v>
      </c>
      <c r="D302" s="560" t="s">
        <v>765</v>
      </c>
      <c r="E302" s="560" t="s">
        <v>765</v>
      </c>
      <c r="F302" s="560" t="s">
        <v>765</v>
      </c>
      <c r="G302" s="560" t="s">
        <v>765</v>
      </c>
      <c r="H302" s="560" t="s">
        <v>765</v>
      </c>
      <c r="I302" s="560" t="s">
        <v>765</v>
      </c>
      <c r="J302" s="560">
        <v>35551</v>
      </c>
      <c r="K302" s="560">
        <v>30688</v>
      </c>
      <c r="L302" s="560">
        <v>11396</v>
      </c>
      <c r="M302" s="560">
        <v>3808</v>
      </c>
      <c r="N302" s="560" t="s">
        <v>765</v>
      </c>
      <c r="O302" s="560">
        <v>9339</v>
      </c>
      <c r="P302" s="560" t="s">
        <v>765</v>
      </c>
      <c r="Q302" s="560">
        <v>6145</v>
      </c>
      <c r="R302" s="560" t="s">
        <v>765</v>
      </c>
      <c r="S302" s="560" t="s">
        <v>765</v>
      </c>
      <c r="T302" s="560" t="s">
        <v>765</v>
      </c>
      <c r="U302" s="560">
        <v>833</v>
      </c>
      <c r="V302" s="560">
        <v>17</v>
      </c>
      <c r="W302" s="566" t="s">
        <v>281</v>
      </c>
    </row>
    <row r="303" spans="1:23" s="560" customFormat="1" ht="9.75" customHeight="1" x14ac:dyDescent="0.2">
      <c r="A303" s="568" t="s">
        <v>396</v>
      </c>
      <c r="B303" s="560" t="s">
        <v>765</v>
      </c>
      <c r="C303" s="560">
        <v>62722</v>
      </c>
      <c r="D303" s="560">
        <v>62722</v>
      </c>
      <c r="E303" s="560" t="s">
        <v>765</v>
      </c>
      <c r="F303" s="560" t="s">
        <v>765</v>
      </c>
      <c r="G303" s="560">
        <v>17136</v>
      </c>
      <c r="H303" s="560" t="s">
        <v>765</v>
      </c>
      <c r="I303" s="560">
        <v>17136</v>
      </c>
      <c r="J303" s="560">
        <v>40255</v>
      </c>
      <c r="K303" s="560">
        <v>31571</v>
      </c>
      <c r="L303" s="560">
        <v>12202</v>
      </c>
      <c r="M303" s="560">
        <v>4846</v>
      </c>
      <c r="N303" s="560">
        <v>32</v>
      </c>
      <c r="O303" s="560">
        <v>7144</v>
      </c>
      <c r="P303" s="560" t="s">
        <v>765</v>
      </c>
      <c r="Q303" s="560">
        <v>6703</v>
      </c>
      <c r="R303" s="560">
        <v>33</v>
      </c>
      <c r="S303" s="560">
        <v>611</v>
      </c>
      <c r="T303" s="560" t="s">
        <v>765</v>
      </c>
      <c r="U303" s="560">
        <v>5538</v>
      </c>
      <c r="V303" s="560" t="s">
        <v>765</v>
      </c>
      <c r="W303" s="566" t="s">
        <v>121</v>
      </c>
    </row>
    <row r="304" spans="1:23" s="560" customFormat="1" ht="9.75" customHeight="1" x14ac:dyDescent="0.2">
      <c r="A304" s="568" t="s">
        <v>395</v>
      </c>
      <c r="B304" s="560" t="s">
        <v>765</v>
      </c>
      <c r="C304" s="560" t="s">
        <v>765</v>
      </c>
      <c r="D304" s="560" t="s">
        <v>765</v>
      </c>
      <c r="E304" s="560" t="s">
        <v>765</v>
      </c>
      <c r="F304" s="560" t="s">
        <v>765</v>
      </c>
      <c r="G304" s="560">
        <v>17274</v>
      </c>
      <c r="H304" s="560" t="s">
        <v>765</v>
      </c>
      <c r="I304" s="560">
        <v>17274</v>
      </c>
      <c r="J304" s="560">
        <v>49749</v>
      </c>
      <c r="K304" s="560">
        <v>46504</v>
      </c>
      <c r="L304" s="560">
        <v>15047</v>
      </c>
      <c r="M304" s="560">
        <v>9263</v>
      </c>
      <c r="N304" s="560">
        <v>32</v>
      </c>
      <c r="O304" s="560">
        <v>16376</v>
      </c>
      <c r="P304" s="560" t="s">
        <v>765</v>
      </c>
      <c r="Q304" s="560">
        <v>5786</v>
      </c>
      <c r="R304" s="560" t="s">
        <v>765</v>
      </c>
      <c r="S304" s="560" t="s">
        <v>765</v>
      </c>
      <c r="T304" s="560" t="s">
        <v>765</v>
      </c>
      <c r="U304" s="560">
        <v>1011</v>
      </c>
      <c r="V304" s="560" t="s">
        <v>765</v>
      </c>
      <c r="W304" s="566" t="s">
        <v>122</v>
      </c>
    </row>
    <row r="305" spans="1:23" s="560" customFormat="1" ht="9.75" customHeight="1" x14ac:dyDescent="0.2">
      <c r="A305" s="568" t="s">
        <v>394</v>
      </c>
      <c r="B305" s="560" t="s">
        <v>765</v>
      </c>
      <c r="C305" s="560" t="s">
        <v>765</v>
      </c>
      <c r="D305" s="560" t="s">
        <v>765</v>
      </c>
      <c r="E305" s="560" t="s">
        <v>765</v>
      </c>
      <c r="F305" s="560" t="s">
        <v>765</v>
      </c>
      <c r="G305" s="560">
        <v>16776</v>
      </c>
      <c r="H305" s="560" t="s">
        <v>765</v>
      </c>
      <c r="I305" s="560">
        <v>16776</v>
      </c>
      <c r="J305" s="560">
        <v>47532</v>
      </c>
      <c r="K305" s="560">
        <v>43363</v>
      </c>
      <c r="L305" s="560">
        <v>15202</v>
      </c>
      <c r="M305" s="560">
        <v>8216</v>
      </c>
      <c r="N305" s="560">
        <v>32</v>
      </c>
      <c r="O305" s="560">
        <v>7677</v>
      </c>
      <c r="P305" s="560">
        <v>16</v>
      </c>
      <c r="Q305" s="560">
        <v>11784</v>
      </c>
      <c r="R305" s="560" t="s">
        <v>765</v>
      </c>
      <c r="S305" s="560" t="s">
        <v>765</v>
      </c>
      <c r="T305" s="560">
        <v>436</v>
      </c>
      <c r="U305" s="560">
        <v>743</v>
      </c>
      <c r="V305" s="560">
        <v>158</v>
      </c>
      <c r="W305" s="566" t="s">
        <v>123</v>
      </c>
    </row>
    <row r="306" spans="1:23" s="560" customFormat="1" ht="9.75" customHeight="1" x14ac:dyDescent="0.2">
      <c r="A306" s="568" t="s">
        <v>676</v>
      </c>
      <c r="B306" s="560" t="s">
        <v>765</v>
      </c>
      <c r="C306" s="560">
        <v>8663</v>
      </c>
      <c r="D306" s="560" t="s">
        <v>765</v>
      </c>
      <c r="E306" s="560" t="s">
        <v>765</v>
      </c>
      <c r="F306" s="560">
        <v>8663</v>
      </c>
      <c r="G306" s="560">
        <v>13049</v>
      </c>
      <c r="H306" s="560" t="s">
        <v>765</v>
      </c>
      <c r="I306" s="560">
        <v>13049</v>
      </c>
      <c r="J306" s="560">
        <v>50275</v>
      </c>
      <c r="K306" s="560">
        <v>43982</v>
      </c>
      <c r="L306" s="560">
        <v>10849</v>
      </c>
      <c r="M306" s="560">
        <v>3782</v>
      </c>
      <c r="N306" s="560">
        <v>32</v>
      </c>
      <c r="O306" s="560">
        <v>15065</v>
      </c>
      <c r="P306" s="560" t="s">
        <v>765</v>
      </c>
      <c r="Q306" s="560">
        <v>13899</v>
      </c>
      <c r="R306" s="560" t="s">
        <v>765</v>
      </c>
      <c r="S306" s="560" t="s">
        <v>765</v>
      </c>
      <c r="T306" s="560">
        <v>355</v>
      </c>
      <c r="U306" s="560">
        <v>897</v>
      </c>
      <c r="V306" s="560">
        <v>367</v>
      </c>
      <c r="W306" s="566" t="s">
        <v>677</v>
      </c>
    </row>
    <row r="307" spans="1:23" s="560" customFormat="1" ht="6.75" customHeight="1" x14ac:dyDescent="0.2">
      <c r="A307" s="568"/>
      <c r="W307" s="566"/>
    </row>
    <row r="308" spans="1:23" s="560" customFormat="1" ht="9.75" customHeight="1" x14ac:dyDescent="0.2">
      <c r="A308" s="568" t="s">
        <v>280</v>
      </c>
      <c r="B308" s="560" t="s">
        <v>765</v>
      </c>
      <c r="C308" s="560" t="s">
        <v>765</v>
      </c>
      <c r="D308" s="560" t="s">
        <v>765</v>
      </c>
      <c r="E308" s="560" t="s">
        <v>765</v>
      </c>
      <c r="F308" s="560" t="s">
        <v>765</v>
      </c>
      <c r="G308" s="560" t="s">
        <v>765</v>
      </c>
      <c r="H308" s="560" t="s">
        <v>765</v>
      </c>
      <c r="I308" s="560" t="s">
        <v>765</v>
      </c>
      <c r="J308" s="560">
        <v>4813</v>
      </c>
      <c r="K308" s="560">
        <v>3403</v>
      </c>
      <c r="L308" s="560">
        <v>3277</v>
      </c>
      <c r="M308" s="560">
        <v>24</v>
      </c>
      <c r="N308" s="560" t="s">
        <v>765</v>
      </c>
      <c r="O308" s="560">
        <v>45</v>
      </c>
      <c r="P308" s="560" t="s">
        <v>765</v>
      </c>
      <c r="Q308" s="560">
        <v>57</v>
      </c>
      <c r="R308" s="560" t="s">
        <v>765</v>
      </c>
      <c r="S308" s="560" t="s">
        <v>765</v>
      </c>
      <c r="T308" s="560" t="s">
        <v>765</v>
      </c>
      <c r="U308" s="560">
        <v>249</v>
      </c>
      <c r="V308" s="560" t="s">
        <v>765</v>
      </c>
      <c r="W308" s="566" t="s">
        <v>279</v>
      </c>
    </row>
    <row r="309" spans="1:23" s="560" customFormat="1" ht="9.75" customHeight="1" x14ac:dyDescent="0.2">
      <c r="A309" s="568" t="s">
        <v>383</v>
      </c>
      <c r="B309" s="560" t="s">
        <v>765</v>
      </c>
      <c r="C309" s="560" t="s">
        <v>765</v>
      </c>
      <c r="D309" s="560" t="s">
        <v>765</v>
      </c>
      <c r="E309" s="560" t="s">
        <v>765</v>
      </c>
      <c r="F309" s="560" t="s">
        <v>765</v>
      </c>
      <c r="G309" s="560" t="s">
        <v>765</v>
      </c>
      <c r="H309" s="560" t="s">
        <v>765</v>
      </c>
      <c r="I309" s="560" t="s">
        <v>765</v>
      </c>
      <c r="J309" s="560">
        <v>6879</v>
      </c>
      <c r="K309" s="560">
        <v>5826</v>
      </c>
      <c r="L309" s="560">
        <v>2923</v>
      </c>
      <c r="M309" s="560">
        <v>40</v>
      </c>
      <c r="N309" s="560" t="s">
        <v>765</v>
      </c>
      <c r="O309" s="560">
        <v>20</v>
      </c>
      <c r="P309" s="560" t="s">
        <v>765</v>
      </c>
      <c r="Q309" s="560">
        <v>2843</v>
      </c>
      <c r="R309" s="560" t="s">
        <v>765</v>
      </c>
      <c r="S309" s="560" t="s">
        <v>765</v>
      </c>
      <c r="T309" s="560" t="s">
        <v>765</v>
      </c>
      <c r="U309" s="560">
        <v>262</v>
      </c>
      <c r="V309" s="560">
        <v>17</v>
      </c>
      <c r="W309" s="566" t="s">
        <v>104</v>
      </c>
    </row>
    <row r="310" spans="1:23" s="560" customFormat="1" ht="9.75" customHeight="1" x14ac:dyDescent="0.2">
      <c r="A310" s="568" t="s">
        <v>382</v>
      </c>
      <c r="B310" s="560" t="s">
        <v>765</v>
      </c>
      <c r="C310" s="560" t="s">
        <v>765</v>
      </c>
      <c r="D310" s="560" t="s">
        <v>765</v>
      </c>
      <c r="E310" s="560" t="s">
        <v>765</v>
      </c>
      <c r="F310" s="560" t="s">
        <v>765</v>
      </c>
      <c r="G310" s="560" t="s">
        <v>765</v>
      </c>
      <c r="H310" s="560" t="s">
        <v>765</v>
      </c>
      <c r="I310" s="560" t="s">
        <v>765</v>
      </c>
      <c r="J310" s="560">
        <v>23859</v>
      </c>
      <c r="K310" s="560">
        <v>21459</v>
      </c>
      <c r="L310" s="560">
        <v>5196</v>
      </c>
      <c r="M310" s="560">
        <v>3744</v>
      </c>
      <c r="N310" s="560" t="s">
        <v>765</v>
      </c>
      <c r="O310" s="560">
        <v>9274</v>
      </c>
      <c r="P310" s="560" t="s">
        <v>765</v>
      </c>
      <c r="Q310" s="560">
        <v>3245</v>
      </c>
      <c r="R310" s="560" t="s">
        <v>765</v>
      </c>
      <c r="S310" s="560" t="s">
        <v>765</v>
      </c>
      <c r="T310" s="560" t="s">
        <v>765</v>
      </c>
      <c r="U310" s="560">
        <v>322</v>
      </c>
      <c r="V310" s="560" t="s">
        <v>765</v>
      </c>
      <c r="W310" s="566" t="s">
        <v>105</v>
      </c>
    </row>
    <row r="311" spans="1:23" s="560" customFormat="1" ht="9.75" customHeight="1" x14ac:dyDescent="0.2">
      <c r="A311" s="568" t="s">
        <v>392</v>
      </c>
      <c r="B311" s="560" t="s">
        <v>765</v>
      </c>
      <c r="C311" s="560" t="s">
        <v>765</v>
      </c>
      <c r="D311" s="560" t="s">
        <v>765</v>
      </c>
      <c r="E311" s="560" t="s">
        <v>765</v>
      </c>
      <c r="F311" s="560" t="s">
        <v>765</v>
      </c>
      <c r="G311" s="560">
        <v>17136</v>
      </c>
      <c r="H311" s="560" t="s">
        <v>765</v>
      </c>
      <c r="I311" s="560">
        <v>17136</v>
      </c>
      <c r="J311" s="560">
        <v>9862</v>
      </c>
      <c r="K311" s="560">
        <v>4108</v>
      </c>
      <c r="L311" s="560">
        <v>3341</v>
      </c>
      <c r="M311" s="560">
        <v>24</v>
      </c>
      <c r="N311" s="560">
        <v>32</v>
      </c>
      <c r="O311" s="560">
        <v>55</v>
      </c>
      <c r="P311" s="560" t="s">
        <v>765</v>
      </c>
      <c r="Q311" s="560">
        <v>12</v>
      </c>
      <c r="R311" s="560">
        <v>33</v>
      </c>
      <c r="S311" s="560">
        <v>611</v>
      </c>
      <c r="T311" s="560" t="s">
        <v>765</v>
      </c>
      <c r="U311" s="560">
        <v>5213</v>
      </c>
      <c r="V311" s="560" t="s">
        <v>765</v>
      </c>
      <c r="W311" s="566" t="s">
        <v>106</v>
      </c>
    </row>
    <row r="312" spans="1:23" s="560" customFormat="1" ht="9.75" customHeight="1" x14ac:dyDescent="0.2">
      <c r="A312" s="568" t="s">
        <v>391</v>
      </c>
      <c r="B312" s="560" t="s">
        <v>765</v>
      </c>
      <c r="C312" s="560">
        <v>62722</v>
      </c>
      <c r="D312" s="560">
        <v>62722</v>
      </c>
      <c r="E312" s="560" t="s">
        <v>765</v>
      </c>
      <c r="F312" s="560" t="s">
        <v>765</v>
      </c>
      <c r="G312" s="560" t="s">
        <v>765</v>
      </c>
      <c r="H312" s="560" t="s">
        <v>765</v>
      </c>
      <c r="I312" s="560" t="s">
        <v>765</v>
      </c>
      <c r="J312" s="560">
        <v>20761</v>
      </c>
      <c r="K312" s="560">
        <v>19525</v>
      </c>
      <c r="L312" s="560">
        <v>5058</v>
      </c>
      <c r="M312" s="560">
        <v>3708</v>
      </c>
      <c r="N312" s="560" t="s">
        <v>765</v>
      </c>
      <c r="O312" s="560">
        <v>7076</v>
      </c>
      <c r="P312" s="560" t="s">
        <v>765</v>
      </c>
      <c r="Q312" s="560">
        <v>3683</v>
      </c>
      <c r="R312" s="560" t="s">
        <v>765</v>
      </c>
      <c r="S312" s="560" t="s">
        <v>765</v>
      </c>
      <c r="T312" s="560" t="s">
        <v>765</v>
      </c>
      <c r="U312" s="560">
        <v>135</v>
      </c>
      <c r="V312" s="560" t="s">
        <v>765</v>
      </c>
      <c r="W312" s="566" t="s">
        <v>124</v>
      </c>
    </row>
    <row r="313" spans="1:23" s="560" customFormat="1" ht="9.75" customHeight="1" x14ac:dyDescent="0.2">
      <c r="A313" s="568" t="s">
        <v>390</v>
      </c>
      <c r="B313" s="560" t="s">
        <v>765</v>
      </c>
      <c r="C313" s="560" t="s">
        <v>765</v>
      </c>
      <c r="D313" s="560" t="s">
        <v>765</v>
      </c>
      <c r="E313" s="560" t="s">
        <v>765</v>
      </c>
      <c r="F313" s="560" t="s">
        <v>765</v>
      </c>
      <c r="G313" s="560" t="s">
        <v>765</v>
      </c>
      <c r="H313" s="560" t="s">
        <v>765</v>
      </c>
      <c r="I313" s="560" t="s">
        <v>765</v>
      </c>
      <c r="J313" s="560">
        <v>9632</v>
      </c>
      <c r="K313" s="560">
        <v>7938</v>
      </c>
      <c r="L313" s="560">
        <v>3803</v>
      </c>
      <c r="M313" s="560">
        <v>1114</v>
      </c>
      <c r="N313" s="560" t="s">
        <v>765</v>
      </c>
      <c r="O313" s="560">
        <v>13</v>
      </c>
      <c r="P313" s="560" t="s">
        <v>765</v>
      </c>
      <c r="Q313" s="560">
        <v>3008</v>
      </c>
      <c r="R313" s="560" t="s">
        <v>765</v>
      </c>
      <c r="S313" s="560" t="s">
        <v>765</v>
      </c>
      <c r="T313" s="560" t="s">
        <v>765</v>
      </c>
      <c r="U313" s="560">
        <v>190</v>
      </c>
      <c r="V313" s="560" t="s">
        <v>765</v>
      </c>
      <c r="W313" s="566" t="s">
        <v>125</v>
      </c>
    </row>
    <row r="314" spans="1:23" s="560" customFormat="1" ht="9.75" customHeight="1" x14ac:dyDescent="0.2">
      <c r="A314" s="568" t="s">
        <v>389</v>
      </c>
      <c r="B314" s="560" t="s">
        <v>765</v>
      </c>
      <c r="C314" s="560" t="s">
        <v>765</v>
      </c>
      <c r="D314" s="560" t="s">
        <v>765</v>
      </c>
      <c r="E314" s="560" t="s">
        <v>765</v>
      </c>
      <c r="F314" s="560" t="s">
        <v>765</v>
      </c>
      <c r="G314" s="560">
        <v>17274</v>
      </c>
      <c r="H314" s="560" t="s">
        <v>765</v>
      </c>
      <c r="I314" s="560">
        <v>17274</v>
      </c>
      <c r="J314" s="560">
        <v>20569</v>
      </c>
      <c r="K314" s="560">
        <v>19047</v>
      </c>
      <c r="L314" s="560">
        <v>6144</v>
      </c>
      <c r="M314" s="560">
        <v>5516</v>
      </c>
      <c r="N314" s="560">
        <v>32</v>
      </c>
      <c r="O314" s="560">
        <v>4182</v>
      </c>
      <c r="P314" s="560" t="s">
        <v>765</v>
      </c>
      <c r="Q314" s="560">
        <v>3173</v>
      </c>
      <c r="R314" s="560" t="s">
        <v>765</v>
      </c>
      <c r="S314" s="560" t="s">
        <v>765</v>
      </c>
      <c r="T314" s="560" t="s">
        <v>765</v>
      </c>
      <c r="U314" s="560">
        <v>484</v>
      </c>
      <c r="V314" s="560" t="s">
        <v>765</v>
      </c>
      <c r="W314" s="566" t="s">
        <v>126</v>
      </c>
    </row>
    <row r="315" spans="1:23" s="560" customFormat="1" ht="9.75" customHeight="1" x14ac:dyDescent="0.2">
      <c r="A315" s="568" t="s">
        <v>388</v>
      </c>
      <c r="B315" s="560" t="s">
        <v>765</v>
      </c>
      <c r="C315" s="560" t="s">
        <v>765</v>
      </c>
      <c r="D315" s="560" t="s">
        <v>765</v>
      </c>
      <c r="E315" s="560" t="s">
        <v>765</v>
      </c>
      <c r="F315" s="560" t="s">
        <v>765</v>
      </c>
      <c r="G315" s="560" t="s">
        <v>765</v>
      </c>
      <c r="H315" s="560" t="s">
        <v>765</v>
      </c>
      <c r="I315" s="560" t="s">
        <v>765</v>
      </c>
      <c r="J315" s="560">
        <v>10405</v>
      </c>
      <c r="K315" s="560">
        <v>9614</v>
      </c>
      <c r="L315" s="560">
        <v>5252</v>
      </c>
      <c r="M315" s="560">
        <v>64</v>
      </c>
      <c r="N315" s="560" t="s">
        <v>765</v>
      </c>
      <c r="O315" s="560">
        <v>4206</v>
      </c>
      <c r="P315" s="560" t="s">
        <v>765</v>
      </c>
      <c r="Q315" s="560">
        <v>92</v>
      </c>
      <c r="R315" s="560" t="s">
        <v>765</v>
      </c>
      <c r="S315" s="560" t="s">
        <v>765</v>
      </c>
      <c r="T315" s="560" t="s">
        <v>765</v>
      </c>
      <c r="U315" s="560">
        <v>218</v>
      </c>
      <c r="V315" s="560" t="s">
        <v>765</v>
      </c>
      <c r="W315" s="566" t="s">
        <v>127</v>
      </c>
    </row>
    <row r="316" spans="1:23" s="560" customFormat="1" ht="9.75" customHeight="1" x14ac:dyDescent="0.2">
      <c r="A316" s="568" t="s">
        <v>387</v>
      </c>
      <c r="B316" s="560" t="s">
        <v>765</v>
      </c>
      <c r="C316" s="560" t="s">
        <v>765</v>
      </c>
      <c r="D316" s="560" t="s">
        <v>765</v>
      </c>
      <c r="E316" s="560" t="s">
        <v>765</v>
      </c>
      <c r="F316" s="560" t="s">
        <v>765</v>
      </c>
      <c r="G316" s="560" t="s">
        <v>765</v>
      </c>
      <c r="H316" s="560" t="s">
        <v>765</v>
      </c>
      <c r="I316" s="560" t="s">
        <v>765</v>
      </c>
      <c r="J316" s="560">
        <v>18775</v>
      </c>
      <c r="K316" s="560">
        <v>17843</v>
      </c>
      <c r="L316" s="560">
        <v>3651</v>
      </c>
      <c r="M316" s="560">
        <v>3683</v>
      </c>
      <c r="N316" s="560" t="s">
        <v>765</v>
      </c>
      <c r="O316" s="560">
        <v>7988</v>
      </c>
      <c r="P316" s="560" t="s">
        <v>765</v>
      </c>
      <c r="Q316" s="560">
        <v>2521</v>
      </c>
      <c r="R316" s="560" t="s">
        <v>765</v>
      </c>
      <c r="S316" s="560" t="s">
        <v>765</v>
      </c>
      <c r="T316" s="560" t="s">
        <v>765</v>
      </c>
      <c r="U316" s="560">
        <v>309</v>
      </c>
      <c r="V316" s="560" t="s">
        <v>765</v>
      </c>
      <c r="W316" s="566" t="s">
        <v>128</v>
      </c>
    </row>
    <row r="317" spans="1:23" s="560" customFormat="1" ht="9.75" customHeight="1" x14ac:dyDescent="0.2">
      <c r="A317" s="568" t="s">
        <v>386</v>
      </c>
      <c r="B317" s="560" t="s">
        <v>765</v>
      </c>
      <c r="C317" s="560" t="s">
        <v>765</v>
      </c>
      <c r="D317" s="560" t="s">
        <v>765</v>
      </c>
      <c r="E317" s="560" t="s">
        <v>765</v>
      </c>
      <c r="F317" s="560" t="s">
        <v>765</v>
      </c>
      <c r="G317" s="560" t="s">
        <v>765</v>
      </c>
      <c r="H317" s="560" t="s">
        <v>765</v>
      </c>
      <c r="I317" s="560" t="s">
        <v>765</v>
      </c>
      <c r="J317" s="560">
        <v>6766</v>
      </c>
      <c r="K317" s="560">
        <v>5291</v>
      </c>
      <c r="L317" s="560">
        <v>1649</v>
      </c>
      <c r="M317" s="560">
        <v>32</v>
      </c>
      <c r="N317" s="560" t="s">
        <v>765</v>
      </c>
      <c r="O317" s="560">
        <v>45</v>
      </c>
      <c r="P317" s="560" t="s">
        <v>765</v>
      </c>
      <c r="Q317" s="560">
        <v>3424</v>
      </c>
      <c r="R317" s="560" t="s">
        <v>765</v>
      </c>
      <c r="S317" s="560" t="s">
        <v>765</v>
      </c>
      <c r="T317" s="560">
        <v>141</v>
      </c>
      <c r="U317" s="560">
        <v>373</v>
      </c>
      <c r="V317" s="560">
        <v>63</v>
      </c>
      <c r="W317" s="566" t="s">
        <v>107</v>
      </c>
    </row>
    <row r="318" spans="1:23" s="560" customFormat="1" ht="9.75" customHeight="1" x14ac:dyDescent="0.2">
      <c r="A318" s="568" t="s">
        <v>385</v>
      </c>
      <c r="B318" s="560" t="s">
        <v>765</v>
      </c>
      <c r="C318" s="560" t="s">
        <v>765</v>
      </c>
      <c r="D318" s="560" t="s">
        <v>765</v>
      </c>
      <c r="E318" s="560" t="s">
        <v>765</v>
      </c>
      <c r="F318" s="560" t="s">
        <v>765</v>
      </c>
      <c r="G318" s="560">
        <v>16776</v>
      </c>
      <c r="H318" s="560" t="s">
        <v>765</v>
      </c>
      <c r="I318" s="560">
        <v>16776</v>
      </c>
      <c r="J318" s="560">
        <v>22212</v>
      </c>
      <c r="K318" s="560">
        <v>20780</v>
      </c>
      <c r="L318" s="560">
        <v>5090</v>
      </c>
      <c r="M318" s="560">
        <v>4475</v>
      </c>
      <c r="N318" s="560" t="s">
        <v>765</v>
      </c>
      <c r="O318" s="560">
        <v>7579</v>
      </c>
      <c r="P318" s="560">
        <v>16</v>
      </c>
      <c r="Q318" s="560">
        <v>3620</v>
      </c>
      <c r="R318" s="560" t="s">
        <v>765</v>
      </c>
      <c r="S318" s="560" t="s">
        <v>765</v>
      </c>
      <c r="T318" s="560" t="s">
        <v>765</v>
      </c>
      <c r="U318" s="560">
        <v>225</v>
      </c>
      <c r="V318" s="560">
        <v>88</v>
      </c>
      <c r="W318" s="566" t="s">
        <v>108</v>
      </c>
    </row>
    <row r="319" spans="1:23" s="560" customFormat="1" ht="9.75" customHeight="1" x14ac:dyDescent="0.2">
      <c r="A319" s="568" t="s">
        <v>384</v>
      </c>
      <c r="B319" s="560" t="s">
        <v>765</v>
      </c>
      <c r="C319" s="560" t="s">
        <v>765</v>
      </c>
      <c r="D319" s="560" t="s">
        <v>765</v>
      </c>
      <c r="E319" s="560" t="s">
        <v>765</v>
      </c>
      <c r="F319" s="560" t="s">
        <v>765</v>
      </c>
      <c r="G319" s="560" t="s">
        <v>765</v>
      </c>
      <c r="H319" s="560" t="s">
        <v>765</v>
      </c>
      <c r="I319" s="560" t="s">
        <v>765</v>
      </c>
      <c r="J319" s="560">
        <v>18554</v>
      </c>
      <c r="K319" s="560">
        <v>17292</v>
      </c>
      <c r="L319" s="560">
        <v>8463</v>
      </c>
      <c r="M319" s="560">
        <v>3709</v>
      </c>
      <c r="N319" s="560">
        <v>32</v>
      </c>
      <c r="O319" s="560">
        <v>53</v>
      </c>
      <c r="P319" s="560" t="s">
        <v>765</v>
      </c>
      <c r="Q319" s="560">
        <v>4740</v>
      </c>
      <c r="R319" s="560" t="s">
        <v>765</v>
      </c>
      <c r="S319" s="560" t="s">
        <v>765</v>
      </c>
      <c r="T319" s="560">
        <v>295</v>
      </c>
      <c r="U319" s="560">
        <v>145</v>
      </c>
      <c r="V319" s="560">
        <v>7</v>
      </c>
      <c r="W319" s="566" t="s">
        <v>109</v>
      </c>
    </row>
    <row r="320" spans="1:23" s="560" customFormat="1" ht="9.75" customHeight="1" x14ac:dyDescent="0.2">
      <c r="A320" s="568" t="s">
        <v>678</v>
      </c>
      <c r="B320" s="560" t="s">
        <v>765</v>
      </c>
      <c r="C320" s="560">
        <v>8663</v>
      </c>
      <c r="D320" s="560" t="s">
        <v>765</v>
      </c>
      <c r="E320" s="560" t="s">
        <v>765</v>
      </c>
      <c r="F320" s="560">
        <v>8663</v>
      </c>
      <c r="G320" s="560" t="s">
        <v>765</v>
      </c>
      <c r="H320" s="560" t="s">
        <v>765</v>
      </c>
      <c r="I320" s="560" t="s">
        <v>765</v>
      </c>
      <c r="J320" s="560">
        <v>17313</v>
      </c>
      <c r="K320" s="560">
        <v>14936</v>
      </c>
      <c r="L320" s="560">
        <v>2618</v>
      </c>
      <c r="M320" s="560">
        <v>56</v>
      </c>
      <c r="N320" s="560" t="s">
        <v>765</v>
      </c>
      <c r="O320" s="560">
        <v>7605</v>
      </c>
      <c r="P320" s="560" t="s">
        <v>765</v>
      </c>
      <c r="Q320" s="560">
        <v>4657</v>
      </c>
      <c r="R320" s="560" t="s">
        <v>765</v>
      </c>
      <c r="S320" s="560" t="s">
        <v>765</v>
      </c>
      <c r="T320" s="560" t="s">
        <v>765</v>
      </c>
      <c r="U320" s="560">
        <v>248</v>
      </c>
      <c r="V320" s="560">
        <v>26</v>
      </c>
      <c r="W320" s="566" t="s">
        <v>679</v>
      </c>
    </row>
    <row r="321" spans="1:23" s="560" customFormat="1" ht="9.75" customHeight="1" x14ac:dyDescent="0.2">
      <c r="A321" s="568" t="s">
        <v>383</v>
      </c>
      <c r="B321" s="560" t="s">
        <v>765</v>
      </c>
      <c r="C321" s="560" t="s">
        <v>765</v>
      </c>
      <c r="D321" s="560" t="s">
        <v>765</v>
      </c>
      <c r="E321" s="560" t="s">
        <v>765</v>
      </c>
      <c r="F321" s="560" t="s">
        <v>765</v>
      </c>
      <c r="G321" s="560">
        <v>13049</v>
      </c>
      <c r="H321" s="560" t="s">
        <v>765</v>
      </c>
      <c r="I321" s="560">
        <v>13049</v>
      </c>
      <c r="J321" s="560">
        <v>11883</v>
      </c>
      <c r="K321" s="560">
        <v>9775</v>
      </c>
      <c r="L321" s="560">
        <v>1962</v>
      </c>
      <c r="M321" s="560">
        <v>3694</v>
      </c>
      <c r="N321" s="560" t="s">
        <v>765</v>
      </c>
      <c r="O321" s="560">
        <v>61</v>
      </c>
      <c r="P321" s="560" t="s">
        <v>765</v>
      </c>
      <c r="Q321" s="560">
        <v>4034</v>
      </c>
      <c r="R321" s="560" t="s">
        <v>765</v>
      </c>
      <c r="S321" s="560" t="s">
        <v>765</v>
      </c>
      <c r="T321" s="560">
        <v>24</v>
      </c>
      <c r="U321" s="560">
        <v>242</v>
      </c>
      <c r="V321" s="560">
        <v>68</v>
      </c>
      <c r="W321" s="566" t="s">
        <v>104</v>
      </c>
    </row>
    <row r="322" spans="1:23" s="560" customFormat="1" ht="9.75" customHeight="1" x14ac:dyDescent="0.2">
      <c r="A322" s="565" t="s">
        <v>382</v>
      </c>
      <c r="B322" s="564" t="s">
        <v>765</v>
      </c>
      <c r="C322" s="563" t="s">
        <v>765</v>
      </c>
      <c r="D322" s="563" t="s">
        <v>765</v>
      </c>
      <c r="E322" s="563" t="s">
        <v>765</v>
      </c>
      <c r="F322" s="563" t="s">
        <v>765</v>
      </c>
      <c r="G322" s="563" t="s">
        <v>765</v>
      </c>
      <c r="H322" s="563" t="s">
        <v>765</v>
      </c>
      <c r="I322" s="563" t="s">
        <v>765</v>
      </c>
      <c r="J322" s="563">
        <v>21079</v>
      </c>
      <c r="K322" s="563">
        <v>19271</v>
      </c>
      <c r="L322" s="563">
        <v>6269</v>
      </c>
      <c r="M322" s="563">
        <v>32</v>
      </c>
      <c r="N322" s="563">
        <v>32</v>
      </c>
      <c r="O322" s="563">
        <v>7399</v>
      </c>
      <c r="P322" s="563" t="s">
        <v>765</v>
      </c>
      <c r="Q322" s="563">
        <v>5208</v>
      </c>
      <c r="R322" s="563" t="s">
        <v>765</v>
      </c>
      <c r="S322" s="563" t="s">
        <v>765</v>
      </c>
      <c r="T322" s="563">
        <v>331</v>
      </c>
      <c r="U322" s="563">
        <v>407</v>
      </c>
      <c r="V322" s="563">
        <v>273</v>
      </c>
      <c r="W322" s="561" t="s">
        <v>105</v>
      </c>
    </row>
    <row r="323" spans="1:23" ht="12" customHeight="1" x14ac:dyDescent="0.2"/>
    <row r="324" spans="1:23" ht="12" customHeight="1" x14ac:dyDescent="0.2"/>
    <row r="325" spans="1:23" ht="12" customHeight="1" x14ac:dyDescent="0.2">
      <c r="K325" s="579" t="s">
        <v>129</v>
      </c>
    </row>
    <row r="326" spans="1:23" s="574" customFormat="1" ht="21" customHeight="1" x14ac:dyDescent="0.2">
      <c r="A326" s="1074" t="s">
        <v>276</v>
      </c>
      <c r="B326" s="577" t="s">
        <v>472</v>
      </c>
      <c r="C326" s="576"/>
      <c r="D326" s="576"/>
      <c r="E326" s="576"/>
      <c r="F326" s="576"/>
      <c r="G326" s="576"/>
      <c r="H326" s="576"/>
      <c r="I326" s="576"/>
      <c r="J326" s="576"/>
      <c r="K326" s="576"/>
      <c r="L326" s="1040"/>
      <c r="M326" s="584" t="s">
        <v>471</v>
      </c>
      <c r="N326" s="576"/>
      <c r="O326" s="576"/>
      <c r="P326" s="576"/>
      <c r="Q326" s="576"/>
      <c r="R326" s="576"/>
      <c r="S326" s="1040"/>
      <c r="T326" s="1041" t="s">
        <v>467</v>
      </c>
      <c r="U326" s="576"/>
      <c r="V326" s="576"/>
      <c r="W326" s="1077" t="s">
        <v>111</v>
      </c>
    </row>
    <row r="327" spans="1:23" s="574" customFormat="1" ht="21" customHeight="1" x14ac:dyDescent="0.2">
      <c r="A327" s="1075"/>
      <c r="B327" s="577" t="s">
        <v>503</v>
      </c>
      <c r="C327" s="576"/>
      <c r="D327" s="576"/>
      <c r="E327" s="576"/>
      <c r="F327" s="576"/>
      <c r="G327" s="1040"/>
      <c r="H327" s="1041" t="s">
        <v>435</v>
      </c>
      <c r="I327" s="576"/>
      <c r="J327" s="1040"/>
      <c r="K327" s="1041" t="s">
        <v>411</v>
      </c>
      <c r="L327" s="1040"/>
      <c r="M327" s="1080" t="s">
        <v>470</v>
      </c>
      <c r="N327" s="1041" t="s">
        <v>445</v>
      </c>
      <c r="O327" s="576"/>
      <c r="P327" s="576"/>
      <c r="Q327" s="1040"/>
      <c r="R327" s="1041" t="s">
        <v>436</v>
      </c>
      <c r="S327" s="1040"/>
      <c r="T327" s="1080" t="s">
        <v>466</v>
      </c>
      <c r="U327" s="1041" t="s">
        <v>445</v>
      </c>
      <c r="V327" s="576"/>
      <c r="W327" s="1078"/>
    </row>
    <row r="328" spans="1:23" s="574" customFormat="1" ht="52.5" customHeight="1" x14ac:dyDescent="0.2">
      <c r="A328" s="1076"/>
      <c r="B328" s="581" t="s">
        <v>423</v>
      </c>
      <c r="C328" s="575" t="s">
        <v>422</v>
      </c>
      <c r="D328" s="575" t="s">
        <v>421</v>
      </c>
      <c r="E328" s="575" t="s">
        <v>463</v>
      </c>
      <c r="F328" s="575" t="s">
        <v>420</v>
      </c>
      <c r="G328" s="575" t="s">
        <v>468</v>
      </c>
      <c r="H328" s="1043" t="s">
        <v>418</v>
      </c>
      <c r="I328" s="575" t="s">
        <v>461</v>
      </c>
      <c r="J328" s="575" t="s">
        <v>417</v>
      </c>
      <c r="K328" s="1043" t="s">
        <v>408</v>
      </c>
      <c r="L328" s="575" t="s">
        <v>406</v>
      </c>
      <c r="M328" s="1081"/>
      <c r="N328" s="1043" t="s">
        <v>438</v>
      </c>
      <c r="O328" s="575" t="s">
        <v>433</v>
      </c>
      <c r="P328" s="575" t="s">
        <v>275</v>
      </c>
      <c r="Q328" s="575" t="s">
        <v>432</v>
      </c>
      <c r="R328" s="1043" t="s">
        <v>1598</v>
      </c>
      <c r="S328" s="575" t="s">
        <v>463</v>
      </c>
      <c r="T328" s="1081"/>
      <c r="U328" s="1043" t="s">
        <v>438</v>
      </c>
      <c r="V328" s="580" t="s">
        <v>433</v>
      </c>
      <c r="W328" s="1079"/>
    </row>
    <row r="329" spans="1:23" s="560" customFormat="1" ht="9.75" customHeight="1" x14ac:dyDescent="0.2">
      <c r="A329" s="573" t="s">
        <v>598</v>
      </c>
      <c r="B329" s="572">
        <v>87</v>
      </c>
      <c r="C329" s="571">
        <v>7</v>
      </c>
      <c r="D329" s="571">
        <v>874</v>
      </c>
      <c r="E329" s="571">
        <v>524</v>
      </c>
      <c r="F329" s="571" t="s">
        <v>765</v>
      </c>
      <c r="G329" s="571">
        <v>9</v>
      </c>
      <c r="H329" s="571">
        <v>8179</v>
      </c>
      <c r="I329" s="571">
        <v>675</v>
      </c>
      <c r="J329" s="571">
        <v>7504</v>
      </c>
      <c r="K329" s="571">
        <v>940</v>
      </c>
      <c r="L329" s="571">
        <v>940</v>
      </c>
      <c r="M329" s="571">
        <v>89442</v>
      </c>
      <c r="N329" s="571">
        <v>89433</v>
      </c>
      <c r="O329" s="571">
        <v>40062</v>
      </c>
      <c r="P329" s="571">
        <v>2961</v>
      </c>
      <c r="Q329" s="571">
        <v>46410</v>
      </c>
      <c r="R329" s="571">
        <v>9</v>
      </c>
      <c r="S329" s="571">
        <v>9</v>
      </c>
      <c r="T329" s="571">
        <v>986</v>
      </c>
      <c r="U329" s="571">
        <v>17</v>
      </c>
      <c r="V329" s="571" t="s">
        <v>765</v>
      </c>
      <c r="W329" s="569" t="s">
        <v>118</v>
      </c>
    </row>
    <row r="330" spans="1:23" s="560" customFormat="1" ht="9.75" customHeight="1" x14ac:dyDescent="0.2">
      <c r="A330" s="568" t="s">
        <v>399</v>
      </c>
      <c r="B330" s="560">
        <v>17</v>
      </c>
      <c r="C330" s="560">
        <v>14</v>
      </c>
      <c r="D330" s="560">
        <v>455</v>
      </c>
      <c r="E330" s="560">
        <v>2605</v>
      </c>
      <c r="F330" s="560" t="s">
        <v>765</v>
      </c>
      <c r="G330" s="560">
        <v>40</v>
      </c>
      <c r="H330" s="560">
        <v>11866</v>
      </c>
      <c r="I330" s="560">
        <v>1064</v>
      </c>
      <c r="J330" s="560">
        <v>10802</v>
      </c>
      <c r="K330" s="560">
        <v>313</v>
      </c>
      <c r="L330" s="560">
        <v>313</v>
      </c>
      <c r="M330" s="560">
        <v>72609</v>
      </c>
      <c r="N330" s="560">
        <v>72593</v>
      </c>
      <c r="O330" s="560">
        <v>36100</v>
      </c>
      <c r="P330" s="560">
        <v>17818</v>
      </c>
      <c r="Q330" s="560">
        <v>18675</v>
      </c>
      <c r="R330" s="560">
        <v>16</v>
      </c>
      <c r="S330" s="560">
        <v>16</v>
      </c>
      <c r="T330" s="560">
        <v>1287</v>
      </c>
      <c r="U330" s="560">
        <v>47</v>
      </c>
      <c r="V330" s="560">
        <v>6</v>
      </c>
      <c r="W330" s="566" t="s">
        <v>119</v>
      </c>
    </row>
    <row r="331" spans="1:23" s="560" customFormat="1" ht="9.75" customHeight="1" x14ac:dyDescent="0.2">
      <c r="A331" s="568" t="s">
        <v>398</v>
      </c>
      <c r="B331" s="560">
        <v>22297</v>
      </c>
      <c r="C331" s="560">
        <v>21</v>
      </c>
      <c r="D331" s="560">
        <v>741</v>
      </c>
      <c r="E331" s="560">
        <v>1325</v>
      </c>
      <c r="F331" s="560" t="s">
        <v>765</v>
      </c>
      <c r="G331" s="560" t="s">
        <v>765</v>
      </c>
      <c r="H331" s="560">
        <v>13956</v>
      </c>
      <c r="I331" s="560">
        <v>673</v>
      </c>
      <c r="J331" s="560">
        <v>13283</v>
      </c>
      <c r="K331" s="560">
        <v>961</v>
      </c>
      <c r="L331" s="560">
        <v>961</v>
      </c>
      <c r="M331" s="560">
        <v>75650</v>
      </c>
      <c r="N331" s="560">
        <v>75623</v>
      </c>
      <c r="O331" s="560">
        <v>51697</v>
      </c>
      <c r="P331" s="560">
        <v>23926</v>
      </c>
      <c r="Q331" s="560" t="s">
        <v>765</v>
      </c>
      <c r="R331" s="560">
        <v>27</v>
      </c>
      <c r="S331" s="560">
        <v>27</v>
      </c>
      <c r="T331" s="560">
        <v>1005</v>
      </c>
      <c r="U331" s="560">
        <v>42</v>
      </c>
      <c r="V331" s="560">
        <v>14</v>
      </c>
      <c r="W331" s="566" t="s">
        <v>120</v>
      </c>
    </row>
    <row r="332" spans="1:23" s="560" customFormat="1" ht="9.75" customHeight="1" x14ac:dyDescent="0.2">
      <c r="A332" s="568" t="s">
        <v>397</v>
      </c>
      <c r="B332" s="560">
        <v>8065</v>
      </c>
      <c r="C332" s="560" t="s">
        <v>765</v>
      </c>
      <c r="D332" s="560">
        <v>955</v>
      </c>
      <c r="E332" s="560">
        <v>3243</v>
      </c>
      <c r="F332" s="560" t="s">
        <v>765</v>
      </c>
      <c r="G332" s="560">
        <v>17</v>
      </c>
      <c r="H332" s="560">
        <v>9725</v>
      </c>
      <c r="I332" s="560">
        <v>446</v>
      </c>
      <c r="J332" s="560">
        <v>9279</v>
      </c>
      <c r="K332" s="560">
        <v>618</v>
      </c>
      <c r="L332" s="560">
        <v>618</v>
      </c>
      <c r="M332" s="560">
        <v>91652</v>
      </c>
      <c r="N332" s="560">
        <v>91644</v>
      </c>
      <c r="O332" s="560">
        <v>82594</v>
      </c>
      <c r="P332" s="560">
        <v>9050</v>
      </c>
      <c r="Q332" s="560" t="s">
        <v>765</v>
      </c>
      <c r="R332" s="560">
        <v>8</v>
      </c>
      <c r="S332" s="560">
        <v>8</v>
      </c>
      <c r="T332" s="560">
        <v>1213</v>
      </c>
      <c r="U332" s="560">
        <v>45</v>
      </c>
      <c r="V332" s="560">
        <v>1</v>
      </c>
      <c r="W332" s="566" t="s">
        <v>283</v>
      </c>
    </row>
    <row r="333" spans="1:23" s="560" customFormat="1" ht="9.75" customHeight="1" x14ac:dyDescent="0.2">
      <c r="A333" s="568" t="s">
        <v>750</v>
      </c>
      <c r="B333" s="560">
        <v>146</v>
      </c>
      <c r="C333" s="560" t="s">
        <v>765</v>
      </c>
      <c r="D333" s="560">
        <v>1713</v>
      </c>
      <c r="E333" s="560">
        <v>6032</v>
      </c>
      <c r="F333" s="560">
        <v>14</v>
      </c>
      <c r="G333" s="560">
        <v>45</v>
      </c>
      <c r="H333" s="560">
        <v>12405</v>
      </c>
      <c r="I333" s="560">
        <v>826</v>
      </c>
      <c r="J333" s="560">
        <v>11579</v>
      </c>
      <c r="K333" s="560">
        <v>431</v>
      </c>
      <c r="L333" s="560">
        <v>431</v>
      </c>
      <c r="M333" s="560">
        <v>91593</v>
      </c>
      <c r="N333" s="560">
        <v>91571</v>
      </c>
      <c r="O333" s="560">
        <v>85541</v>
      </c>
      <c r="P333" s="560">
        <v>6030</v>
      </c>
      <c r="Q333" s="560" t="s">
        <v>765</v>
      </c>
      <c r="R333" s="560">
        <v>22</v>
      </c>
      <c r="S333" s="560">
        <v>22</v>
      </c>
      <c r="T333" s="560">
        <v>1226</v>
      </c>
      <c r="U333" s="560">
        <v>300</v>
      </c>
      <c r="V333" s="560">
        <v>13</v>
      </c>
      <c r="W333" s="566" t="s">
        <v>673</v>
      </c>
    </row>
    <row r="334" spans="1:23" s="560" customFormat="1" ht="6.75" customHeight="1" x14ac:dyDescent="0.2">
      <c r="A334" s="568"/>
      <c r="W334" s="566"/>
    </row>
    <row r="335" spans="1:23" s="560" customFormat="1" ht="9.75" customHeight="1" x14ac:dyDescent="0.2">
      <c r="A335" s="568" t="s">
        <v>595</v>
      </c>
      <c r="B335" s="560">
        <v>8085</v>
      </c>
      <c r="C335" s="560" t="s">
        <v>765</v>
      </c>
      <c r="D335" s="560">
        <v>1215</v>
      </c>
      <c r="E335" s="560">
        <v>1459</v>
      </c>
      <c r="F335" s="560" t="s">
        <v>765</v>
      </c>
      <c r="G335" s="560">
        <v>25</v>
      </c>
      <c r="H335" s="560">
        <v>10646</v>
      </c>
      <c r="I335" s="560">
        <v>588</v>
      </c>
      <c r="J335" s="560">
        <v>10058</v>
      </c>
      <c r="K335" s="560">
        <v>801</v>
      </c>
      <c r="L335" s="560">
        <v>801</v>
      </c>
      <c r="M335" s="560">
        <v>88156</v>
      </c>
      <c r="N335" s="560">
        <v>88149</v>
      </c>
      <c r="O335" s="560">
        <v>85157</v>
      </c>
      <c r="P335" s="560">
        <v>2992</v>
      </c>
      <c r="Q335" s="560" t="s">
        <v>765</v>
      </c>
      <c r="R335" s="560">
        <v>7</v>
      </c>
      <c r="S335" s="560">
        <v>7</v>
      </c>
      <c r="T335" s="560">
        <v>1219</v>
      </c>
      <c r="U335" s="560">
        <v>51</v>
      </c>
      <c r="V335" s="560">
        <v>5</v>
      </c>
      <c r="W335" s="566" t="s">
        <v>282</v>
      </c>
    </row>
    <row r="336" spans="1:23" s="560" customFormat="1" ht="9.75" customHeight="1" x14ac:dyDescent="0.2">
      <c r="A336" s="568" t="s">
        <v>751</v>
      </c>
      <c r="B336" s="560">
        <v>160</v>
      </c>
      <c r="C336" s="560" t="s">
        <v>765</v>
      </c>
      <c r="D336" s="560">
        <v>1475</v>
      </c>
      <c r="E336" s="560">
        <v>5953</v>
      </c>
      <c r="F336" s="560">
        <v>14</v>
      </c>
      <c r="G336" s="560">
        <v>62</v>
      </c>
      <c r="H336" s="560">
        <v>14068</v>
      </c>
      <c r="I336" s="560">
        <v>735</v>
      </c>
      <c r="J336" s="560">
        <v>13333</v>
      </c>
      <c r="K336" s="560">
        <v>134</v>
      </c>
      <c r="L336" s="560">
        <v>134</v>
      </c>
      <c r="M336" s="560">
        <v>99626</v>
      </c>
      <c r="N336" s="560">
        <v>99607</v>
      </c>
      <c r="O336" s="560">
        <v>87557</v>
      </c>
      <c r="P336" s="560">
        <v>12050</v>
      </c>
      <c r="Q336" s="560" t="s">
        <v>765</v>
      </c>
      <c r="R336" s="560">
        <v>19</v>
      </c>
      <c r="S336" s="560">
        <v>19</v>
      </c>
      <c r="T336" s="560">
        <v>1390</v>
      </c>
      <c r="U336" s="560">
        <v>344</v>
      </c>
      <c r="V336" s="560">
        <v>16</v>
      </c>
      <c r="W336" s="566" t="s">
        <v>675</v>
      </c>
    </row>
    <row r="337" spans="1:23" s="560" customFormat="1" ht="6.75" customHeight="1" x14ac:dyDescent="0.2">
      <c r="A337" s="568"/>
      <c r="W337" s="566"/>
    </row>
    <row r="338" spans="1:23" s="560" customFormat="1" ht="9.75" customHeight="1" x14ac:dyDescent="0.2">
      <c r="A338" s="568" t="s">
        <v>393</v>
      </c>
      <c r="B338" s="560">
        <v>20</v>
      </c>
      <c r="C338" s="560" t="s">
        <v>765</v>
      </c>
      <c r="D338" s="560">
        <v>398</v>
      </c>
      <c r="E338" s="560">
        <v>390</v>
      </c>
      <c r="F338" s="560" t="s">
        <v>765</v>
      </c>
      <c r="G338" s="560">
        <v>8</v>
      </c>
      <c r="H338" s="560">
        <v>3733</v>
      </c>
      <c r="I338" s="560">
        <v>268</v>
      </c>
      <c r="J338" s="560">
        <v>3465</v>
      </c>
      <c r="K338" s="560">
        <v>297</v>
      </c>
      <c r="L338" s="560">
        <v>297</v>
      </c>
      <c r="M338" s="560">
        <v>28134</v>
      </c>
      <c r="N338" s="560">
        <v>28131</v>
      </c>
      <c r="O338" s="560">
        <v>28131</v>
      </c>
      <c r="P338" s="560" t="s">
        <v>765</v>
      </c>
      <c r="Q338" s="560" t="s">
        <v>765</v>
      </c>
      <c r="R338" s="560">
        <v>3</v>
      </c>
      <c r="S338" s="560">
        <v>3</v>
      </c>
      <c r="T338" s="560">
        <v>242</v>
      </c>
      <c r="U338" s="560">
        <v>7</v>
      </c>
      <c r="V338" s="560">
        <v>4</v>
      </c>
      <c r="W338" s="566" t="s">
        <v>281</v>
      </c>
    </row>
    <row r="339" spans="1:23" s="560" customFormat="1" ht="9.75" customHeight="1" x14ac:dyDescent="0.2">
      <c r="A339" s="568" t="s">
        <v>396</v>
      </c>
      <c r="B339" s="560">
        <v>6</v>
      </c>
      <c r="C339" s="560" t="s">
        <v>765</v>
      </c>
      <c r="D339" s="560">
        <v>379</v>
      </c>
      <c r="E339" s="560">
        <v>5122</v>
      </c>
      <c r="F339" s="560">
        <v>14</v>
      </c>
      <c r="G339" s="560">
        <v>17</v>
      </c>
      <c r="H339" s="560">
        <v>3078</v>
      </c>
      <c r="I339" s="560">
        <v>192</v>
      </c>
      <c r="J339" s="560">
        <v>2886</v>
      </c>
      <c r="K339" s="560">
        <v>68</v>
      </c>
      <c r="L339" s="560">
        <v>68</v>
      </c>
      <c r="M339" s="560">
        <v>4000</v>
      </c>
      <c r="N339" s="560">
        <v>3993</v>
      </c>
      <c r="O339" s="560">
        <v>3993</v>
      </c>
      <c r="P339" s="560" t="s">
        <v>765</v>
      </c>
      <c r="Q339" s="560" t="s">
        <v>765</v>
      </c>
      <c r="R339" s="560">
        <v>7</v>
      </c>
      <c r="S339" s="560">
        <v>7</v>
      </c>
      <c r="T339" s="560">
        <v>263</v>
      </c>
      <c r="U339" s="560">
        <v>15</v>
      </c>
      <c r="V339" s="560">
        <v>2</v>
      </c>
      <c r="W339" s="566" t="s">
        <v>121</v>
      </c>
    </row>
    <row r="340" spans="1:23" s="560" customFormat="1" ht="9.75" customHeight="1" x14ac:dyDescent="0.2">
      <c r="A340" s="568" t="s">
        <v>395</v>
      </c>
      <c r="B340" s="560">
        <v>75</v>
      </c>
      <c r="C340" s="560" t="s">
        <v>765</v>
      </c>
      <c r="D340" s="560">
        <v>733</v>
      </c>
      <c r="E340" s="560">
        <v>202</v>
      </c>
      <c r="F340" s="560" t="s">
        <v>765</v>
      </c>
      <c r="G340" s="560">
        <v>1</v>
      </c>
      <c r="H340" s="560">
        <v>2212</v>
      </c>
      <c r="I340" s="560">
        <v>191</v>
      </c>
      <c r="J340" s="560">
        <v>2021</v>
      </c>
      <c r="K340" s="560">
        <v>22</v>
      </c>
      <c r="L340" s="560">
        <v>22</v>
      </c>
      <c r="M340" s="560">
        <v>20088</v>
      </c>
      <c r="N340" s="560">
        <v>20079</v>
      </c>
      <c r="O340" s="560">
        <v>20079</v>
      </c>
      <c r="P340" s="560" t="s">
        <v>765</v>
      </c>
      <c r="Q340" s="560" t="s">
        <v>765</v>
      </c>
      <c r="R340" s="560">
        <v>9</v>
      </c>
      <c r="S340" s="560">
        <v>9</v>
      </c>
      <c r="T340" s="560">
        <v>337</v>
      </c>
      <c r="U340" s="560">
        <v>72</v>
      </c>
      <c r="V340" s="560">
        <v>3</v>
      </c>
      <c r="W340" s="566" t="s">
        <v>122</v>
      </c>
    </row>
    <row r="341" spans="1:23" s="560" customFormat="1" ht="9.75" customHeight="1" x14ac:dyDescent="0.2">
      <c r="A341" s="568" t="s">
        <v>394</v>
      </c>
      <c r="B341" s="560">
        <v>45</v>
      </c>
      <c r="C341" s="560" t="s">
        <v>765</v>
      </c>
      <c r="D341" s="560">
        <v>203</v>
      </c>
      <c r="E341" s="560">
        <v>318</v>
      </c>
      <c r="F341" s="560" t="s">
        <v>765</v>
      </c>
      <c r="G341" s="560">
        <v>19</v>
      </c>
      <c r="H341" s="560">
        <v>3382</v>
      </c>
      <c r="I341" s="560">
        <v>175</v>
      </c>
      <c r="J341" s="560">
        <v>3207</v>
      </c>
      <c r="K341" s="560">
        <v>44</v>
      </c>
      <c r="L341" s="560">
        <v>44</v>
      </c>
      <c r="M341" s="560">
        <v>39371</v>
      </c>
      <c r="N341" s="560">
        <v>39368</v>
      </c>
      <c r="O341" s="560">
        <v>33338</v>
      </c>
      <c r="P341" s="560">
        <v>6030</v>
      </c>
      <c r="Q341" s="560" t="s">
        <v>765</v>
      </c>
      <c r="R341" s="560">
        <v>3</v>
      </c>
      <c r="S341" s="560">
        <v>3</v>
      </c>
      <c r="T341" s="560">
        <v>384</v>
      </c>
      <c r="U341" s="560">
        <v>206</v>
      </c>
      <c r="V341" s="560">
        <v>4</v>
      </c>
      <c r="W341" s="566" t="s">
        <v>123</v>
      </c>
    </row>
    <row r="342" spans="1:23" s="560" customFormat="1" ht="9.75" customHeight="1" x14ac:dyDescent="0.2">
      <c r="A342" s="568" t="s">
        <v>676</v>
      </c>
      <c r="B342" s="560">
        <v>34</v>
      </c>
      <c r="C342" s="560" t="s">
        <v>765</v>
      </c>
      <c r="D342" s="560">
        <v>160</v>
      </c>
      <c r="E342" s="560">
        <v>311</v>
      </c>
      <c r="F342" s="560" t="s">
        <v>765</v>
      </c>
      <c r="G342" s="560">
        <v>25</v>
      </c>
      <c r="H342" s="560">
        <v>5396</v>
      </c>
      <c r="I342" s="560">
        <v>177</v>
      </c>
      <c r="J342" s="560">
        <v>5219</v>
      </c>
      <c r="K342" s="560" t="s">
        <v>765</v>
      </c>
      <c r="L342" s="560" t="s">
        <v>765</v>
      </c>
      <c r="M342" s="560">
        <v>36167</v>
      </c>
      <c r="N342" s="560">
        <v>36167</v>
      </c>
      <c r="O342" s="560">
        <v>30147</v>
      </c>
      <c r="P342" s="560">
        <v>6020</v>
      </c>
      <c r="Q342" s="560" t="s">
        <v>765</v>
      </c>
      <c r="R342" s="560" t="s">
        <v>765</v>
      </c>
      <c r="S342" s="560" t="s">
        <v>765</v>
      </c>
      <c r="T342" s="560">
        <v>406</v>
      </c>
      <c r="U342" s="560">
        <v>51</v>
      </c>
      <c r="V342" s="560">
        <v>7</v>
      </c>
      <c r="W342" s="566" t="s">
        <v>677</v>
      </c>
    </row>
    <row r="343" spans="1:23" s="560" customFormat="1" ht="6.75" customHeight="1" x14ac:dyDescent="0.2">
      <c r="A343" s="568"/>
      <c r="W343" s="566"/>
    </row>
    <row r="344" spans="1:23" s="560" customFormat="1" ht="9.75" customHeight="1" x14ac:dyDescent="0.2">
      <c r="A344" s="568" t="s">
        <v>280</v>
      </c>
      <c r="B344" s="560">
        <v>17</v>
      </c>
      <c r="C344" s="560" t="s">
        <v>765</v>
      </c>
      <c r="D344" s="560">
        <v>34</v>
      </c>
      <c r="E344" s="560">
        <v>190</v>
      </c>
      <c r="F344" s="560" t="s">
        <v>765</v>
      </c>
      <c r="G344" s="560">
        <v>8</v>
      </c>
      <c r="H344" s="560">
        <v>1161</v>
      </c>
      <c r="I344" s="560">
        <v>101</v>
      </c>
      <c r="J344" s="560">
        <v>1060</v>
      </c>
      <c r="K344" s="560" t="s">
        <v>765</v>
      </c>
      <c r="L344" s="560" t="s">
        <v>765</v>
      </c>
      <c r="M344" s="560">
        <v>9045</v>
      </c>
      <c r="N344" s="560">
        <v>9045</v>
      </c>
      <c r="O344" s="560">
        <v>9045</v>
      </c>
      <c r="P344" s="560" t="s">
        <v>765</v>
      </c>
      <c r="Q344" s="560" t="s">
        <v>765</v>
      </c>
      <c r="R344" s="560" t="s">
        <v>765</v>
      </c>
      <c r="S344" s="560" t="s">
        <v>765</v>
      </c>
      <c r="T344" s="560">
        <v>100</v>
      </c>
      <c r="U344" s="560">
        <v>1</v>
      </c>
      <c r="V344" s="560">
        <v>1</v>
      </c>
      <c r="W344" s="566" t="s">
        <v>279</v>
      </c>
    </row>
    <row r="345" spans="1:23" s="560" customFormat="1" ht="9.75" customHeight="1" x14ac:dyDescent="0.2">
      <c r="A345" s="568" t="s">
        <v>383</v>
      </c>
      <c r="B345" s="560" t="s">
        <v>765</v>
      </c>
      <c r="C345" s="560" t="s">
        <v>765</v>
      </c>
      <c r="D345" s="560">
        <v>96</v>
      </c>
      <c r="E345" s="560">
        <v>149</v>
      </c>
      <c r="F345" s="560" t="s">
        <v>765</v>
      </c>
      <c r="G345" s="560" t="s">
        <v>765</v>
      </c>
      <c r="H345" s="560">
        <v>723</v>
      </c>
      <c r="I345" s="560">
        <v>53</v>
      </c>
      <c r="J345" s="560">
        <v>670</v>
      </c>
      <c r="K345" s="560">
        <v>68</v>
      </c>
      <c r="L345" s="560">
        <v>68</v>
      </c>
      <c r="M345" s="560">
        <v>7038</v>
      </c>
      <c r="N345" s="560">
        <v>7038</v>
      </c>
      <c r="O345" s="560">
        <v>7038</v>
      </c>
      <c r="P345" s="560" t="s">
        <v>765</v>
      </c>
      <c r="Q345" s="560" t="s">
        <v>765</v>
      </c>
      <c r="R345" s="560" t="s">
        <v>765</v>
      </c>
      <c r="S345" s="560" t="s">
        <v>765</v>
      </c>
      <c r="T345" s="560">
        <v>110</v>
      </c>
      <c r="U345" s="560">
        <v>5</v>
      </c>
      <c r="V345" s="560">
        <v>3</v>
      </c>
      <c r="W345" s="566" t="s">
        <v>104</v>
      </c>
    </row>
    <row r="346" spans="1:23" s="560" customFormat="1" ht="9.75" customHeight="1" x14ac:dyDescent="0.2">
      <c r="A346" s="568" t="s">
        <v>382</v>
      </c>
      <c r="B346" s="560">
        <v>3</v>
      </c>
      <c r="C346" s="560" t="s">
        <v>765</v>
      </c>
      <c r="D346" s="560">
        <v>268</v>
      </c>
      <c r="E346" s="560">
        <v>51</v>
      </c>
      <c r="F346" s="560" t="s">
        <v>765</v>
      </c>
      <c r="G346" s="560" t="s">
        <v>765</v>
      </c>
      <c r="H346" s="560">
        <v>1849</v>
      </c>
      <c r="I346" s="560">
        <v>114</v>
      </c>
      <c r="J346" s="560">
        <v>1735</v>
      </c>
      <c r="K346" s="560">
        <v>229</v>
      </c>
      <c r="L346" s="560">
        <v>229</v>
      </c>
      <c r="M346" s="560">
        <v>12051</v>
      </c>
      <c r="N346" s="560">
        <v>12048</v>
      </c>
      <c r="O346" s="560">
        <v>12048</v>
      </c>
      <c r="P346" s="560" t="s">
        <v>765</v>
      </c>
      <c r="Q346" s="560" t="s">
        <v>765</v>
      </c>
      <c r="R346" s="560">
        <v>3</v>
      </c>
      <c r="S346" s="560">
        <v>3</v>
      </c>
      <c r="T346" s="560">
        <v>32</v>
      </c>
      <c r="U346" s="560">
        <v>1</v>
      </c>
      <c r="V346" s="560" t="s">
        <v>765</v>
      </c>
      <c r="W346" s="566" t="s">
        <v>105</v>
      </c>
    </row>
    <row r="347" spans="1:23" s="560" customFormat="1" ht="9.75" customHeight="1" x14ac:dyDescent="0.2">
      <c r="A347" s="568" t="s">
        <v>392</v>
      </c>
      <c r="B347" s="560">
        <v>6</v>
      </c>
      <c r="C347" s="560" t="s">
        <v>765</v>
      </c>
      <c r="D347" s="560">
        <v>187</v>
      </c>
      <c r="E347" s="560">
        <v>5006</v>
      </c>
      <c r="F347" s="560">
        <v>14</v>
      </c>
      <c r="G347" s="560" t="s">
        <v>765</v>
      </c>
      <c r="H347" s="560">
        <v>518</v>
      </c>
      <c r="I347" s="560">
        <v>42</v>
      </c>
      <c r="J347" s="560">
        <v>476</v>
      </c>
      <c r="K347" s="560">
        <v>23</v>
      </c>
      <c r="L347" s="560">
        <v>23</v>
      </c>
      <c r="M347" s="560">
        <v>4000</v>
      </c>
      <c r="N347" s="560">
        <v>3993</v>
      </c>
      <c r="O347" s="560">
        <v>3993</v>
      </c>
      <c r="P347" s="560" t="s">
        <v>765</v>
      </c>
      <c r="Q347" s="560" t="s">
        <v>765</v>
      </c>
      <c r="R347" s="560">
        <v>7</v>
      </c>
      <c r="S347" s="560">
        <v>7</v>
      </c>
      <c r="T347" s="560">
        <v>104</v>
      </c>
      <c r="U347" s="560">
        <v>4</v>
      </c>
      <c r="V347" s="560">
        <v>2</v>
      </c>
      <c r="W347" s="566" t="s">
        <v>106</v>
      </c>
    </row>
    <row r="348" spans="1:23" s="560" customFormat="1" ht="9.75" customHeight="1" x14ac:dyDescent="0.2">
      <c r="A348" s="568" t="s">
        <v>391</v>
      </c>
      <c r="B348" s="560" t="s">
        <v>765</v>
      </c>
      <c r="C348" s="560" t="s">
        <v>765</v>
      </c>
      <c r="D348" s="560">
        <v>85</v>
      </c>
      <c r="E348" s="560">
        <v>50</v>
      </c>
      <c r="F348" s="560" t="s">
        <v>765</v>
      </c>
      <c r="G348" s="560" t="s">
        <v>765</v>
      </c>
      <c r="H348" s="560">
        <v>1101</v>
      </c>
      <c r="I348" s="560">
        <v>50</v>
      </c>
      <c r="J348" s="560">
        <v>1051</v>
      </c>
      <c r="K348" s="560" t="s">
        <v>765</v>
      </c>
      <c r="L348" s="560" t="s">
        <v>765</v>
      </c>
      <c r="M348" s="560" t="s">
        <v>765</v>
      </c>
      <c r="N348" s="560" t="s">
        <v>765</v>
      </c>
      <c r="O348" s="560" t="s">
        <v>765</v>
      </c>
      <c r="P348" s="560" t="s">
        <v>765</v>
      </c>
      <c r="Q348" s="560" t="s">
        <v>765</v>
      </c>
      <c r="R348" s="560" t="s">
        <v>765</v>
      </c>
      <c r="S348" s="560" t="s">
        <v>765</v>
      </c>
      <c r="T348" s="560">
        <v>110</v>
      </c>
      <c r="U348" s="560">
        <v>1</v>
      </c>
      <c r="V348" s="560" t="s">
        <v>765</v>
      </c>
      <c r="W348" s="566" t="s">
        <v>124</v>
      </c>
    </row>
    <row r="349" spans="1:23" s="560" customFormat="1" ht="9.75" customHeight="1" x14ac:dyDescent="0.2">
      <c r="A349" s="568" t="s">
        <v>390</v>
      </c>
      <c r="B349" s="560" t="s">
        <v>765</v>
      </c>
      <c r="C349" s="560" t="s">
        <v>765</v>
      </c>
      <c r="D349" s="560">
        <v>107</v>
      </c>
      <c r="E349" s="560">
        <v>66</v>
      </c>
      <c r="F349" s="560" t="s">
        <v>765</v>
      </c>
      <c r="G349" s="560">
        <v>17</v>
      </c>
      <c r="H349" s="560">
        <v>1459</v>
      </c>
      <c r="I349" s="560">
        <v>100</v>
      </c>
      <c r="J349" s="560">
        <v>1359</v>
      </c>
      <c r="K349" s="560">
        <v>45</v>
      </c>
      <c r="L349" s="560">
        <v>45</v>
      </c>
      <c r="M349" s="560" t="s">
        <v>765</v>
      </c>
      <c r="N349" s="560" t="s">
        <v>765</v>
      </c>
      <c r="O349" s="560" t="s">
        <v>765</v>
      </c>
      <c r="P349" s="560" t="s">
        <v>765</v>
      </c>
      <c r="Q349" s="560" t="s">
        <v>765</v>
      </c>
      <c r="R349" s="560" t="s">
        <v>765</v>
      </c>
      <c r="S349" s="560" t="s">
        <v>765</v>
      </c>
      <c r="T349" s="560">
        <v>49</v>
      </c>
      <c r="U349" s="560">
        <v>10</v>
      </c>
      <c r="V349" s="560" t="s">
        <v>765</v>
      </c>
      <c r="W349" s="566" t="s">
        <v>125</v>
      </c>
    </row>
    <row r="350" spans="1:23" s="560" customFormat="1" ht="9.75" customHeight="1" x14ac:dyDescent="0.2">
      <c r="A350" s="568" t="s">
        <v>389</v>
      </c>
      <c r="B350" s="560">
        <v>33</v>
      </c>
      <c r="C350" s="560" t="s">
        <v>765</v>
      </c>
      <c r="D350" s="560">
        <v>373</v>
      </c>
      <c r="E350" s="560">
        <v>78</v>
      </c>
      <c r="F350" s="560" t="s">
        <v>765</v>
      </c>
      <c r="G350" s="560" t="s">
        <v>765</v>
      </c>
      <c r="H350" s="560">
        <v>1038</v>
      </c>
      <c r="I350" s="560">
        <v>63</v>
      </c>
      <c r="J350" s="560">
        <v>975</v>
      </c>
      <c r="K350" s="560" t="s">
        <v>765</v>
      </c>
      <c r="L350" s="560" t="s">
        <v>765</v>
      </c>
      <c r="M350" s="560">
        <v>6033</v>
      </c>
      <c r="N350" s="560">
        <v>6030</v>
      </c>
      <c r="O350" s="560">
        <v>6030</v>
      </c>
      <c r="P350" s="560" t="s">
        <v>765</v>
      </c>
      <c r="Q350" s="560" t="s">
        <v>765</v>
      </c>
      <c r="R350" s="560">
        <v>3</v>
      </c>
      <c r="S350" s="560">
        <v>3</v>
      </c>
      <c r="T350" s="560">
        <v>100</v>
      </c>
      <c r="U350" s="560">
        <v>10</v>
      </c>
      <c r="V350" s="560">
        <v>2</v>
      </c>
      <c r="W350" s="566" t="s">
        <v>126</v>
      </c>
    </row>
    <row r="351" spans="1:23" s="560" customFormat="1" ht="9.75" customHeight="1" x14ac:dyDescent="0.2">
      <c r="A351" s="568" t="s">
        <v>388</v>
      </c>
      <c r="B351" s="560">
        <v>17</v>
      </c>
      <c r="C351" s="560" t="s">
        <v>765</v>
      </c>
      <c r="D351" s="560">
        <v>144</v>
      </c>
      <c r="E351" s="560">
        <v>57</v>
      </c>
      <c r="F351" s="560" t="s">
        <v>765</v>
      </c>
      <c r="G351" s="560" t="s">
        <v>765</v>
      </c>
      <c r="H351" s="560">
        <v>573</v>
      </c>
      <c r="I351" s="560">
        <v>39</v>
      </c>
      <c r="J351" s="560">
        <v>534</v>
      </c>
      <c r="K351" s="560" t="s">
        <v>765</v>
      </c>
      <c r="L351" s="560" t="s">
        <v>765</v>
      </c>
      <c r="M351" s="560">
        <v>8052</v>
      </c>
      <c r="N351" s="560">
        <v>8049</v>
      </c>
      <c r="O351" s="560">
        <v>8049</v>
      </c>
      <c r="P351" s="560" t="s">
        <v>765</v>
      </c>
      <c r="Q351" s="560" t="s">
        <v>765</v>
      </c>
      <c r="R351" s="560">
        <v>3</v>
      </c>
      <c r="S351" s="560">
        <v>3</v>
      </c>
      <c r="T351" s="560">
        <v>72</v>
      </c>
      <c r="U351" s="560">
        <v>9</v>
      </c>
      <c r="V351" s="560">
        <v>1</v>
      </c>
      <c r="W351" s="566" t="s">
        <v>127</v>
      </c>
    </row>
    <row r="352" spans="1:23" s="560" customFormat="1" ht="9.75" customHeight="1" x14ac:dyDescent="0.2">
      <c r="A352" s="568" t="s">
        <v>387</v>
      </c>
      <c r="B352" s="560">
        <v>25</v>
      </c>
      <c r="C352" s="560" t="s">
        <v>765</v>
      </c>
      <c r="D352" s="560">
        <v>216</v>
      </c>
      <c r="E352" s="560">
        <v>67</v>
      </c>
      <c r="F352" s="560" t="s">
        <v>765</v>
      </c>
      <c r="G352" s="560">
        <v>1</v>
      </c>
      <c r="H352" s="560">
        <v>601</v>
      </c>
      <c r="I352" s="560">
        <v>89</v>
      </c>
      <c r="J352" s="560">
        <v>512</v>
      </c>
      <c r="K352" s="560">
        <v>22</v>
      </c>
      <c r="L352" s="560">
        <v>22</v>
      </c>
      <c r="M352" s="560">
        <v>6003</v>
      </c>
      <c r="N352" s="560">
        <v>6000</v>
      </c>
      <c r="O352" s="560">
        <v>6000</v>
      </c>
      <c r="P352" s="560" t="s">
        <v>765</v>
      </c>
      <c r="Q352" s="560" t="s">
        <v>765</v>
      </c>
      <c r="R352" s="560">
        <v>3</v>
      </c>
      <c r="S352" s="560">
        <v>3</v>
      </c>
      <c r="T352" s="560">
        <v>165</v>
      </c>
      <c r="U352" s="560">
        <v>53</v>
      </c>
      <c r="V352" s="560" t="s">
        <v>765</v>
      </c>
      <c r="W352" s="566" t="s">
        <v>128</v>
      </c>
    </row>
    <row r="353" spans="1:23" s="560" customFormat="1" ht="9.75" customHeight="1" x14ac:dyDescent="0.2">
      <c r="A353" s="568" t="s">
        <v>386</v>
      </c>
      <c r="B353" s="560">
        <v>20</v>
      </c>
      <c r="C353" s="560" t="s">
        <v>765</v>
      </c>
      <c r="D353" s="560">
        <v>112</v>
      </c>
      <c r="E353" s="560">
        <v>167</v>
      </c>
      <c r="F353" s="560" t="s">
        <v>765</v>
      </c>
      <c r="G353" s="560">
        <v>11</v>
      </c>
      <c r="H353" s="560">
        <v>1080</v>
      </c>
      <c r="I353" s="560">
        <v>32</v>
      </c>
      <c r="J353" s="560">
        <v>1048</v>
      </c>
      <c r="K353" s="560">
        <v>22</v>
      </c>
      <c r="L353" s="560">
        <v>22</v>
      </c>
      <c r="M353" s="560">
        <v>11211</v>
      </c>
      <c r="N353" s="560">
        <v>11211</v>
      </c>
      <c r="O353" s="560">
        <v>11211</v>
      </c>
      <c r="P353" s="560" t="s">
        <v>765</v>
      </c>
      <c r="Q353" s="560" t="s">
        <v>765</v>
      </c>
      <c r="R353" s="560" t="s">
        <v>765</v>
      </c>
      <c r="S353" s="560" t="s">
        <v>765</v>
      </c>
      <c r="T353" s="560">
        <v>147</v>
      </c>
      <c r="U353" s="560">
        <v>118</v>
      </c>
      <c r="V353" s="560">
        <v>4</v>
      </c>
      <c r="W353" s="566" t="s">
        <v>107</v>
      </c>
    </row>
    <row r="354" spans="1:23" s="560" customFormat="1" ht="9.75" customHeight="1" x14ac:dyDescent="0.2">
      <c r="A354" s="568" t="s">
        <v>385</v>
      </c>
      <c r="B354" s="560">
        <v>9</v>
      </c>
      <c r="C354" s="560" t="s">
        <v>765</v>
      </c>
      <c r="D354" s="560">
        <v>87</v>
      </c>
      <c r="E354" s="560">
        <v>41</v>
      </c>
      <c r="F354" s="560" t="s">
        <v>765</v>
      </c>
      <c r="G354" s="560" t="s">
        <v>765</v>
      </c>
      <c r="H354" s="560">
        <v>1185</v>
      </c>
      <c r="I354" s="560">
        <v>64</v>
      </c>
      <c r="J354" s="560">
        <v>1121</v>
      </c>
      <c r="K354" s="560">
        <v>22</v>
      </c>
      <c r="L354" s="560">
        <v>22</v>
      </c>
      <c r="M354" s="560">
        <v>15220</v>
      </c>
      <c r="N354" s="560">
        <v>15217</v>
      </c>
      <c r="O354" s="560">
        <v>15217</v>
      </c>
      <c r="P354" s="560" t="s">
        <v>765</v>
      </c>
      <c r="Q354" s="560" t="s">
        <v>765</v>
      </c>
      <c r="R354" s="560">
        <v>3</v>
      </c>
      <c r="S354" s="560">
        <v>3</v>
      </c>
      <c r="T354" s="560">
        <v>66</v>
      </c>
      <c r="U354" s="560">
        <v>2</v>
      </c>
      <c r="V354" s="560" t="s">
        <v>765</v>
      </c>
      <c r="W354" s="566" t="s">
        <v>108</v>
      </c>
    </row>
    <row r="355" spans="1:23" s="560" customFormat="1" ht="9.75" customHeight="1" x14ac:dyDescent="0.2">
      <c r="A355" s="568" t="s">
        <v>384</v>
      </c>
      <c r="B355" s="560">
        <v>16</v>
      </c>
      <c r="C355" s="560" t="s">
        <v>765</v>
      </c>
      <c r="D355" s="560">
        <v>4</v>
      </c>
      <c r="E355" s="560">
        <v>110</v>
      </c>
      <c r="F355" s="560" t="s">
        <v>765</v>
      </c>
      <c r="G355" s="560">
        <v>8</v>
      </c>
      <c r="H355" s="560">
        <v>1117</v>
      </c>
      <c r="I355" s="560">
        <v>79</v>
      </c>
      <c r="J355" s="560">
        <v>1038</v>
      </c>
      <c r="K355" s="560" t="s">
        <v>765</v>
      </c>
      <c r="L355" s="560" t="s">
        <v>765</v>
      </c>
      <c r="M355" s="560">
        <v>12940</v>
      </c>
      <c r="N355" s="560">
        <v>12940</v>
      </c>
      <c r="O355" s="560">
        <v>6910</v>
      </c>
      <c r="P355" s="560">
        <v>6030</v>
      </c>
      <c r="Q355" s="560" t="s">
        <v>765</v>
      </c>
      <c r="R355" s="560" t="s">
        <v>765</v>
      </c>
      <c r="S355" s="560" t="s">
        <v>765</v>
      </c>
      <c r="T355" s="560">
        <v>171</v>
      </c>
      <c r="U355" s="560">
        <v>86</v>
      </c>
      <c r="V355" s="560" t="s">
        <v>765</v>
      </c>
      <c r="W355" s="566" t="s">
        <v>109</v>
      </c>
    </row>
    <row r="356" spans="1:23" s="560" customFormat="1" ht="9.75" customHeight="1" x14ac:dyDescent="0.2">
      <c r="A356" s="568" t="s">
        <v>678</v>
      </c>
      <c r="B356" s="560" t="s">
        <v>765</v>
      </c>
      <c r="C356" s="560" t="s">
        <v>765</v>
      </c>
      <c r="D356" s="560">
        <v>33</v>
      </c>
      <c r="E356" s="560">
        <v>189</v>
      </c>
      <c r="F356" s="560" t="s">
        <v>765</v>
      </c>
      <c r="G356" s="560" t="s">
        <v>765</v>
      </c>
      <c r="H356" s="560">
        <v>2129</v>
      </c>
      <c r="I356" s="560">
        <v>64</v>
      </c>
      <c r="J356" s="560">
        <v>2065</v>
      </c>
      <c r="K356" s="560" t="s">
        <v>765</v>
      </c>
      <c r="L356" s="560" t="s">
        <v>765</v>
      </c>
      <c r="M356" s="560">
        <v>14038</v>
      </c>
      <c r="N356" s="560">
        <v>14038</v>
      </c>
      <c r="O356" s="560">
        <v>14038</v>
      </c>
      <c r="P356" s="560" t="s">
        <v>765</v>
      </c>
      <c r="Q356" s="560" t="s">
        <v>765</v>
      </c>
      <c r="R356" s="560" t="s">
        <v>765</v>
      </c>
      <c r="S356" s="560" t="s">
        <v>765</v>
      </c>
      <c r="T356" s="560">
        <v>169</v>
      </c>
      <c r="U356" s="560">
        <v>9</v>
      </c>
      <c r="V356" s="560">
        <v>7</v>
      </c>
      <c r="W356" s="566" t="s">
        <v>679</v>
      </c>
    </row>
    <row r="357" spans="1:23" s="560" customFormat="1" ht="9.75" customHeight="1" x14ac:dyDescent="0.2">
      <c r="A357" s="568" t="s">
        <v>383</v>
      </c>
      <c r="B357" s="560">
        <v>17</v>
      </c>
      <c r="C357" s="560" t="s">
        <v>765</v>
      </c>
      <c r="D357" s="560">
        <v>45</v>
      </c>
      <c r="E357" s="560">
        <v>87</v>
      </c>
      <c r="F357" s="560" t="s">
        <v>765</v>
      </c>
      <c r="G357" s="560">
        <v>25</v>
      </c>
      <c r="H357" s="560">
        <v>1866</v>
      </c>
      <c r="I357" s="560">
        <v>17</v>
      </c>
      <c r="J357" s="560">
        <v>1849</v>
      </c>
      <c r="K357" s="560" t="s">
        <v>765</v>
      </c>
      <c r="L357" s="560" t="s">
        <v>765</v>
      </c>
      <c r="M357" s="560">
        <v>13113</v>
      </c>
      <c r="N357" s="560">
        <v>13113</v>
      </c>
      <c r="O357" s="560">
        <v>13113</v>
      </c>
      <c r="P357" s="560" t="s">
        <v>765</v>
      </c>
      <c r="Q357" s="560" t="s">
        <v>765</v>
      </c>
      <c r="R357" s="560" t="s">
        <v>765</v>
      </c>
      <c r="S357" s="560" t="s">
        <v>765</v>
      </c>
      <c r="T357" s="560">
        <v>149</v>
      </c>
      <c r="U357" s="560">
        <v>29</v>
      </c>
      <c r="V357" s="560" t="s">
        <v>765</v>
      </c>
      <c r="W357" s="566" t="s">
        <v>104</v>
      </c>
    </row>
    <row r="358" spans="1:23" s="560" customFormat="1" ht="9.75" customHeight="1" x14ac:dyDescent="0.2">
      <c r="A358" s="565" t="s">
        <v>382</v>
      </c>
      <c r="B358" s="564">
        <v>17</v>
      </c>
      <c r="C358" s="563" t="s">
        <v>765</v>
      </c>
      <c r="D358" s="563">
        <v>82</v>
      </c>
      <c r="E358" s="563">
        <v>35</v>
      </c>
      <c r="F358" s="563" t="s">
        <v>765</v>
      </c>
      <c r="G358" s="563" t="s">
        <v>765</v>
      </c>
      <c r="H358" s="563">
        <v>1401</v>
      </c>
      <c r="I358" s="563">
        <v>96</v>
      </c>
      <c r="J358" s="563">
        <v>1305</v>
      </c>
      <c r="K358" s="563" t="s">
        <v>765</v>
      </c>
      <c r="L358" s="563" t="s">
        <v>765</v>
      </c>
      <c r="M358" s="563">
        <v>9016</v>
      </c>
      <c r="N358" s="563">
        <v>9016</v>
      </c>
      <c r="O358" s="563">
        <v>2996</v>
      </c>
      <c r="P358" s="563">
        <v>6020</v>
      </c>
      <c r="Q358" s="563" t="s">
        <v>765</v>
      </c>
      <c r="R358" s="563" t="s">
        <v>765</v>
      </c>
      <c r="S358" s="563" t="s">
        <v>765</v>
      </c>
      <c r="T358" s="563">
        <v>88</v>
      </c>
      <c r="U358" s="563">
        <v>13</v>
      </c>
      <c r="V358" s="563" t="s">
        <v>765</v>
      </c>
      <c r="W358" s="561" t="s">
        <v>105</v>
      </c>
    </row>
    <row r="359" spans="1:23" ht="12" customHeight="1" x14ac:dyDescent="0.2"/>
    <row r="360" spans="1:23" ht="12" customHeight="1" x14ac:dyDescent="0.2"/>
    <row r="361" spans="1:23" ht="12" customHeight="1" x14ac:dyDescent="0.15">
      <c r="K361" s="579" t="s">
        <v>129</v>
      </c>
      <c r="V361" s="582" t="s">
        <v>414</v>
      </c>
    </row>
    <row r="362" spans="1:23" s="574" customFormat="1" ht="21" customHeight="1" x14ac:dyDescent="0.2">
      <c r="A362" s="1074" t="s">
        <v>276</v>
      </c>
      <c r="B362" s="577" t="s">
        <v>536</v>
      </c>
      <c r="C362" s="576"/>
      <c r="D362" s="576"/>
      <c r="E362" s="576"/>
      <c r="F362" s="576"/>
      <c r="G362" s="576"/>
      <c r="H362" s="576"/>
      <c r="I362" s="576"/>
      <c r="J362" s="576"/>
      <c r="K362" s="576"/>
      <c r="L362" s="576"/>
      <c r="M362" s="576"/>
      <c r="N362" s="576"/>
      <c r="O362" s="1040"/>
      <c r="P362" s="1041" t="s">
        <v>460</v>
      </c>
      <c r="Q362" s="576"/>
      <c r="R362" s="576"/>
      <c r="S362" s="576"/>
      <c r="T362" s="576"/>
      <c r="U362" s="576"/>
      <c r="V362" s="576"/>
      <c r="W362" s="1077" t="s">
        <v>111</v>
      </c>
    </row>
    <row r="363" spans="1:23" s="574" customFormat="1" ht="21" customHeight="1" x14ac:dyDescent="0.2">
      <c r="A363" s="1075"/>
      <c r="B363" s="577" t="s">
        <v>437</v>
      </c>
      <c r="C363" s="576"/>
      <c r="D363" s="576"/>
      <c r="E363" s="1040"/>
      <c r="F363" s="1041" t="s">
        <v>436</v>
      </c>
      <c r="G363" s="576"/>
      <c r="H363" s="576"/>
      <c r="I363" s="576"/>
      <c r="J363" s="1040"/>
      <c r="K363" s="1041" t="s">
        <v>435</v>
      </c>
      <c r="L363" s="576"/>
      <c r="M363" s="1040"/>
      <c r="N363" s="1041" t="s">
        <v>411</v>
      </c>
      <c r="O363" s="1040"/>
      <c r="P363" s="1080" t="s">
        <v>458</v>
      </c>
      <c r="Q363" s="1041" t="s">
        <v>445</v>
      </c>
      <c r="R363" s="576"/>
      <c r="S363" s="576"/>
      <c r="T363" s="1040"/>
      <c r="U363" s="1041" t="s">
        <v>435</v>
      </c>
      <c r="V363" s="576"/>
      <c r="W363" s="1078"/>
    </row>
    <row r="364" spans="1:23" s="574" customFormat="1" ht="52.5" customHeight="1" x14ac:dyDescent="0.2">
      <c r="A364" s="1076"/>
      <c r="B364" s="575" t="s">
        <v>456</v>
      </c>
      <c r="C364" s="575" t="s">
        <v>465</v>
      </c>
      <c r="D364" s="575" t="s">
        <v>464</v>
      </c>
      <c r="E364" s="575" t="s">
        <v>432</v>
      </c>
      <c r="F364" s="1043" t="s">
        <v>1598</v>
      </c>
      <c r="G364" s="581" t="s">
        <v>423</v>
      </c>
      <c r="H364" s="575" t="s">
        <v>422</v>
      </c>
      <c r="I364" s="575" t="s">
        <v>421</v>
      </c>
      <c r="J364" s="575" t="s">
        <v>463</v>
      </c>
      <c r="K364" s="1043" t="s">
        <v>418</v>
      </c>
      <c r="L364" s="575" t="s">
        <v>461</v>
      </c>
      <c r="M364" s="575" t="s">
        <v>417</v>
      </c>
      <c r="N364" s="1043" t="s">
        <v>408</v>
      </c>
      <c r="O364" s="575" t="s">
        <v>406</v>
      </c>
      <c r="P364" s="1081"/>
      <c r="Q364" s="1043" t="s">
        <v>438</v>
      </c>
      <c r="R364" s="575" t="s">
        <v>275</v>
      </c>
      <c r="S364" s="575" t="s">
        <v>456</v>
      </c>
      <c r="T364" s="575" t="s">
        <v>431</v>
      </c>
      <c r="U364" s="1043" t="s">
        <v>418</v>
      </c>
      <c r="V364" s="580" t="s">
        <v>417</v>
      </c>
      <c r="W364" s="1079"/>
    </row>
    <row r="365" spans="1:23" s="560" customFormat="1" ht="9.75" customHeight="1" x14ac:dyDescent="0.2">
      <c r="A365" s="573" t="s">
        <v>598</v>
      </c>
      <c r="B365" s="572" t="s">
        <v>765</v>
      </c>
      <c r="C365" s="571" t="s">
        <v>765</v>
      </c>
      <c r="D365" s="571">
        <v>2</v>
      </c>
      <c r="E365" s="571">
        <v>15</v>
      </c>
      <c r="F365" s="571">
        <v>208</v>
      </c>
      <c r="G365" s="571">
        <v>182</v>
      </c>
      <c r="H365" s="571">
        <v>7</v>
      </c>
      <c r="I365" s="571" t="s">
        <v>765</v>
      </c>
      <c r="J365" s="571">
        <v>19</v>
      </c>
      <c r="K365" s="571">
        <v>761</v>
      </c>
      <c r="L365" s="571">
        <v>5</v>
      </c>
      <c r="M365" s="571">
        <v>756</v>
      </c>
      <c r="N365" s="571" t="s">
        <v>765</v>
      </c>
      <c r="O365" s="571" t="s">
        <v>765</v>
      </c>
      <c r="P365" s="571">
        <v>11448</v>
      </c>
      <c r="Q365" s="571">
        <v>6984</v>
      </c>
      <c r="R365" s="571" t="s">
        <v>765</v>
      </c>
      <c r="S365" s="571" t="s">
        <v>765</v>
      </c>
      <c r="T365" s="571">
        <v>6984</v>
      </c>
      <c r="U365" s="571">
        <v>4464</v>
      </c>
      <c r="V365" s="571">
        <v>4464</v>
      </c>
      <c r="W365" s="569" t="s">
        <v>118</v>
      </c>
    </row>
    <row r="366" spans="1:23" s="560" customFormat="1" ht="9.75" customHeight="1" x14ac:dyDescent="0.2">
      <c r="A366" s="568" t="s">
        <v>399</v>
      </c>
      <c r="B366" s="560">
        <v>2</v>
      </c>
      <c r="C366" s="560" t="s">
        <v>765</v>
      </c>
      <c r="D366" s="560">
        <v>7</v>
      </c>
      <c r="E366" s="560">
        <v>32</v>
      </c>
      <c r="F366" s="560">
        <v>262</v>
      </c>
      <c r="G366" s="560">
        <v>145</v>
      </c>
      <c r="H366" s="560">
        <v>21</v>
      </c>
      <c r="I366" s="560" t="s">
        <v>765</v>
      </c>
      <c r="J366" s="560">
        <v>96</v>
      </c>
      <c r="K366" s="560">
        <v>978</v>
      </c>
      <c r="L366" s="560">
        <v>6</v>
      </c>
      <c r="M366" s="560">
        <v>972</v>
      </c>
      <c r="N366" s="560" t="s">
        <v>765</v>
      </c>
      <c r="O366" s="560" t="s">
        <v>765</v>
      </c>
      <c r="P366" s="560">
        <v>14335</v>
      </c>
      <c r="Q366" s="560">
        <v>9781</v>
      </c>
      <c r="R366" s="560">
        <v>1363</v>
      </c>
      <c r="S366" s="560">
        <v>1360</v>
      </c>
      <c r="T366" s="560">
        <v>7058</v>
      </c>
      <c r="U366" s="560">
        <v>4554</v>
      </c>
      <c r="V366" s="560">
        <v>4554</v>
      </c>
      <c r="W366" s="566" t="s">
        <v>119</v>
      </c>
    </row>
    <row r="367" spans="1:23" s="560" customFormat="1" ht="9.75" customHeight="1" x14ac:dyDescent="0.2">
      <c r="A367" s="568" t="s">
        <v>398</v>
      </c>
      <c r="B367" s="560" t="s">
        <v>765</v>
      </c>
      <c r="C367" s="560">
        <v>6</v>
      </c>
      <c r="D367" s="560">
        <v>15</v>
      </c>
      <c r="E367" s="560">
        <v>7</v>
      </c>
      <c r="F367" s="560">
        <v>143</v>
      </c>
      <c r="G367" s="560">
        <v>91</v>
      </c>
      <c r="H367" s="560">
        <v>12</v>
      </c>
      <c r="I367" s="560">
        <v>20</v>
      </c>
      <c r="J367" s="560">
        <v>20</v>
      </c>
      <c r="K367" s="560">
        <v>820</v>
      </c>
      <c r="L367" s="560">
        <v>18</v>
      </c>
      <c r="M367" s="560">
        <v>802</v>
      </c>
      <c r="N367" s="560" t="s">
        <v>765</v>
      </c>
      <c r="O367" s="560" t="s">
        <v>765</v>
      </c>
      <c r="P367" s="560">
        <v>16085</v>
      </c>
      <c r="Q367" s="560">
        <v>11690</v>
      </c>
      <c r="R367" s="560">
        <v>5587</v>
      </c>
      <c r="S367" s="560" t="s">
        <v>765</v>
      </c>
      <c r="T367" s="560">
        <v>6103</v>
      </c>
      <c r="U367" s="560">
        <v>4395</v>
      </c>
      <c r="V367" s="560">
        <v>4395</v>
      </c>
      <c r="W367" s="566" t="s">
        <v>120</v>
      </c>
    </row>
    <row r="368" spans="1:23" s="560" customFormat="1" ht="9.75" customHeight="1" x14ac:dyDescent="0.2">
      <c r="A368" s="568" t="s">
        <v>397</v>
      </c>
      <c r="B368" s="560" t="s">
        <v>765</v>
      </c>
      <c r="C368" s="560">
        <v>10</v>
      </c>
      <c r="D368" s="560">
        <v>17</v>
      </c>
      <c r="E368" s="560">
        <v>17</v>
      </c>
      <c r="F368" s="560">
        <v>147</v>
      </c>
      <c r="G368" s="560">
        <v>90</v>
      </c>
      <c r="H368" s="560" t="s">
        <v>765</v>
      </c>
      <c r="I368" s="560">
        <v>13</v>
      </c>
      <c r="J368" s="560">
        <v>44</v>
      </c>
      <c r="K368" s="560">
        <v>1021</v>
      </c>
      <c r="L368" s="560" t="s">
        <v>765</v>
      </c>
      <c r="M368" s="560">
        <v>1021</v>
      </c>
      <c r="N368" s="560" t="s">
        <v>765</v>
      </c>
      <c r="O368" s="560" t="s">
        <v>765</v>
      </c>
      <c r="P368" s="560">
        <v>19747</v>
      </c>
      <c r="Q368" s="560">
        <v>15498</v>
      </c>
      <c r="R368" s="560">
        <v>4271</v>
      </c>
      <c r="S368" s="560" t="s">
        <v>765</v>
      </c>
      <c r="T368" s="560">
        <v>11227</v>
      </c>
      <c r="U368" s="560">
        <v>4249</v>
      </c>
      <c r="V368" s="560">
        <v>4249</v>
      </c>
      <c r="W368" s="566" t="s">
        <v>283</v>
      </c>
    </row>
    <row r="369" spans="1:23" s="560" customFormat="1" ht="9.75" customHeight="1" x14ac:dyDescent="0.2">
      <c r="A369" s="568" t="s">
        <v>750</v>
      </c>
      <c r="B369" s="560" t="s">
        <v>765</v>
      </c>
      <c r="C369" s="560">
        <v>19</v>
      </c>
      <c r="D369" s="560">
        <v>220</v>
      </c>
      <c r="E369" s="560">
        <v>48</v>
      </c>
      <c r="F369" s="560">
        <v>149</v>
      </c>
      <c r="G369" s="560">
        <v>73</v>
      </c>
      <c r="H369" s="560" t="s">
        <v>765</v>
      </c>
      <c r="I369" s="560" t="s">
        <v>765</v>
      </c>
      <c r="J369" s="560">
        <v>76</v>
      </c>
      <c r="K369" s="560">
        <v>774</v>
      </c>
      <c r="L369" s="560">
        <v>60</v>
      </c>
      <c r="M369" s="560">
        <v>714</v>
      </c>
      <c r="N369" s="560">
        <v>3</v>
      </c>
      <c r="O369" s="560">
        <v>3</v>
      </c>
      <c r="P369" s="560">
        <v>19068</v>
      </c>
      <c r="Q369" s="560">
        <v>14572</v>
      </c>
      <c r="R369" s="560">
        <v>2754</v>
      </c>
      <c r="S369" s="560" t="s">
        <v>765</v>
      </c>
      <c r="T369" s="560">
        <v>11818</v>
      </c>
      <c r="U369" s="560">
        <v>4496</v>
      </c>
      <c r="V369" s="560">
        <v>4496</v>
      </c>
      <c r="W369" s="566" t="s">
        <v>673</v>
      </c>
    </row>
    <row r="370" spans="1:23" s="560" customFormat="1" ht="6.75" customHeight="1" x14ac:dyDescent="0.2">
      <c r="A370" s="568"/>
      <c r="W370" s="566"/>
    </row>
    <row r="371" spans="1:23" s="560" customFormat="1" ht="9.75" customHeight="1" x14ac:dyDescent="0.2">
      <c r="A371" s="568" t="s">
        <v>595</v>
      </c>
      <c r="B371" s="560" t="s">
        <v>765</v>
      </c>
      <c r="C371" s="560">
        <v>11</v>
      </c>
      <c r="D371" s="560">
        <v>17</v>
      </c>
      <c r="E371" s="560">
        <v>18</v>
      </c>
      <c r="F371" s="560">
        <v>195</v>
      </c>
      <c r="G371" s="560">
        <v>72</v>
      </c>
      <c r="H371" s="560" t="s">
        <v>765</v>
      </c>
      <c r="I371" s="560">
        <v>13</v>
      </c>
      <c r="J371" s="560">
        <v>110</v>
      </c>
      <c r="K371" s="560">
        <v>973</v>
      </c>
      <c r="L371" s="560" t="s">
        <v>765</v>
      </c>
      <c r="M371" s="560">
        <v>973</v>
      </c>
      <c r="N371" s="560" t="s">
        <v>765</v>
      </c>
      <c r="O371" s="560" t="s">
        <v>765</v>
      </c>
      <c r="P371" s="560">
        <v>22829</v>
      </c>
      <c r="Q371" s="560">
        <v>18837</v>
      </c>
      <c r="R371" s="560">
        <v>7025</v>
      </c>
      <c r="S371" s="560" t="s">
        <v>765</v>
      </c>
      <c r="T371" s="560">
        <v>11812</v>
      </c>
      <c r="U371" s="560">
        <v>3992</v>
      </c>
      <c r="V371" s="560">
        <v>3992</v>
      </c>
      <c r="W371" s="566" t="s">
        <v>282</v>
      </c>
    </row>
    <row r="372" spans="1:23" s="560" customFormat="1" ht="9.75" customHeight="1" x14ac:dyDescent="0.2">
      <c r="A372" s="568" t="s">
        <v>751</v>
      </c>
      <c r="B372" s="560" t="s">
        <v>765</v>
      </c>
      <c r="C372" s="560">
        <v>20</v>
      </c>
      <c r="D372" s="560">
        <v>259</v>
      </c>
      <c r="E372" s="560">
        <v>49</v>
      </c>
      <c r="F372" s="560">
        <v>118</v>
      </c>
      <c r="G372" s="560">
        <v>73</v>
      </c>
      <c r="H372" s="560" t="s">
        <v>765</v>
      </c>
      <c r="I372" s="560" t="s">
        <v>765</v>
      </c>
      <c r="J372" s="560">
        <v>45</v>
      </c>
      <c r="K372" s="560">
        <v>924</v>
      </c>
      <c r="L372" s="560">
        <v>60</v>
      </c>
      <c r="M372" s="560">
        <v>864</v>
      </c>
      <c r="N372" s="560">
        <v>4</v>
      </c>
      <c r="O372" s="560">
        <v>4</v>
      </c>
      <c r="P372" s="560">
        <v>17885</v>
      </c>
      <c r="Q372" s="560">
        <v>13305</v>
      </c>
      <c r="R372" s="560" t="s">
        <v>765</v>
      </c>
      <c r="S372" s="560" t="s">
        <v>765</v>
      </c>
      <c r="T372" s="560">
        <v>13305</v>
      </c>
      <c r="U372" s="560">
        <v>4580</v>
      </c>
      <c r="V372" s="560">
        <v>4580</v>
      </c>
      <c r="W372" s="566" t="s">
        <v>675</v>
      </c>
    </row>
    <row r="373" spans="1:23" s="560" customFormat="1" ht="6.75" customHeight="1" x14ac:dyDescent="0.2">
      <c r="A373" s="568"/>
      <c r="W373" s="566"/>
    </row>
    <row r="374" spans="1:23" s="560" customFormat="1" ht="9.75" customHeight="1" x14ac:dyDescent="0.2">
      <c r="A374" s="568" t="s">
        <v>393</v>
      </c>
      <c r="B374" s="560" t="s">
        <v>765</v>
      </c>
      <c r="C374" s="560">
        <v>1</v>
      </c>
      <c r="D374" s="560" t="s">
        <v>765</v>
      </c>
      <c r="E374" s="560">
        <v>2</v>
      </c>
      <c r="F374" s="560">
        <v>69</v>
      </c>
      <c r="G374" s="560" t="s">
        <v>765</v>
      </c>
      <c r="H374" s="560" t="s">
        <v>765</v>
      </c>
      <c r="I374" s="560" t="s">
        <v>765</v>
      </c>
      <c r="J374" s="560">
        <v>69</v>
      </c>
      <c r="K374" s="560">
        <v>166</v>
      </c>
      <c r="L374" s="560" t="s">
        <v>765</v>
      </c>
      <c r="M374" s="560">
        <v>166</v>
      </c>
      <c r="N374" s="560" t="s">
        <v>765</v>
      </c>
      <c r="O374" s="560" t="s">
        <v>765</v>
      </c>
      <c r="P374" s="560">
        <v>5574</v>
      </c>
      <c r="Q374" s="560">
        <v>4779</v>
      </c>
      <c r="R374" s="560">
        <v>2754</v>
      </c>
      <c r="S374" s="560" t="s">
        <v>765</v>
      </c>
      <c r="T374" s="560">
        <v>2025</v>
      </c>
      <c r="U374" s="560">
        <v>795</v>
      </c>
      <c r="V374" s="560">
        <v>795</v>
      </c>
      <c r="W374" s="566" t="s">
        <v>281</v>
      </c>
    </row>
    <row r="375" spans="1:23" s="560" customFormat="1" ht="9.75" customHeight="1" x14ac:dyDescent="0.2">
      <c r="A375" s="568" t="s">
        <v>396</v>
      </c>
      <c r="B375" s="560" t="s">
        <v>765</v>
      </c>
      <c r="C375" s="560">
        <v>5</v>
      </c>
      <c r="D375" s="560" t="s">
        <v>765</v>
      </c>
      <c r="E375" s="560">
        <v>8</v>
      </c>
      <c r="F375" s="560">
        <v>37</v>
      </c>
      <c r="G375" s="560">
        <v>36</v>
      </c>
      <c r="H375" s="560" t="s">
        <v>765</v>
      </c>
      <c r="I375" s="560" t="s">
        <v>765</v>
      </c>
      <c r="J375" s="560">
        <v>1</v>
      </c>
      <c r="K375" s="560">
        <v>208</v>
      </c>
      <c r="L375" s="560">
        <v>60</v>
      </c>
      <c r="M375" s="560">
        <v>148</v>
      </c>
      <c r="N375" s="560">
        <v>3</v>
      </c>
      <c r="O375" s="560">
        <v>3</v>
      </c>
      <c r="P375" s="560">
        <v>4817</v>
      </c>
      <c r="Q375" s="560">
        <v>3620</v>
      </c>
      <c r="R375" s="560" t="s">
        <v>765</v>
      </c>
      <c r="S375" s="560" t="s">
        <v>765</v>
      </c>
      <c r="T375" s="560">
        <v>3620</v>
      </c>
      <c r="U375" s="560">
        <v>1197</v>
      </c>
      <c r="V375" s="560">
        <v>1197</v>
      </c>
      <c r="W375" s="566" t="s">
        <v>121</v>
      </c>
    </row>
    <row r="376" spans="1:23" s="560" customFormat="1" ht="9.75" customHeight="1" x14ac:dyDescent="0.2">
      <c r="A376" s="568" t="s">
        <v>395</v>
      </c>
      <c r="B376" s="560" t="s">
        <v>765</v>
      </c>
      <c r="C376" s="560">
        <v>5</v>
      </c>
      <c r="D376" s="560">
        <v>61</v>
      </c>
      <c r="E376" s="560">
        <v>3</v>
      </c>
      <c r="F376" s="560">
        <v>2</v>
      </c>
      <c r="G376" s="560" t="s">
        <v>765</v>
      </c>
      <c r="H376" s="560" t="s">
        <v>765</v>
      </c>
      <c r="I376" s="560" t="s">
        <v>765</v>
      </c>
      <c r="J376" s="560">
        <v>2</v>
      </c>
      <c r="K376" s="560">
        <v>263</v>
      </c>
      <c r="L376" s="560" t="s">
        <v>765</v>
      </c>
      <c r="M376" s="560">
        <v>263</v>
      </c>
      <c r="N376" s="560" t="s">
        <v>765</v>
      </c>
      <c r="O376" s="560" t="s">
        <v>765</v>
      </c>
      <c r="P376" s="560">
        <v>5395</v>
      </c>
      <c r="Q376" s="560">
        <v>4096</v>
      </c>
      <c r="R376" s="560" t="s">
        <v>765</v>
      </c>
      <c r="S376" s="560" t="s">
        <v>765</v>
      </c>
      <c r="T376" s="560">
        <v>4096</v>
      </c>
      <c r="U376" s="560">
        <v>1299</v>
      </c>
      <c r="V376" s="560">
        <v>1299</v>
      </c>
      <c r="W376" s="566" t="s">
        <v>122</v>
      </c>
    </row>
    <row r="377" spans="1:23" s="560" customFormat="1" ht="9.75" customHeight="1" x14ac:dyDescent="0.2">
      <c r="A377" s="568" t="s">
        <v>394</v>
      </c>
      <c r="B377" s="560" t="s">
        <v>765</v>
      </c>
      <c r="C377" s="560">
        <v>8</v>
      </c>
      <c r="D377" s="560">
        <v>159</v>
      </c>
      <c r="E377" s="560">
        <v>35</v>
      </c>
      <c r="F377" s="560">
        <v>41</v>
      </c>
      <c r="G377" s="560">
        <v>37</v>
      </c>
      <c r="H377" s="560" t="s">
        <v>765</v>
      </c>
      <c r="I377" s="560" t="s">
        <v>765</v>
      </c>
      <c r="J377" s="560">
        <v>4</v>
      </c>
      <c r="K377" s="560">
        <v>137</v>
      </c>
      <c r="L377" s="560" t="s">
        <v>765</v>
      </c>
      <c r="M377" s="560">
        <v>137</v>
      </c>
      <c r="N377" s="560" t="s">
        <v>765</v>
      </c>
      <c r="O377" s="560" t="s">
        <v>765</v>
      </c>
      <c r="P377" s="560">
        <v>3282</v>
      </c>
      <c r="Q377" s="560">
        <v>2077</v>
      </c>
      <c r="R377" s="560" t="s">
        <v>765</v>
      </c>
      <c r="S377" s="560" t="s">
        <v>765</v>
      </c>
      <c r="T377" s="560">
        <v>2077</v>
      </c>
      <c r="U377" s="560">
        <v>1205</v>
      </c>
      <c r="V377" s="560">
        <v>1205</v>
      </c>
      <c r="W377" s="566" t="s">
        <v>123</v>
      </c>
    </row>
    <row r="378" spans="1:23" s="560" customFormat="1" ht="9.75" customHeight="1" x14ac:dyDescent="0.2">
      <c r="A378" s="568" t="s">
        <v>676</v>
      </c>
      <c r="B378" s="560" t="s">
        <v>765</v>
      </c>
      <c r="C378" s="560">
        <v>2</v>
      </c>
      <c r="D378" s="560">
        <v>39</v>
      </c>
      <c r="E378" s="560">
        <v>3</v>
      </c>
      <c r="F378" s="560">
        <v>38</v>
      </c>
      <c r="G378" s="560" t="s">
        <v>765</v>
      </c>
      <c r="H378" s="560" t="s">
        <v>765</v>
      </c>
      <c r="I378" s="560" t="s">
        <v>765</v>
      </c>
      <c r="J378" s="560">
        <v>38</v>
      </c>
      <c r="K378" s="560">
        <v>316</v>
      </c>
      <c r="L378" s="560" t="s">
        <v>765</v>
      </c>
      <c r="M378" s="560">
        <v>316</v>
      </c>
      <c r="N378" s="560">
        <v>1</v>
      </c>
      <c r="O378" s="560">
        <v>1</v>
      </c>
      <c r="P378" s="560">
        <v>4391</v>
      </c>
      <c r="Q378" s="560">
        <v>3512</v>
      </c>
      <c r="R378" s="560" t="s">
        <v>765</v>
      </c>
      <c r="S378" s="560" t="s">
        <v>765</v>
      </c>
      <c r="T378" s="560">
        <v>3512</v>
      </c>
      <c r="U378" s="560">
        <v>879</v>
      </c>
      <c r="V378" s="560">
        <v>879</v>
      </c>
      <c r="W378" s="566" t="s">
        <v>677</v>
      </c>
    </row>
    <row r="379" spans="1:23" s="560" customFormat="1" ht="6.75" customHeight="1" x14ac:dyDescent="0.2">
      <c r="A379" s="568"/>
      <c r="W379" s="566"/>
    </row>
    <row r="380" spans="1:23" s="560" customFormat="1" ht="9.75" customHeight="1" x14ac:dyDescent="0.2">
      <c r="A380" s="568" t="s">
        <v>280</v>
      </c>
      <c r="B380" s="560" t="s">
        <v>765</v>
      </c>
      <c r="C380" s="560" t="s">
        <v>765</v>
      </c>
      <c r="D380" s="560" t="s">
        <v>765</v>
      </c>
      <c r="E380" s="560" t="s">
        <v>765</v>
      </c>
      <c r="F380" s="560">
        <v>2</v>
      </c>
      <c r="G380" s="560" t="s">
        <v>765</v>
      </c>
      <c r="H380" s="560" t="s">
        <v>765</v>
      </c>
      <c r="I380" s="560" t="s">
        <v>765</v>
      </c>
      <c r="J380" s="560">
        <v>2</v>
      </c>
      <c r="K380" s="560">
        <v>97</v>
      </c>
      <c r="L380" s="560" t="s">
        <v>765</v>
      </c>
      <c r="M380" s="560">
        <v>97</v>
      </c>
      <c r="N380" s="560" t="s">
        <v>765</v>
      </c>
      <c r="O380" s="560" t="s">
        <v>765</v>
      </c>
      <c r="P380" s="560">
        <v>291</v>
      </c>
      <c r="Q380" s="560" t="s">
        <v>765</v>
      </c>
      <c r="R380" s="560" t="s">
        <v>765</v>
      </c>
      <c r="S380" s="560" t="s">
        <v>765</v>
      </c>
      <c r="T380" s="560" t="s">
        <v>765</v>
      </c>
      <c r="U380" s="560">
        <v>291</v>
      </c>
      <c r="V380" s="560">
        <v>291</v>
      </c>
      <c r="W380" s="566" t="s">
        <v>279</v>
      </c>
    </row>
    <row r="381" spans="1:23" s="560" customFormat="1" ht="9.75" customHeight="1" x14ac:dyDescent="0.2">
      <c r="A381" s="568" t="s">
        <v>383</v>
      </c>
      <c r="B381" s="560" t="s">
        <v>765</v>
      </c>
      <c r="C381" s="560" t="s">
        <v>765</v>
      </c>
      <c r="D381" s="560" t="s">
        <v>765</v>
      </c>
      <c r="E381" s="560">
        <v>2</v>
      </c>
      <c r="F381" s="560">
        <v>67</v>
      </c>
      <c r="G381" s="560" t="s">
        <v>765</v>
      </c>
      <c r="H381" s="560" t="s">
        <v>765</v>
      </c>
      <c r="I381" s="560" t="s">
        <v>765</v>
      </c>
      <c r="J381" s="560">
        <v>67</v>
      </c>
      <c r="K381" s="560">
        <v>38</v>
      </c>
      <c r="L381" s="560" t="s">
        <v>765</v>
      </c>
      <c r="M381" s="560">
        <v>38</v>
      </c>
      <c r="N381" s="560" t="s">
        <v>765</v>
      </c>
      <c r="O381" s="560" t="s">
        <v>765</v>
      </c>
      <c r="P381" s="560">
        <v>273</v>
      </c>
      <c r="Q381" s="560" t="s">
        <v>765</v>
      </c>
      <c r="R381" s="560" t="s">
        <v>765</v>
      </c>
      <c r="S381" s="560" t="s">
        <v>765</v>
      </c>
      <c r="T381" s="560" t="s">
        <v>765</v>
      </c>
      <c r="U381" s="560">
        <v>273</v>
      </c>
      <c r="V381" s="560">
        <v>273</v>
      </c>
      <c r="W381" s="566" t="s">
        <v>104</v>
      </c>
    </row>
    <row r="382" spans="1:23" s="560" customFormat="1" ht="9.75" customHeight="1" x14ac:dyDescent="0.2">
      <c r="A382" s="568" t="s">
        <v>382</v>
      </c>
      <c r="B382" s="560" t="s">
        <v>765</v>
      </c>
      <c r="C382" s="560">
        <v>1</v>
      </c>
      <c r="D382" s="560" t="s">
        <v>765</v>
      </c>
      <c r="E382" s="560" t="s">
        <v>765</v>
      </c>
      <c r="F382" s="560" t="s">
        <v>765</v>
      </c>
      <c r="G382" s="560" t="s">
        <v>765</v>
      </c>
      <c r="H382" s="560" t="s">
        <v>765</v>
      </c>
      <c r="I382" s="560" t="s">
        <v>765</v>
      </c>
      <c r="J382" s="560" t="s">
        <v>765</v>
      </c>
      <c r="K382" s="560">
        <v>31</v>
      </c>
      <c r="L382" s="560" t="s">
        <v>765</v>
      </c>
      <c r="M382" s="560">
        <v>31</v>
      </c>
      <c r="N382" s="560" t="s">
        <v>765</v>
      </c>
      <c r="O382" s="560" t="s">
        <v>765</v>
      </c>
      <c r="P382" s="560">
        <v>5010</v>
      </c>
      <c r="Q382" s="560">
        <v>4779</v>
      </c>
      <c r="R382" s="560">
        <v>2754</v>
      </c>
      <c r="S382" s="560" t="s">
        <v>765</v>
      </c>
      <c r="T382" s="560">
        <v>2025</v>
      </c>
      <c r="U382" s="560">
        <v>231</v>
      </c>
      <c r="V382" s="560">
        <v>231</v>
      </c>
      <c r="W382" s="566" t="s">
        <v>105</v>
      </c>
    </row>
    <row r="383" spans="1:23" s="560" customFormat="1" ht="9.75" customHeight="1" x14ac:dyDescent="0.2">
      <c r="A383" s="568" t="s">
        <v>392</v>
      </c>
      <c r="B383" s="560" t="s">
        <v>765</v>
      </c>
      <c r="C383" s="560">
        <v>2</v>
      </c>
      <c r="D383" s="560" t="s">
        <v>765</v>
      </c>
      <c r="E383" s="560" t="s">
        <v>765</v>
      </c>
      <c r="F383" s="560">
        <v>19</v>
      </c>
      <c r="G383" s="560">
        <v>18</v>
      </c>
      <c r="H383" s="560" t="s">
        <v>765</v>
      </c>
      <c r="I383" s="560" t="s">
        <v>765</v>
      </c>
      <c r="J383" s="560">
        <v>1</v>
      </c>
      <c r="K383" s="560">
        <v>78</v>
      </c>
      <c r="L383" s="560">
        <v>60</v>
      </c>
      <c r="M383" s="560">
        <v>18</v>
      </c>
      <c r="N383" s="560">
        <v>3</v>
      </c>
      <c r="O383" s="560">
        <v>3</v>
      </c>
      <c r="P383" s="560">
        <v>1916</v>
      </c>
      <c r="Q383" s="560">
        <v>1664</v>
      </c>
      <c r="R383" s="560" t="s">
        <v>765</v>
      </c>
      <c r="S383" s="560" t="s">
        <v>765</v>
      </c>
      <c r="T383" s="560">
        <v>1664</v>
      </c>
      <c r="U383" s="560">
        <v>252</v>
      </c>
      <c r="V383" s="560">
        <v>252</v>
      </c>
      <c r="W383" s="566" t="s">
        <v>106</v>
      </c>
    </row>
    <row r="384" spans="1:23" s="560" customFormat="1" ht="9.75" customHeight="1" x14ac:dyDescent="0.2">
      <c r="A384" s="568" t="s">
        <v>391</v>
      </c>
      <c r="B384" s="560" t="s">
        <v>765</v>
      </c>
      <c r="C384" s="560" t="s">
        <v>765</v>
      </c>
      <c r="D384" s="560" t="s">
        <v>765</v>
      </c>
      <c r="E384" s="560">
        <v>1</v>
      </c>
      <c r="F384" s="560">
        <v>18</v>
      </c>
      <c r="G384" s="560">
        <v>18</v>
      </c>
      <c r="H384" s="560" t="s">
        <v>765</v>
      </c>
      <c r="I384" s="560" t="s">
        <v>765</v>
      </c>
      <c r="J384" s="560" t="s">
        <v>765</v>
      </c>
      <c r="K384" s="560">
        <v>91</v>
      </c>
      <c r="L384" s="560" t="s">
        <v>765</v>
      </c>
      <c r="M384" s="560">
        <v>91</v>
      </c>
      <c r="N384" s="560" t="s">
        <v>765</v>
      </c>
      <c r="O384" s="560" t="s">
        <v>765</v>
      </c>
      <c r="P384" s="560">
        <v>338</v>
      </c>
      <c r="Q384" s="560" t="s">
        <v>765</v>
      </c>
      <c r="R384" s="560" t="s">
        <v>765</v>
      </c>
      <c r="S384" s="560" t="s">
        <v>765</v>
      </c>
      <c r="T384" s="560" t="s">
        <v>765</v>
      </c>
      <c r="U384" s="560">
        <v>338</v>
      </c>
      <c r="V384" s="560">
        <v>338</v>
      </c>
      <c r="W384" s="566" t="s">
        <v>124</v>
      </c>
    </row>
    <row r="385" spans="1:23" s="560" customFormat="1" ht="9.75" customHeight="1" x14ac:dyDescent="0.2">
      <c r="A385" s="568" t="s">
        <v>390</v>
      </c>
      <c r="B385" s="560" t="s">
        <v>765</v>
      </c>
      <c r="C385" s="560">
        <v>3</v>
      </c>
      <c r="D385" s="560" t="s">
        <v>765</v>
      </c>
      <c r="E385" s="560">
        <v>7</v>
      </c>
      <c r="F385" s="560" t="s">
        <v>765</v>
      </c>
      <c r="G385" s="560" t="s">
        <v>765</v>
      </c>
      <c r="H385" s="560" t="s">
        <v>765</v>
      </c>
      <c r="I385" s="560" t="s">
        <v>765</v>
      </c>
      <c r="J385" s="560" t="s">
        <v>765</v>
      </c>
      <c r="K385" s="560">
        <v>39</v>
      </c>
      <c r="L385" s="560" t="s">
        <v>765</v>
      </c>
      <c r="M385" s="560">
        <v>39</v>
      </c>
      <c r="N385" s="560" t="s">
        <v>765</v>
      </c>
      <c r="O385" s="560" t="s">
        <v>765</v>
      </c>
      <c r="P385" s="560">
        <v>2563</v>
      </c>
      <c r="Q385" s="560">
        <v>1956</v>
      </c>
      <c r="R385" s="560" t="s">
        <v>765</v>
      </c>
      <c r="S385" s="560" t="s">
        <v>765</v>
      </c>
      <c r="T385" s="560">
        <v>1956</v>
      </c>
      <c r="U385" s="560">
        <v>607</v>
      </c>
      <c r="V385" s="560">
        <v>607</v>
      </c>
      <c r="W385" s="566" t="s">
        <v>125</v>
      </c>
    </row>
    <row r="386" spans="1:23" s="560" customFormat="1" ht="9.75" customHeight="1" x14ac:dyDescent="0.2">
      <c r="A386" s="568" t="s">
        <v>389</v>
      </c>
      <c r="B386" s="560" t="s">
        <v>765</v>
      </c>
      <c r="C386" s="560">
        <v>5</v>
      </c>
      <c r="D386" s="560">
        <v>2</v>
      </c>
      <c r="E386" s="560">
        <v>1</v>
      </c>
      <c r="F386" s="560">
        <v>1</v>
      </c>
      <c r="G386" s="560" t="s">
        <v>765</v>
      </c>
      <c r="H386" s="560" t="s">
        <v>765</v>
      </c>
      <c r="I386" s="560" t="s">
        <v>765</v>
      </c>
      <c r="J386" s="560">
        <v>1</v>
      </c>
      <c r="K386" s="560">
        <v>89</v>
      </c>
      <c r="L386" s="560" t="s">
        <v>765</v>
      </c>
      <c r="M386" s="560">
        <v>89</v>
      </c>
      <c r="N386" s="560" t="s">
        <v>765</v>
      </c>
      <c r="O386" s="560" t="s">
        <v>765</v>
      </c>
      <c r="P386" s="560">
        <v>608</v>
      </c>
      <c r="Q386" s="560" t="s">
        <v>765</v>
      </c>
      <c r="R386" s="560" t="s">
        <v>765</v>
      </c>
      <c r="S386" s="560" t="s">
        <v>765</v>
      </c>
      <c r="T386" s="560" t="s">
        <v>765</v>
      </c>
      <c r="U386" s="560">
        <v>608</v>
      </c>
      <c r="V386" s="560">
        <v>608</v>
      </c>
      <c r="W386" s="566" t="s">
        <v>126</v>
      </c>
    </row>
    <row r="387" spans="1:23" s="560" customFormat="1" ht="9.75" customHeight="1" x14ac:dyDescent="0.2">
      <c r="A387" s="568" t="s">
        <v>388</v>
      </c>
      <c r="B387" s="560" t="s">
        <v>765</v>
      </c>
      <c r="C387" s="560" t="s">
        <v>765</v>
      </c>
      <c r="D387" s="560">
        <v>7</v>
      </c>
      <c r="E387" s="560">
        <v>1</v>
      </c>
      <c r="F387" s="560">
        <v>1</v>
      </c>
      <c r="G387" s="560" t="s">
        <v>765</v>
      </c>
      <c r="H387" s="560" t="s">
        <v>765</v>
      </c>
      <c r="I387" s="560" t="s">
        <v>765</v>
      </c>
      <c r="J387" s="560">
        <v>1</v>
      </c>
      <c r="K387" s="560">
        <v>62</v>
      </c>
      <c r="L387" s="560" t="s">
        <v>765</v>
      </c>
      <c r="M387" s="560">
        <v>62</v>
      </c>
      <c r="N387" s="560" t="s">
        <v>765</v>
      </c>
      <c r="O387" s="560" t="s">
        <v>765</v>
      </c>
      <c r="P387" s="560">
        <v>2302</v>
      </c>
      <c r="Q387" s="560">
        <v>2023</v>
      </c>
      <c r="R387" s="560" t="s">
        <v>765</v>
      </c>
      <c r="S387" s="560" t="s">
        <v>765</v>
      </c>
      <c r="T387" s="560">
        <v>2023</v>
      </c>
      <c r="U387" s="560">
        <v>279</v>
      </c>
      <c r="V387" s="560">
        <v>279</v>
      </c>
      <c r="W387" s="566" t="s">
        <v>127</v>
      </c>
    </row>
    <row r="388" spans="1:23" s="560" customFormat="1" ht="9.75" customHeight="1" x14ac:dyDescent="0.2">
      <c r="A388" s="568" t="s">
        <v>387</v>
      </c>
      <c r="B388" s="560" t="s">
        <v>765</v>
      </c>
      <c r="C388" s="560" t="s">
        <v>765</v>
      </c>
      <c r="D388" s="560">
        <v>52</v>
      </c>
      <c r="E388" s="560">
        <v>1</v>
      </c>
      <c r="F388" s="560" t="s">
        <v>765</v>
      </c>
      <c r="G388" s="560" t="s">
        <v>765</v>
      </c>
      <c r="H388" s="560" t="s">
        <v>765</v>
      </c>
      <c r="I388" s="560" t="s">
        <v>765</v>
      </c>
      <c r="J388" s="560" t="s">
        <v>765</v>
      </c>
      <c r="K388" s="560">
        <v>112</v>
      </c>
      <c r="L388" s="560" t="s">
        <v>765</v>
      </c>
      <c r="M388" s="560">
        <v>112</v>
      </c>
      <c r="N388" s="560" t="s">
        <v>765</v>
      </c>
      <c r="O388" s="560" t="s">
        <v>765</v>
      </c>
      <c r="P388" s="560">
        <v>2485</v>
      </c>
      <c r="Q388" s="560">
        <v>2073</v>
      </c>
      <c r="R388" s="560" t="s">
        <v>765</v>
      </c>
      <c r="S388" s="560" t="s">
        <v>765</v>
      </c>
      <c r="T388" s="560">
        <v>2073</v>
      </c>
      <c r="U388" s="560">
        <v>412</v>
      </c>
      <c r="V388" s="560">
        <v>412</v>
      </c>
      <c r="W388" s="566" t="s">
        <v>128</v>
      </c>
    </row>
    <row r="389" spans="1:23" s="560" customFormat="1" ht="9.75" customHeight="1" x14ac:dyDescent="0.2">
      <c r="A389" s="568" t="s">
        <v>386</v>
      </c>
      <c r="B389" s="560" t="s">
        <v>765</v>
      </c>
      <c r="C389" s="560">
        <v>7</v>
      </c>
      <c r="D389" s="560">
        <v>107</v>
      </c>
      <c r="E389" s="560" t="s">
        <v>765</v>
      </c>
      <c r="F389" s="560">
        <v>2</v>
      </c>
      <c r="G389" s="560" t="s">
        <v>765</v>
      </c>
      <c r="H389" s="560" t="s">
        <v>765</v>
      </c>
      <c r="I389" s="560" t="s">
        <v>765</v>
      </c>
      <c r="J389" s="560">
        <v>2</v>
      </c>
      <c r="K389" s="560">
        <v>27</v>
      </c>
      <c r="L389" s="560" t="s">
        <v>765</v>
      </c>
      <c r="M389" s="560">
        <v>27</v>
      </c>
      <c r="N389" s="560" t="s">
        <v>765</v>
      </c>
      <c r="O389" s="560" t="s">
        <v>765</v>
      </c>
      <c r="P389" s="560">
        <v>246</v>
      </c>
      <c r="Q389" s="560" t="s">
        <v>765</v>
      </c>
      <c r="R389" s="560" t="s">
        <v>765</v>
      </c>
      <c r="S389" s="560" t="s">
        <v>765</v>
      </c>
      <c r="T389" s="560" t="s">
        <v>765</v>
      </c>
      <c r="U389" s="560">
        <v>246</v>
      </c>
      <c r="V389" s="560">
        <v>246</v>
      </c>
      <c r="W389" s="566" t="s">
        <v>107</v>
      </c>
    </row>
    <row r="390" spans="1:23" s="560" customFormat="1" ht="9.75" customHeight="1" x14ac:dyDescent="0.2">
      <c r="A390" s="568" t="s">
        <v>385</v>
      </c>
      <c r="B390" s="560" t="s">
        <v>765</v>
      </c>
      <c r="C390" s="560" t="s">
        <v>765</v>
      </c>
      <c r="D390" s="560" t="s">
        <v>765</v>
      </c>
      <c r="E390" s="560">
        <v>2</v>
      </c>
      <c r="F390" s="560">
        <v>1</v>
      </c>
      <c r="G390" s="560" t="s">
        <v>765</v>
      </c>
      <c r="H390" s="560" t="s">
        <v>765</v>
      </c>
      <c r="I390" s="560" t="s">
        <v>765</v>
      </c>
      <c r="J390" s="560">
        <v>1</v>
      </c>
      <c r="K390" s="560">
        <v>63</v>
      </c>
      <c r="L390" s="560" t="s">
        <v>765</v>
      </c>
      <c r="M390" s="560">
        <v>63</v>
      </c>
      <c r="N390" s="560" t="s">
        <v>765</v>
      </c>
      <c r="O390" s="560" t="s">
        <v>765</v>
      </c>
      <c r="P390" s="560">
        <v>2545</v>
      </c>
      <c r="Q390" s="560">
        <v>2077</v>
      </c>
      <c r="R390" s="560" t="s">
        <v>765</v>
      </c>
      <c r="S390" s="560" t="s">
        <v>765</v>
      </c>
      <c r="T390" s="560">
        <v>2077</v>
      </c>
      <c r="U390" s="560">
        <v>468</v>
      </c>
      <c r="V390" s="560">
        <v>468</v>
      </c>
      <c r="W390" s="566" t="s">
        <v>108</v>
      </c>
    </row>
    <row r="391" spans="1:23" s="560" customFormat="1" ht="9.75" customHeight="1" x14ac:dyDescent="0.2">
      <c r="A391" s="568" t="s">
        <v>384</v>
      </c>
      <c r="B391" s="560" t="s">
        <v>765</v>
      </c>
      <c r="C391" s="560">
        <v>1</v>
      </c>
      <c r="D391" s="560">
        <v>52</v>
      </c>
      <c r="E391" s="560">
        <v>33</v>
      </c>
      <c r="F391" s="560">
        <v>38</v>
      </c>
      <c r="G391" s="560">
        <v>37</v>
      </c>
      <c r="H391" s="560" t="s">
        <v>765</v>
      </c>
      <c r="I391" s="560" t="s">
        <v>765</v>
      </c>
      <c r="J391" s="560">
        <v>1</v>
      </c>
      <c r="K391" s="560">
        <v>47</v>
      </c>
      <c r="L391" s="560" t="s">
        <v>765</v>
      </c>
      <c r="M391" s="560">
        <v>47</v>
      </c>
      <c r="N391" s="560" t="s">
        <v>765</v>
      </c>
      <c r="O391" s="560" t="s">
        <v>765</v>
      </c>
      <c r="P391" s="560">
        <v>491</v>
      </c>
      <c r="Q391" s="560" t="s">
        <v>765</v>
      </c>
      <c r="R391" s="560" t="s">
        <v>765</v>
      </c>
      <c r="S391" s="560" t="s">
        <v>765</v>
      </c>
      <c r="T391" s="560" t="s">
        <v>765</v>
      </c>
      <c r="U391" s="560">
        <v>491</v>
      </c>
      <c r="V391" s="560">
        <v>491</v>
      </c>
      <c r="W391" s="566" t="s">
        <v>109</v>
      </c>
    </row>
    <row r="392" spans="1:23" s="560" customFormat="1" ht="9.75" customHeight="1" x14ac:dyDescent="0.2">
      <c r="A392" s="568" t="s">
        <v>678</v>
      </c>
      <c r="B392" s="560" t="s">
        <v>765</v>
      </c>
      <c r="C392" s="560">
        <v>2</v>
      </c>
      <c r="D392" s="560" t="s">
        <v>765</v>
      </c>
      <c r="E392" s="560" t="s">
        <v>765</v>
      </c>
      <c r="F392" s="560">
        <v>3</v>
      </c>
      <c r="G392" s="560" t="s">
        <v>765</v>
      </c>
      <c r="H392" s="560" t="s">
        <v>765</v>
      </c>
      <c r="I392" s="560" t="s">
        <v>765</v>
      </c>
      <c r="J392" s="560">
        <v>3</v>
      </c>
      <c r="K392" s="560">
        <v>157</v>
      </c>
      <c r="L392" s="560" t="s">
        <v>765</v>
      </c>
      <c r="M392" s="560">
        <v>157</v>
      </c>
      <c r="N392" s="560" t="s">
        <v>765</v>
      </c>
      <c r="O392" s="560" t="s">
        <v>765</v>
      </c>
      <c r="P392" s="560">
        <v>2346</v>
      </c>
      <c r="Q392" s="560">
        <v>2069</v>
      </c>
      <c r="R392" s="560" t="s">
        <v>765</v>
      </c>
      <c r="S392" s="560" t="s">
        <v>765</v>
      </c>
      <c r="T392" s="560">
        <v>2069</v>
      </c>
      <c r="U392" s="560">
        <v>277</v>
      </c>
      <c r="V392" s="560">
        <v>277</v>
      </c>
      <c r="W392" s="566" t="s">
        <v>679</v>
      </c>
    </row>
    <row r="393" spans="1:23" s="560" customFormat="1" ht="9.75" customHeight="1" x14ac:dyDescent="0.2">
      <c r="A393" s="568" t="s">
        <v>383</v>
      </c>
      <c r="B393" s="560" t="s">
        <v>765</v>
      </c>
      <c r="C393" s="560" t="s">
        <v>765</v>
      </c>
      <c r="D393" s="560">
        <v>26</v>
      </c>
      <c r="E393" s="560">
        <v>3</v>
      </c>
      <c r="F393" s="560">
        <v>16</v>
      </c>
      <c r="G393" s="560" t="s">
        <v>765</v>
      </c>
      <c r="H393" s="560" t="s">
        <v>765</v>
      </c>
      <c r="I393" s="560" t="s">
        <v>765</v>
      </c>
      <c r="J393" s="560">
        <v>16</v>
      </c>
      <c r="K393" s="560">
        <v>104</v>
      </c>
      <c r="L393" s="560" t="s">
        <v>765</v>
      </c>
      <c r="M393" s="560">
        <v>104</v>
      </c>
      <c r="N393" s="560" t="s">
        <v>765</v>
      </c>
      <c r="O393" s="560" t="s">
        <v>765</v>
      </c>
      <c r="P393" s="560">
        <v>322</v>
      </c>
      <c r="Q393" s="560" t="s">
        <v>765</v>
      </c>
      <c r="R393" s="560" t="s">
        <v>765</v>
      </c>
      <c r="S393" s="560" t="s">
        <v>765</v>
      </c>
      <c r="T393" s="560" t="s">
        <v>765</v>
      </c>
      <c r="U393" s="560">
        <v>322</v>
      </c>
      <c r="V393" s="560">
        <v>322</v>
      </c>
      <c r="W393" s="566" t="s">
        <v>104</v>
      </c>
    </row>
    <row r="394" spans="1:23" s="560" customFormat="1" ht="9.75" customHeight="1" x14ac:dyDescent="0.2">
      <c r="A394" s="565" t="s">
        <v>382</v>
      </c>
      <c r="B394" s="564" t="s">
        <v>765</v>
      </c>
      <c r="C394" s="563" t="s">
        <v>765</v>
      </c>
      <c r="D394" s="563">
        <v>13</v>
      </c>
      <c r="E394" s="563" t="s">
        <v>765</v>
      </c>
      <c r="F394" s="563">
        <v>19</v>
      </c>
      <c r="G394" s="563" t="s">
        <v>765</v>
      </c>
      <c r="H394" s="563" t="s">
        <v>765</v>
      </c>
      <c r="I394" s="563" t="s">
        <v>765</v>
      </c>
      <c r="J394" s="563">
        <v>19</v>
      </c>
      <c r="K394" s="563">
        <v>55</v>
      </c>
      <c r="L394" s="563" t="s">
        <v>765</v>
      </c>
      <c r="M394" s="563">
        <v>55</v>
      </c>
      <c r="N394" s="563">
        <v>1</v>
      </c>
      <c r="O394" s="563">
        <v>1</v>
      </c>
      <c r="P394" s="563">
        <v>1723</v>
      </c>
      <c r="Q394" s="563">
        <v>1443</v>
      </c>
      <c r="R394" s="563" t="s">
        <v>765</v>
      </c>
      <c r="S394" s="563" t="s">
        <v>765</v>
      </c>
      <c r="T394" s="563">
        <v>1443</v>
      </c>
      <c r="U394" s="563">
        <v>280</v>
      </c>
      <c r="V394" s="563">
        <v>280</v>
      </c>
      <c r="W394" s="561" t="s">
        <v>105</v>
      </c>
    </row>
    <row r="395" spans="1:23" ht="12" customHeight="1" x14ac:dyDescent="0.2"/>
    <row r="396" spans="1:23" ht="12" customHeight="1" x14ac:dyDescent="0.2"/>
    <row r="397" spans="1:23" ht="12" customHeight="1" x14ac:dyDescent="0.2">
      <c r="K397" s="579" t="s">
        <v>129</v>
      </c>
    </row>
    <row r="398" spans="1:23" s="574" customFormat="1" ht="21" customHeight="1" x14ac:dyDescent="0.2">
      <c r="A398" s="1074" t="s">
        <v>276</v>
      </c>
      <c r="B398" s="1041" t="s">
        <v>459</v>
      </c>
      <c r="C398" s="576"/>
      <c r="D398" s="576"/>
      <c r="E398" s="576"/>
      <c r="F398" s="576"/>
      <c r="G398" s="576"/>
      <c r="H398" s="576"/>
      <c r="I398" s="576"/>
      <c r="J398" s="576"/>
      <c r="K398" s="576"/>
      <c r="L398" s="576"/>
      <c r="M398" s="576"/>
      <c r="N398" s="576"/>
      <c r="O398" s="576"/>
      <c r="P398" s="576"/>
      <c r="Q398" s="576"/>
      <c r="R398" s="576"/>
      <c r="S398" s="576"/>
      <c r="T398" s="576"/>
      <c r="U398" s="576"/>
      <c r="V398" s="576"/>
      <c r="W398" s="1077" t="s">
        <v>111</v>
      </c>
    </row>
    <row r="399" spans="1:23" s="574" customFormat="1" ht="21" customHeight="1" x14ac:dyDescent="0.2">
      <c r="A399" s="1075"/>
      <c r="B399" s="1080" t="s">
        <v>457</v>
      </c>
      <c r="C399" s="1041" t="s">
        <v>445</v>
      </c>
      <c r="D399" s="576"/>
      <c r="E399" s="576"/>
      <c r="F399" s="576"/>
      <c r="G399" s="576"/>
      <c r="H399" s="576"/>
      <c r="I399" s="576"/>
      <c r="J399" s="576"/>
      <c r="K399" s="576"/>
      <c r="L399" s="576"/>
      <c r="M399" s="1040"/>
      <c r="N399" s="1041" t="s">
        <v>436</v>
      </c>
      <c r="O399" s="1040"/>
      <c r="P399" s="1041" t="s">
        <v>435</v>
      </c>
      <c r="Q399" s="576"/>
      <c r="R399" s="1040"/>
      <c r="S399" s="1041" t="s">
        <v>434</v>
      </c>
      <c r="T399" s="1040"/>
      <c r="U399" s="1041" t="s">
        <v>411</v>
      </c>
      <c r="V399" s="576"/>
      <c r="W399" s="1078"/>
    </row>
    <row r="400" spans="1:23" s="574" customFormat="1" ht="52.5" customHeight="1" x14ac:dyDescent="0.2">
      <c r="A400" s="1076"/>
      <c r="B400" s="1081"/>
      <c r="C400" s="1043" t="s">
        <v>438</v>
      </c>
      <c r="D400" s="575" t="s">
        <v>433</v>
      </c>
      <c r="E400" s="575" t="s">
        <v>431</v>
      </c>
      <c r="F400" s="575" t="s">
        <v>429</v>
      </c>
      <c r="G400" s="575" t="s">
        <v>444</v>
      </c>
      <c r="H400" s="575" t="s">
        <v>442</v>
      </c>
      <c r="I400" s="575" t="s">
        <v>441</v>
      </c>
      <c r="J400" s="575" t="s">
        <v>440</v>
      </c>
      <c r="K400" s="575" t="s">
        <v>428</v>
      </c>
      <c r="L400" s="575" t="s">
        <v>427</v>
      </c>
      <c r="M400" s="581" t="s">
        <v>426</v>
      </c>
      <c r="N400" s="1043" t="s">
        <v>1598</v>
      </c>
      <c r="O400" s="575" t="s">
        <v>424</v>
      </c>
      <c r="P400" s="1043" t="s">
        <v>418</v>
      </c>
      <c r="Q400" s="575" t="s">
        <v>417</v>
      </c>
      <c r="R400" s="575" t="s">
        <v>449</v>
      </c>
      <c r="S400" s="1043" t="s">
        <v>416</v>
      </c>
      <c r="T400" s="575" t="s">
        <v>439</v>
      </c>
      <c r="U400" s="1043" t="s">
        <v>408</v>
      </c>
      <c r="V400" s="580" t="s">
        <v>407</v>
      </c>
      <c r="W400" s="1079"/>
    </row>
    <row r="401" spans="1:23" s="560" customFormat="1" ht="9.75" customHeight="1" x14ac:dyDescent="0.2">
      <c r="A401" s="573" t="s">
        <v>598</v>
      </c>
      <c r="B401" s="572">
        <v>11843497</v>
      </c>
      <c r="C401" s="571">
        <v>9836473</v>
      </c>
      <c r="D401" s="571">
        <v>1660</v>
      </c>
      <c r="E401" s="571">
        <v>23131</v>
      </c>
      <c r="F401" s="571" t="s">
        <v>765</v>
      </c>
      <c r="G401" s="571">
        <v>564135</v>
      </c>
      <c r="H401" s="571">
        <v>20819</v>
      </c>
      <c r="I401" s="571">
        <v>1497038</v>
      </c>
      <c r="J401" s="571">
        <v>1390285</v>
      </c>
      <c r="K401" s="571">
        <v>3419269</v>
      </c>
      <c r="L401" s="571" t="s">
        <v>765</v>
      </c>
      <c r="M401" s="571">
        <v>2920136</v>
      </c>
      <c r="N401" s="571" t="s">
        <v>765</v>
      </c>
      <c r="O401" s="571" t="s">
        <v>765</v>
      </c>
      <c r="P401" s="571">
        <v>961579</v>
      </c>
      <c r="Q401" s="571">
        <v>858960</v>
      </c>
      <c r="R401" s="571">
        <v>102619</v>
      </c>
      <c r="S401" s="571">
        <v>42902</v>
      </c>
      <c r="T401" s="571">
        <v>42902</v>
      </c>
      <c r="U401" s="571">
        <v>315899</v>
      </c>
      <c r="V401" s="571">
        <v>139902</v>
      </c>
      <c r="W401" s="569" t="s">
        <v>118</v>
      </c>
    </row>
    <row r="402" spans="1:23" s="560" customFormat="1" ht="9.75" customHeight="1" x14ac:dyDescent="0.2">
      <c r="A402" s="568" t="s">
        <v>399</v>
      </c>
      <c r="B402" s="560">
        <v>11749861</v>
      </c>
      <c r="C402" s="560">
        <v>9123913</v>
      </c>
      <c r="D402" s="560">
        <v>12105</v>
      </c>
      <c r="E402" s="560" t="s">
        <v>765</v>
      </c>
      <c r="F402" s="560">
        <v>853</v>
      </c>
      <c r="G402" s="560">
        <v>354161</v>
      </c>
      <c r="H402" s="560" t="s">
        <v>765</v>
      </c>
      <c r="I402" s="560">
        <v>1362282</v>
      </c>
      <c r="J402" s="560">
        <v>1378694</v>
      </c>
      <c r="K402" s="560">
        <v>3378022</v>
      </c>
      <c r="L402" s="560">
        <v>6342</v>
      </c>
      <c r="M402" s="560">
        <v>2631454</v>
      </c>
      <c r="N402" s="560" t="s">
        <v>765</v>
      </c>
      <c r="O402" s="560" t="s">
        <v>765</v>
      </c>
      <c r="P402" s="560">
        <v>1579074</v>
      </c>
      <c r="Q402" s="560">
        <v>1412591</v>
      </c>
      <c r="R402" s="560">
        <v>166483</v>
      </c>
      <c r="S402" s="560">
        <v>21925</v>
      </c>
      <c r="T402" s="560">
        <v>21925</v>
      </c>
      <c r="U402" s="560">
        <v>478747</v>
      </c>
      <c r="V402" s="560">
        <v>326878</v>
      </c>
      <c r="W402" s="566" t="s">
        <v>119</v>
      </c>
    </row>
    <row r="403" spans="1:23" s="560" customFormat="1" ht="9.75" customHeight="1" x14ac:dyDescent="0.2">
      <c r="A403" s="568" t="s">
        <v>398</v>
      </c>
      <c r="B403" s="560">
        <v>10782081</v>
      </c>
      <c r="C403" s="560">
        <v>7211618</v>
      </c>
      <c r="D403" s="560">
        <v>12679</v>
      </c>
      <c r="E403" s="560" t="s">
        <v>765</v>
      </c>
      <c r="F403" s="560">
        <v>143</v>
      </c>
      <c r="G403" s="560">
        <v>175726</v>
      </c>
      <c r="H403" s="560" t="s">
        <v>765</v>
      </c>
      <c r="I403" s="560">
        <v>1056252</v>
      </c>
      <c r="J403" s="560">
        <v>1155008</v>
      </c>
      <c r="K403" s="560">
        <v>2552254</v>
      </c>
      <c r="L403" s="560" t="s">
        <v>765</v>
      </c>
      <c r="M403" s="560">
        <v>2259556</v>
      </c>
      <c r="N403" s="560">
        <v>23327</v>
      </c>
      <c r="O403" s="560">
        <v>23327</v>
      </c>
      <c r="P403" s="560">
        <v>2408643</v>
      </c>
      <c r="Q403" s="560">
        <v>1867945</v>
      </c>
      <c r="R403" s="560">
        <v>540698</v>
      </c>
      <c r="S403" s="560" t="s">
        <v>765</v>
      </c>
      <c r="T403" s="560" t="s">
        <v>765</v>
      </c>
      <c r="U403" s="560">
        <v>565652</v>
      </c>
      <c r="V403" s="560">
        <v>318761</v>
      </c>
      <c r="W403" s="566" t="s">
        <v>120</v>
      </c>
    </row>
    <row r="404" spans="1:23" s="560" customFormat="1" ht="9.75" customHeight="1" x14ac:dyDescent="0.2">
      <c r="A404" s="568" t="s">
        <v>397</v>
      </c>
      <c r="B404" s="560">
        <v>10650255</v>
      </c>
      <c r="C404" s="560">
        <v>6434128</v>
      </c>
      <c r="D404" s="560">
        <v>5539</v>
      </c>
      <c r="E404" s="560" t="s">
        <v>765</v>
      </c>
      <c r="F404" s="560">
        <v>357</v>
      </c>
      <c r="G404" s="560">
        <v>143518</v>
      </c>
      <c r="H404" s="560" t="s">
        <v>765</v>
      </c>
      <c r="I404" s="560">
        <v>1129831</v>
      </c>
      <c r="J404" s="560">
        <v>1283393</v>
      </c>
      <c r="K404" s="560">
        <v>2009855</v>
      </c>
      <c r="L404" s="560" t="s">
        <v>765</v>
      </c>
      <c r="M404" s="560">
        <v>1861635</v>
      </c>
      <c r="N404" s="560">
        <v>138486</v>
      </c>
      <c r="O404" s="560">
        <v>138486</v>
      </c>
      <c r="P404" s="560">
        <v>3321670</v>
      </c>
      <c r="Q404" s="560">
        <v>3114308</v>
      </c>
      <c r="R404" s="560">
        <v>207362</v>
      </c>
      <c r="S404" s="560" t="s">
        <v>765</v>
      </c>
      <c r="T404" s="560" t="s">
        <v>765</v>
      </c>
      <c r="U404" s="560">
        <v>205924</v>
      </c>
      <c r="V404" s="560">
        <v>160179</v>
      </c>
      <c r="W404" s="566" t="s">
        <v>283</v>
      </c>
    </row>
    <row r="405" spans="1:23" s="560" customFormat="1" ht="9.75" customHeight="1" x14ac:dyDescent="0.2">
      <c r="A405" s="568" t="s">
        <v>750</v>
      </c>
      <c r="B405" s="560">
        <v>10663735</v>
      </c>
      <c r="C405" s="560">
        <v>4257980</v>
      </c>
      <c r="D405" s="560">
        <v>8612</v>
      </c>
      <c r="E405" s="560" t="s">
        <v>765</v>
      </c>
      <c r="F405" s="560" t="s">
        <v>765</v>
      </c>
      <c r="G405" s="560">
        <v>127323</v>
      </c>
      <c r="H405" s="560">
        <v>25166</v>
      </c>
      <c r="I405" s="560">
        <v>623250</v>
      </c>
      <c r="J405" s="560">
        <v>1016720</v>
      </c>
      <c r="K405" s="560">
        <v>1230406</v>
      </c>
      <c r="L405" s="560" t="s">
        <v>765</v>
      </c>
      <c r="M405" s="560">
        <v>1226503</v>
      </c>
      <c r="N405" s="560">
        <v>23039</v>
      </c>
      <c r="O405" s="560">
        <v>23039</v>
      </c>
      <c r="P405" s="560">
        <v>6066518</v>
      </c>
      <c r="Q405" s="560">
        <v>6066518</v>
      </c>
      <c r="R405" s="560" t="s">
        <v>765</v>
      </c>
      <c r="S405" s="560" t="s">
        <v>765</v>
      </c>
      <c r="T405" s="560" t="s">
        <v>765</v>
      </c>
      <c r="U405" s="560">
        <v>45832</v>
      </c>
      <c r="V405" s="560">
        <v>45832</v>
      </c>
      <c r="W405" s="566" t="s">
        <v>673</v>
      </c>
    </row>
    <row r="406" spans="1:23" s="560" customFormat="1" ht="6.75" customHeight="1" x14ac:dyDescent="0.2">
      <c r="A406" s="568"/>
      <c r="W406" s="566"/>
    </row>
    <row r="407" spans="1:23" s="560" customFormat="1" ht="9.75" customHeight="1" x14ac:dyDescent="0.2">
      <c r="A407" s="568" t="s">
        <v>595</v>
      </c>
      <c r="B407" s="560">
        <v>10628732</v>
      </c>
      <c r="C407" s="560">
        <v>5936610</v>
      </c>
      <c r="D407" s="560">
        <v>7891</v>
      </c>
      <c r="E407" s="560" t="s">
        <v>765</v>
      </c>
      <c r="F407" s="560">
        <v>357</v>
      </c>
      <c r="G407" s="560">
        <v>147326</v>
      </c>
      <c r="H407" s="560" t="s">
        <v>765</v>
      </c>
      <c r="I407" s="560">
        <v>1069278</v>
      </c>
      <c r="J407" s="560">
        <v>1302827</v>
      </c>
      <c r="K407" s="560">
        <v>1585574</v>
      </c>
      <c r="L407" s="560" t="s">
        <v>765</v>
      </c>
      <c r="M407" s="560">
        <v>1823357</v>
      </c>
      <c r="N407" s="560">
        <v>115967</v>
      </c>
      <c r="O407" s="560">
        <v>115967</v>
      </c>
      <c r="P407" s="560">
        <v>3955527</v>
      </c>
      <c r="Q407" s="560">
        <v>3857268</v>
      </c>
      <c r="R407" s="560">
        <v>98259</v>
      </c>
      <c r="S407" s="560" t="s">
        <v>765</v>
      </c>
      <c r="T407" s="560" t="s">
        <v>765</v>
      </c>
      <c r="U407" s="560">
        <v>160179</v>
      </c>
      <c r="V407" s="560">
        <v>160179</v>
      </c>
      <c r="W407" s="566" t="s">
        <v>282</v>
      </c>
    </row>
    <row r="408" spans="1:23" s="560" customFormat="1" ht="9.75" customHeight="1" x14ac:dyDescent="0.2">
      <c r="A408" s="568" t="s">
        <v>751</v>
      </c>
      <c r="B408" s="560">
        <v>10638675</v>
      </c>
      <c r="C408" s="560">
        <v>4280547</v>
      </c>
      <c r="D408" s="560">
        <v>7863</v>
      </c>
      <c r="E408" s="560" t="s">
        <v>765</v>
      </c>
      <c r="F408" s="560" t="s">
        <v>765</v>
      </c>
      <c r="G408" s="560">
        <v>149577</v>
      </c>
      <c r="H408" s="560">
        <v>25166</v>
      </c>
      <c r="I408" s="560">
        <v>604626</v>
      </c>
      <c r="J408" s="560">
        <v>990949</v>
      </c>
      <c r="K408" s="560">
        <v>1390893</v>
      </c>
      <c r="L408" s="560" t="s">
        <v>765</v>
      </c>
      <c r="M408" s="560">
        <v>1111473</v>
      </c>
      <c r="N408" s="560" t="s">
        <v>765</v>
      </c>
      <c r="O408" s="560" t="s">
        <v>765</v>
      </c>
      <c r="P408" s="560">
        <v>6004634</v>
      </c>
      <c r="Q408" s="560">
        <v>6004634</v>
      </c>
      <c r="R408" s="560" t="s">
        <v>765</v>
      </c>
      <c r="S408" s="560" t="s">
        <v>765</v>
      </c>
      <c r="T408" s="560" t="s">
        <v>765</v>
      </c>
      <c r="U408" s="560">
        <v>45832</v>
      </c>
      <c r="V408" s="560">
        <v>45832</v>
      </c>
      <c r="W408" s="566" t="s">
        <v>675</v>
      </c>
    </row>
    <row r="409" spans="1:23" s="560" customFormat="1" ht="6.75" customHeight="1" x14ac:dyDescent="0.2">
      <c r="A409" s="568"/>
      <c r="W409" s="566"/>
    </row>
    <row r="410" spans="1:23" s="560" customFormat="1" ht="9.75" customHeight="1" x14ac:dyDescent="0.2">
      <c r="A410" s="568" t="s">
        <v>393</v>
      </c>
      <c r="B410" s="560">
        <v>3062989</v>
      </c>
      <c r="C410" s="560">
        <v>1163938</v>
      </c>
      <c r="D410" s="560">
        <v>2352</v>
      </c>
      <c r="E410" s="560" t="s">
        <v>765</v>
      </c>
      <c r="F410" s="560" t="s">
        <v>765</v>
      </c>
      <c r="G410" s="560">
        <v>20040</v>
      </c>
      <c r="H410" s="560" t="s">
        <v>765</v>
      </c>
      <c r="I410" s="560">
        <v>265932</v>
      </c>
      <c r="J410" s="560">
        <v>333150</v>
      </c>
      <c r="K410" s="560">
        <v>212383</v>
      </c>
      <c r="L410" s="560" t="s">
        <v>765</v>
      </c>
      <c r="M410" s="560">
        <v>330081</v>
      </c>
      <c r="N410" s="560">
        <v>23039</v>
      </c>
      <c r="O410" s="560">
        <v>23039</v>
      </c>
      <c r="P410" s="560">
        <v>1810462</v>
      </c>
      <c r="Q410" s="560">
        <v>1810462</v>
      </c>
      <c r="R410" s="560" t="s">
        <v>765</v>
      </c>
      <c r="S410" s="560" t="s">
        <v>765</v>
      </c>
      <c r="T410" s="560" t="s">
        <v>765</v>
      </c>
      <c r="U410" s="560" t="s">
        <v>765</v>
      </c>
      <c r="V410" s="560" t="s">
        <v>765</v>
      </c>
      <c r="W410" s="566" t="s">
        <v>281</v>
      </c>
    </row>
    <row r="411" spans="1:23" s="560" customFormat="1" ht="9.75" customHeight="1" x14ac:dyDescent="0.2">
      <c r="A411" s="568" t="s">
        <v>396</v>
      </c>
      <c r="B411" s="560">
        <v>2723518</v>
      </c>
      <c r="C411" s="560">
        <v>1226835</v>
      </c>
      <c r="D411" s="560">
        <v>796</v>
      </c>
      <c r="E411" s="560" t="s">
        <v>765</v>
      </c>
      <c r="F411" s="560" t="s">
        <v>765</v>
      </c>
      <c r="G411" s="560">
        <v>34643</v>
      </c>
      <c r="H411" s="560">
        <v>4542</v>
      </c>
      <c r="I411" s="560">
        <v>205545</v>
      </c>
      <c r="J411" s="560">
        <v>239611</v>
      </c>
      <c r="K411" s="560">
        <v>332540</v>
      </c>
      <c r="L411" s="560" t="s">
        <v>765</v>
      </c>
      <c r="M411" s="560">
        <v>409158</v>
      </c>
      <c r="N411" s="560" t="s">
        <v>765</v>
      </c>
      <c r="O411" s="560" t="s">
        <v>765</v>
      </c>
      <c r="P411" s="560">
        <v>1384663</v>
      </c>
      <c r="Q411" s="560">
        <v>1384663</v>
      </c>
      <c r="R411" s="560" t="s">
        <v>765</v>
      </c>
      <c r="S411" s="560" t="s">
        <v>765</v>
      </c>
      <c r="T411" s="560" t="s">
        <v>765</v>
      </c>
      <c r="U411" s="560">
        <v>45832</v>
      </c>
      <c r="V411" s="560">
        <v>45832</v>
      </c>
      <c r="W411" s="566" t="s">
        <v>121</v>
      </c>
    </row>
    <row r="412" spans="1:23" s="560" customFormat="1" ht="9.75" customHeight="1" x14ac:dyDescent="0.2">
      <c r="A412" s="568" t="s">
        <v>395</v>
      </c>
      <c r="B412" s="560">
        <v>2147040</v>
      </c>
      <c r="C412" s="560">
        <v>913543</v>
      </c>
      <c r="D412" s="560">
        <v>3080</v>
      </c>
      <c r="E412" s="560" t="s">
        <v>765</v>
      </c>
      <c r="F412" s="560" t="s">
        <v>765</v>
      </c>
      <c r="G412" s="560">
        <v>30613</v>
      </c>
      <c r="H412" s="560">
        <v>20624</v>
      </c>
      <c r="I412" s="560">
        <v>26648</v>
      </c>
      <c r="J412" s="560">
        <v>200391</v>
      </c>
      <c r="K412" s="560">
        <v>310610</v>
      </c>
      <c r="L412" s="560" t="s">
        <v>765</v>
      </c>
      <c r="M412" s="560">
        <v>321577</v>
      </c>
      <c r="N412" s="560" t="s">
        <v>765</v>
      </c>
      <c r="O412" s="560" t="s">
        <v>765</v>
      </c>
      <c r="P412" s="560">
        <v>1144265</v>
      </c>
      <c r="Q412" s="560">
        <v>1144265</v>
      </c>
      <c r="R412" s="560" t="s">
        <v>765</v>
      </c>
      <c r="S412" s="560" t="s">
        <v>765</v>
      </c>
      <c r="T412" s="560" t="s">
        <v>765</v>
      </c>
      <c r="U412" s="560" t="s">
        <v>765</v>
      </c>
      <c r="V412" s="560" t="s">
        <v>765</v>
      </c>
      <c r="W412" s="566" t="s">
        <v>122</v>
      </c>
    </row>
    <row r="413" spans="1:23" s="560" customFormat="1" ht="9.75" customHeight="1" x14ac:dyDescent="0.2">
      <c r="A413" s="568" t="s">
        <v>394</v>
      </c>
      <c r="B413" s="560">
        <v>2730188</v>
      </c>
      <c r="C413" s="560">
        <v>953664</v>
      </c>
      <c r="D413" s="560">
        <v>2384</v>
      </c>
      <c r="E413" s="560" t="s">
        <v>765</v>
      </c>
      <c r="F413" s="560" t="s">
        <v>765</v>
      </c>
      <c r="G413" s="560">
        <v>42027</v>
      </c>
      <c r="H413" s="560" t="s">
        <v>765</v>
      </c>
      <c r="I413" s="560">
        <v>125125</v>
      </c>
      <c r="J413" s="560">
        <v>243568</v>
      </c>
      <c r="K413" s="560">
        <v>374873</v>
      </c>
      <c r="L413" s="560" t="s">
        <v>765</v>
      </c>
      <c r="M413" s="560">
        <v>165687</v>
      </c>
      <c r="N413" s="560" t="s">
        <v>765</v>
      </c>
      <c r="O413" s="560" t="s">
        <v>765</v>
      </c>
      <c r="P413" s="560">
        <v>1727128</v>
      </c>
      <c r="Q413" s="560">
        <v>1727128</v>
      </c>
      <c r="R413" s="560" t="s">
        <v>765</v>
      </c>
      <c r="S413" s="560" t="s">
        <v>765</v>
      </c>
      <c r="T413" s="560" t="s">
        <v>765</v>
      </c>
      <c r="U413" s="560" t="s">
        <v>765</v>
      </c>
      <c r="V413" s="560" t="s">
        <v>765</v>
      </c>
      <c r="W413" s="566" t="s">
        <v>123</v>
      </c>
    </row>
    <row r="414" spans="1:23" s="560" customFormat="1" ht="9.75" customHeight="1" x14ac:dyDescent="0.2">
      <c r="A414" s="568" t="s">
        <v>676</v>
      </c>
      <c r="B414" s="560">
        <v>3037929</v>
      </c>
      <c r="C414" s="560">
        <v>1186505</v>
      </c>
      <c r="D414" s="560">
        <v>1603</v>
      </c>
      <c r="E414" s="560" t="s">
        <v>765</v>
      </c>
      <c r="F414" s="560" t="s">
        <v>765</v>
      </c>
      <c r="G414" s="560">
        <v>42294</v>
      </c>
      <c r="H414" s="560" t="s">
        <v>765</v>
      </c>
      <c r="I414" s="560">
        <v>247308</v>
      </c>
      <c r="J414" s="560">
        <v>307379</v>
      </c>
      <c r="K414" s="560">
        <v>372870</v>
      </c>
      <c r="L414" s="560" t="s">
        <v>765</v>
      </c>
      <c r="M414" s="560">
        <v>215051</v>
      </c>
      <c r="N414" s="560" t="s">
        <v>765</v>
      </c>
      <c r="O414" s="560" t="s">
        <v>765</v>
      </c>
      <c r="P414" s="560">
        <v>1748578</v>
      </c>
      <c r="Q414" s="560">
        <v>1748578</v>
      </c>
      <c r="R414" s="560" t="s">
        <v>765</v>
      </c>
      <c r="S414" s="560" t="s">
        <v>765</v>
      </c>
      <c r="T414" s="560" t="s">
        <v>765</v>
      </c>
      <c r="U414" s="560" t="s">
        <v>765</v>
      </c>
      <c r="V414" s="560" t="s">
        <v>765</v>
      </c>
      <c r="W414" s="566" t="s">
        <v>677</v>
      </c>
    </row>
    <row r="415" spans="1:23" s="560" customFormat="1" ht="6.75" customHeight="1" x14ac:dyDescent="0.2">
      <c r="A415" s="568"/>
      <c r="W415" s="566"/>
    </row>
    <row r="416" spans="1:23" s="560" customFormat="1" ht="9.75" customHeight="1" x14ac:dyDescent="0.2">
      <c r="A416" s="568" t="s">
        <v>280</v>
      </c>
      <c r="B416" s="560">
        <v>975818</v>
      </c>
      <c r="C416" s="560">
        <v>494540</v>
      </c>
      <c r="D416" s="560">
        <v>799</v>
      </c>
      <c r="E416" s="560" t="s">
        <v>765</v>
      </c>
      <c r="F416" s="560" t="s">
        <v>765</v>
      </c>
      <c r="G416" s="560" t="s">
        <v>765</v>
      </c>
      <c r="H416" s="560" t="s">
        <v>765</v>
      </c>
      <c r="I416" s="560">
        <v>156283</v>
      </c>
      <c r="J416" s="560">
        <v>132837</v>
      </c>
      <c r="K416" s="560">
        <v>46338</v>
      </c>
      <c r="L416" s="560" t="s">
        <v>765</v>
      </c>
      <c r="M416" s="560">
        <v>158283</v>
      </c>
      <c r="N416" s="560" t="s">
        <v>765</v>
      </c>
      <c r="O416" s="560" t="s">
        <v>765</v>
      </c>
      <c r="P416" s="560">
        <v>481278</v>
      </c>
      <c r="Q416" s="560">
        <v>481278</v>
      </c>
      <c r="R416" s="560" t="s">
        <v>765</v>
      </c>
      <c r="S416" s="560" t="s">
        <v>765</v>
      </c>
      <c r="T416" s="560" t="s">
        <v>765</v>
      </c>
      <c r="U416" s="560" t="s">
        <v>765</v>
      </c>
      <c r="V416" s="560" t="s">
        <v>765</v>
      </c>
      <c r="W416" s="566" t="s">
        <v>279</v>
      </c>
    </row>
    <row r="417" spans="1:23" s="560" customFormat="1" ht="9.75" customHeight="1" x14ac:dyDescent="0.2">
      <c r="A417" s="568" t="s">
        <v>383</v>
      </c>
      <c r="B417" s="560">
        <v>1016233</v>
      </c>
      <c r="C417" s="560">
        <v>314814</v>
      </c>
      <c r="D417" s="560">
        <v>755</v>
      </c>
      <c r="E417" s="560" t="s">
        <v>765</v>
      </c>
      <c r="F417" s="560" t="s">
        <v>765</v>
      </c>
      <c r="G417" s="560" t="s">
        <v>765</v>
      </c>
      <c r="H417" s="560" t="s">
        <v>765</v>
      </c>
      <c r="I417" s="560">
        <v>44991</v>
      </c>
      <c r="J417" s="560">
        <v>132496</v>
      </c>
      <c r="K417" s="560">
        <v>67933</v>
      </c>
      <c r="L417" s="560" t="s">
        <v>765</v>
      </c>
      <c r="M417" s="560">
        <v>68639</v>
      </c>
      <c r="N417" s="560" t="s">
        <v>765</v>
      </c>
      <c r="O417" s="560" t="s">
        <v>765</v>
      </c>
      <c r="P417" s="560">
        <v>658961</v>
      </c>
      <c r="Q417" s="560">
        <v>658961</v>
      </c>
      <c r="R417" s="560" t="s">
        <v>765</v>
      </c>
      <c r="S417" s="560" t="s">
        <v>765</v>
      </c>
      <c r="T417" s="560" t="s">
        <v>765</v>
      </c>
      <c r="U417" s="560" t="s">
        <v>765</v>
      </c>
      <c r="V417" s="560" t="s">
        <v>765</v>
      </c>
      <c r="W417" s="566" t="s">
        <v>104</v>
      </c>
    </row>
    <row r="418" spans="1:23" s="560" customFormat="1" ht="9.75" customHeight="1" x14ac:dyDescent="0.2">
      <c r="A418" s="568" t="s">
        <v>382</v>
      </c>
      <c r="B418" s="560">
        <v>1070938</v>
      </c>
      <c r="C418" s="560">
        <v>354584</v>
      </c>
      <c r="D418" s="560">
        <v>798</v>
      </c>
      <c r="E418" s="560" t="s">
        <v>765</v>
      </c>
      <c r="F418" s="560" t="s">
        <v>765</v>
      </c>
      <c r="G418" s="560">
        <v>20040</v>
      </c>
      <c r="H418" s="560" t="s">
        <v>765</v>
      </c>
      <c r="I418" s="560">
        <v>64658</v>
      </c>
      <c r="J418" s="560">
        <v>67817</v>
      </c>
      <c r="K418" s="560">
        <v>98112</v>
      </c>
      <c r="L418" s="560" t="s">
        <v>765</v>
      </c>
      <c r="M418" s="560">
        <v>103159</v>
      </c>
      <c r="N418" s="560">
        <v>23039</v>
      </c>
      <c r="O418" s="560">
        <v>23039</v>
      </c>
      <c r="P418" s="560">
        <v>670223</v>
      </c>
      <c r="Q418" s="560">
        <v>670223</v>
      </c>
      <c r="R418" s="560" t="s">
        <v>765</v>
      </c>
      <c r="S418" s="560" t="s">
        <v>765</v>
      </c>
      <c r="T418" s="560" t="s">
        <v>765</v>
      </c>
      <c r="U418" s="560" t="s">
        <v>765</v>
      </c>
      <c r="V418" s="560" t="s">
        <v>765</v>
      </c>
      <c r="W418" s="566" t="s">
        <v>105</v>
      </c>
    </row>
    <row r="419" spans="1:23" s="560" customFormat="1" ht="9.75" customHeight="1" x14ac:dyDescent="0.2">
      <c r="A419" s="568" t="s">
        <v>392</v>
      </c>
      <c r="B419" s="560">
        <v>1006883</v>
      </c>
      <c r="C419" s="560">
        <v>357325</v>
      </c>
      <c r="D419" s="560" t="s">
        <v>765</v>
      </c>
      <c r="E419" s="560" t="s">
        <v>765</v>
      </c>
      <c r="F419" s="560" t="s">
        <v>765</v>
      </c>
      <c r="G419" s="560" t="s">
        <v>765</v>
      </c>
      <c r="H419" s="560" t="s">
        <v>765</v>
      </c>
      <c r="I419" s="560">
        <v>44559</v>
      </c>
      <c r="J419" s="560">
        <v>115249</v>
      </c>
      <c r="K419" s="560">
        <v>69109</v>
      </c>
      <c r="L419" s="560" t="s">
        <v>765</v>
      </c>
      <c r="M419" s="560">
        <v>128408</v>
      </c>
      <c r="N419" s="560" t="s">
        <v>765</v>
      </c>
      <c r="O419" s="560" t="s">
        <v>765</v>
      </c>
      <c r="P419" s="560">
        <v>603726</v>
      </c>
      <c r="Q419" s="560">
        <v>603726</v>
      </c>
      <c r="R419" s="560" t="s">
        <v>765</v>
      </c>
      <c r="S419" s="560" t="s">
        <v>765</v>
      </c>
      <c r="T419" s="560" t="s">
        <v>765</v>
      </c>
      <c r="U419" s="560">
        <v>45832</v>
      </c>
      <c r="V419" s="560">
        <v>45832</v>
      </c>
      <c r="W419" s="566" t="s">
        <v>106</v>
      </c>
    </row>
    <row r="420" spans="1:23" s="560" customFormat="1" ht="9.75" customHeight="1" x14ac:dyDescent="0.2">
      <c r="A420" s="568" t="s">
        <v>391</v>
      </c>
      <c r="B420" s="560">
        <v>886659</v>
      </c>
      <c r="C420" s="560">
        <v>383313</v>
      </c>
      <c r="D420" s="560" t="s">
        <v>765</v>
      </c>
      <c r="E420" s="560" t="s">
        <v>765</v>
      </c>
      <c r="F420" s="560" t="s">
        <v>765</v>
      </c>
      <c r="G420" s="560">
        <v>34643</v>
      </c>
      <c r="H420" s="560" t="s">
        <v>765</v>
      </c>
      <c r="I420" s="560">
        <v>77388</v>
      </c>
      <c r="J420" s="560">
        <v>44115</v>
      </c>
      <c r="K420" s="560">
        <v>112339</v>
      </c>
      <c r="L420" s="560" t="s">
        <v>765</v>
      </c>
      <c r="M420" s="560">
        <v>114828</v>
      </c>
      <c r="N420" s="560" t="s">
        <v>765</v>
      </c>
      <c r="O420" s="560" t="s">
        <v>765</v>
      </c>
      <c r="P420" s="560">
        <v>469844</v>
      </c>
      <c r="Q420" s="560">
        <v>469844</v>
      </c>
      <c r="R420" s="560" t="s">
        <v>765</v>
      </c>
      <c r="S420" s="560" t="s">
        <v>765</v>
      </c>
      <c r="T420" s="560" t="s">
        <v>765</v>
      </c>
      <c r="U420" s="560" t="s">
        <v>765</v>
      </c>
      <c r="V420" s="560" t="s">
        <v>765</v>
      </c>
      <c r="W420" s="566" t="s">
        <v>124</v>
      </c>
    </row>
    <row r="421" spans="1:23" s="560" customFormat="1" ht="9.75" customHeight="1" x14ac:dyDescent="0.2">
      <c r="A421" s="568" t="s">
        <v>390</v>
      </c>
      <c r="B421" s="560">
        <v>829976</v>
      </c>
      <c r="C421" s="560">
        <v>486197</v>
      </c>
      <c r="D421" s="560">
        <v>796</v>
      </c>
      <c r="E421" s="560" t="s">
        <v>765</v>
      </c>
      <c r="F421" s="560" t="s">
        <v>765</v>
      </c>
      <c r="G421" s="560" t="s">
        <v>765</v>
      </c>
      <c r="H421" s="560">
        <v>4542</v>
      </c>
      <c r="I421" s="560">
        <v>83598</v>
      </c>
      <c r="J421" s="560">
        <v>80247</v>
      </c>
      <c r="K421" s="560">
        <v>151092</v>
      </c>
      <c r="L421" s="560" t="s">
        <v>765</v>
      </c>
      <c r="M421" s="560">
        <v>165922</v>
      </c>
      <c r="N421" s="560" t="s">
        <v>765</v>
      </c>
      <c r="O421" s="560" t="s">
        <v>765</v>
      </c>
      <c r="P421" s="560">
        <v>311093</v>
      </c>
      <c r="Q421" s="560">
        <v>311093</v>
      </c>
      <c r="R421" s="560" t="s">
        <v>765</v>
      </c>
      <c r="S421" s="560" t="s">
        <v>765</v>
      </c>
      <c r="T421" s="560" t="s">
        <v>765</v>
      </c>
      <c r="U421" s="560" t="s">
        <v>765</v>
      </c>
      <c r="V421" s="560" t="s">
        <v>765</v>
      </c>
      <c r="W421" s="566" t="s">
        <v>125</v>
      </c>
    </row>
    <row r="422" spans="1:23" s="560" customFormat="1" ht="9.75" customHeight="1" x14ac:dyDescent="0.2">
      <c r="A422" s="568" t="s">
        <v>389</v>
      </c>
      <c r="B422" s="560">
        <v>939716</v>
      </c>
      <c r="C422" s="560">
        <v>390032</v>
      </c>
      <c r="D422" s="560">
        <v>779</v>
      </c>
      <c r="E422" s="560" t="s">
        <v>765</v>
      </c>
      <c r="F422" s="560" t="s">
        <v>765</v>
      </c>
      <c r="G422" s="560" t="s">
        <v>765</v>
      </c>
      <c r="H422" s="560" t="s">
        <v>765</v>
      </c>
      <c r="I422" s="560">
        <v>26648</v>
      </c>
      <c r="J422" s="560">
        <v>74840</v>
      </c>
      <c r="K422" s="560">
        <v>215865</v>
      </c>
      <c r="L422" s="560" t="s">
        <v>765</v>
      </c>
      <c r="M422" s="560">
        <v>71900</v>
      </c>
      <c r="N422" s="560" t="s">
        <v>765</v>
      </c>
      <c r="O422" s="560" t="s">
        <v>765</v>
      </c>
      <c r="P422" s="560">
        <v>505049</v>
      </c>
      <c r="Q422" s="560">
        <v>505049</v>
      </c>
      <c r="R422" s="560" t="s">
        <v>765</v>
      </c>
      <c r="S422" s="560" t="s">
        <v>765</v>
      </c>
      <c r="T422" s="560" t="s">
        <v>765</v>
      </c>
      <c r="U422" s="560" t="s">
        <v>765</v>
      </c>
      <c r="V422" s="560" t="s">
        <v>765</v>
      </c>
      <c r="W422" s="566" t="s">
        <v>126</v>
      </c>
    </row>
    <row r="423" spans="1:23" s="560" customFormat="1" ht="9.75" customHeight="1" x14ac:dyDescent="0.2">
      <c r="A423" s="568" t="s">
        <v>388</v>
      </c>
      <c r="B423" s="560">
        <v>795859</v>
      </c>
      <c r="C423" s="560">
        <v>320115</v>
      </c>
      <c r="D423" s="560">
        <v>1531</v>
      </c>
      <c r="E423" s="560" t="s">
        <v>765</v>
      </c>
      <c r="F423" s="560" t="s">
        <v>765</v>
      </c>
      <c r="G423" s="560">
        <v>30613</v>
      </c>
      <c r="H423" s="560">
        <v>20624</v>
      </c>
      <c r="I423" s="560" t="s">
        <v>765</v>
      </c>
      <c r="J423" s="560">
        <v>79203</v>
      </c>
      <c r="K423" s="560">
        <v>49365</v>
      </c>
      <c r="L423" s="560" t="s">
        <v>765</v>
      </c>
      <c r="M423" s="560">
        <v>138779</v>
      </c>
      <c r="N423" s="560" t="s">
        <v>765</v>
      </c>
      <c r="O423" s="560" t="s">
        <v>765</v>
      </c>
      <c r="P423" s="560">
        <v>431147</v>
      </c>
      <c r="Q423" s="560">
        <v>431147</v>
      </c>
      <c r="R423" s="560" t="s">
        <v>765</v>
      </c>
      <c r="S423" s="560" t="s">
        <v>765</v>
      </c>
      <c r="T423" s="560" t="s">
        <v>765</v>
      </c>
      <c r="U423" s="560" t="s">
        <v>765</v>
      </c>
      <c r="V423" s="560" t="s">
        <v>765</v>
      </c>
      <c r="W423" s="566" t="s">
        <v>127</v>
      </c>
    </row>
    <row r="424" spans="1:23" s="560" customFormat="1" ht="9.75" customHeight="1" x14ac:dyDescent="0.2">
      <c r="A424" s="568" t="s">
        <v>387</v>
      </c>
      <c r="B424" s="560">
        <v>411465</v>
      </c>
      <c r="C424" s="560">
        <v>203396</v>
      </c>
      <c r="D424" s="560">
        <v>770</v>
      </c>
      <c r="E424" s="560" t="s">
        <v>765</v>
      </c>
      <c r="F424" s="560" t="s">
        <v>765</v>
      </c>
      <c r="G424" s="560" t="s">
        <v>765</v>
      </c>
      <c r="H424" s="560" t="s">
        <v>765</v>
      </c>
      <c r="I424" s="560" t="s">
        <v>765</v>
      </c>
      <c r="J424" s="560">
        <v>46348</v>
      </c>
      <c r="K424" s="560">
        <v>45380</v>
      </c>
      <c r="L424" s="560" t="s">
        <v>765</v>
      </c>
      <c r="M424" s="560">
        <v>110898</v>
      </c>
      <c r="N424" s="560" t="s">
        <v>765</v>
      </c>
      <c r="O424" s="560" t="s">
        <v>765</v>
      </c>
      <c r="P424" s="560">
        <v>208069</v>
      </c>
      <c r="Q424" s="560">
        <v>208069</v>
      </c>
      <c r="R424" s="560" t="s">
        <v>765</v>
      </c>
      <c r="S424" s="560" t="s">
        <v>765</v>
      </c>
      <c r="T424" s="560" t="s">
        <v>765</v>
      </c>
      <c r="U424" s="560" t="s">
        <v>765</v>
      </c>
      <c r="V424" s="560" t="s">
        <v>765</v>
      </c>
      <c r="W424" s="566" t="s">
        <v>128</v>
      </c>
    </row>
    <row r="425" spans="1:23" s="560" customFormat="1" ht="9.75" customHeight="1" x14ac:dyDescent="0.2">
      <c r="A425" s="568" t="s">
        <v>386</v>
      </c>
      <c r="B425" s="560">
        <v>799191</v>
      </c>
      <c r="C425" s="560">
        <v>363109</v>
      </c>
      <c r="D425" s="560">
        <v>785</v>
      </c>
      <c r="E425" s="560" t="s">
        <v>765</v>
      </c>
      <c r="F425" s="560" t="s">
        <v>765</v>
      </c>
      <c r="G425" s="560" t="s">
        <v>765</v>
      </c>
      <c r="H425" s="560" t="s">
        <v>765</v>
      </c>
      <c r="I425" s="560">
        <v>42154</v>
      </c>
      <c r="J425" s="560">
        <v>45038</v>
      </c>
      <c r="K425" s="560">
        <v>174531</v>
      </c>
      <c r="L425" s="560" t="s">
        <v>765</v>
      </c>
      <c r="M425" s="560">
        <v>100601</v>
      </c>
      <c r="N425" s="560" t="s">
        <v>765</v>
      </c>
      <c r="O425" s="560" t="s">
        <v>765</v>
      </c>
      <c r="P425" s="560">
        <v>436082</v>
      </c>
      <c r="Q425" s="560">
        <v>436082</v>
      </c>
      <c r="R425" s="560" t="s">
        <v>765</v>
      </c>
      <c r="S425" s="560" t="s">
        <v>765</v>
      </c>
      <c r="T425" s="560" t="s">
        <v>765</v>
      </c>
      <c r="U425" s="560" t="s">
        <v>765</v>
      </c>
      <c r="V425" s="560" t="s">
        <v>765</v>
      </c>
      <c r="W425" s="566" t="s">
        <v>107</v>
      </c>
    </row>
    <row r="426" spans="1:23" s="560" customFormat="1" ht="9.75" customHeight="1" x14ac:dyDescent="0.2">
      <c r="A426" s="568" t="s">
        <v>385</v>
      </c>
      <c r="B426" s="560">
        <v>911611</v>
      </c>
      <c r="C426" s="560">
        <v>156204</v>
      </c>
      <c r="D426" s="560">
        <v>798</v>
      </c>
      <c r="E426" s="560" t="s">
        <v>765</v>
      </c>
      <c r="F426" s="560" t="s">
        <v>765</v>
      </c>
      <c r="G426" s="560" t="s">
        <v>765</v>
      </c>
      <c r="H426" s="560" t="s">
        <v>765</v>
      </c>
      <c r="I426" s="560">
        <v>28482</v>
      </c>
      <c r="J426" s="560">
        <v>60360</v>
      </c>
      <c r="K426" s="560">
        <v>46268</v>
      </c>
      <c r="L426" s="560" t="s">
        <v>765</v>
      </c>
      <c r="M426" s="560">
        <v>20296</v>
      </c>
      <c r="N426" s="560" t="s">
        <v>765</v>
      </c>
      <c r="O426" s="560" t="s">
        <v>765</v>
      </c>
      <c r="P426" s="560">
        <v>708973</v>
      </c>
      <c r="Q426" s="560">
        <v>708973</v>
      </c>
      <c r="R426" s="560" t="s">
        <v>765</v>
      </c>
      <c r="S426" s="560" t="s">
        <v>765</v>
      </c>
      <c r="T426" s="560" t="s">
        <v>765</v>
      </c>
      <c r="U426" s="560" t="s">
        <v>765</v>
      </c>
      <c r="V426" s="560" t="s">
        <v>765</v>
      </c>
      <c r="W426" s="566" t="s">
        <v>108</v>
      </c>
    </row>
    <row r="427" spans="1:23" s="560" customFormat="1" ht="9.75" customHeight="1" x14ac:dyDescent="0.2">
      <c r="A427" s="568" t="s">
        <v>384</v>
      </c>
      <c r="B427" s="560">
        <v>1019386</v>
      </c>
      <c r="C427" s="560">
        <v>434351</v>
      </c>
      <c r="D427" s="560">
        <v>801</v>
      </c>
      <c r="E427" s="560" t="s">
        <v>765</v>
      </c>
      <c r="F427" s="560" t="s">
        <v>765</v>
      </c>
      <c r="G427" s="560">
        <v>42027</v>
      </c>
      <c r="H427" s="560" t="s">
        <v>765</v>
      </c>
      <c r="I427" s="560">
        <v>54489</v>
      </c>
      <c r="J427" s="560">
        <v>138170</v>
      </c>
      <c r="K427" s="560">
        <v>154074</v>
      </c>
      <c r="L427" s="560" t="s">
        <v>765</v>
      </c>
      <c r="M427" s="560">
        <v>44790</v>
      </c>
      <c r="N427" s="560" t="s">
        <v>765</v>
      </c>
      <c r="O427" s="560" t="s">
        <v>765</v>
      </c>
      <c r="P427" s="560">
        <v>582073</v>
      </c>
      <c r="Q427" s="560">
        <v>582073</v>
      </c>
      <c r="R427" s="560" t="s">
        <v>765</v>
      </c>
      <c r="S427" s="560" t="s">
        <v>765</v>
      </c>
      <c r="T427" s="560" t="s">
        <v>765</v>
      </c>
      <c r="U427" s="560" t="s">
        <v>765</v>
      </c>
      <c r="V427" s="560" t="s">
        <v>765</v>
      </c>
      <c r="W427" s="566" t="s">
        <v>109</v>
      </c>
    </row>
    <row r="428" spans="1:23" s="560" customFormat="1" ht="9.75" customHeight="1" x14ac:dyDescent="0.2">
      <c r="A428" s="568" t="s">
        <v>678</v>
      </c>
      <c r="B428" s="560">
        <v>945279</v>
      </c>
      <c r="C428" s="560">
        <v>364248</v>
      </c>
      <c r="D428" s="560">
        <v>804</v>
      </c>
      <c r="E428" s="560" t="s">
        <v>765</v>
      </c>
      <c r="F428" s="560" t="s">
        <v>765</v>
      </c>
      <c r="G428" s="560">
        <v>29787</v>
      </c>
      <c r="H428" s="560" t="s">
        <v>765</v>
      </c>
      <c r="I428" s="560">
        <v>50491</v>
      </c>
      <c r="J428" s="560">
        <v>134119</v>
      </c>
      <c r="K428" s="560">
        <v>102844</v>
      </c>
      <c r="L428" s="560" t="s">
        <v>765</v>
      </c>
      <c r="M428" s="560">
        <v>46203</v>
      </c>
      <c r="N428" s="560" t="s">
        <v>765</v>
      </c>
      <c r="O428" s="560" t="s">
        <v>765</v>
      </c>
      <c r="P428" s="560">
        <v>546398</v>
      </c>
      <c r="Q428" s="560">
        <v>546398</v>
      </c>
      <c r="R428" s="560" t="s">
        <v>765</v>
      </c>
      <c r="S428" s="560" t="s">
        <v>765</v>
      </c>
      <c r="T428" s="560" t="s">
        <v>765</v>
      </c>
      <c r="U428" s="560" t="s">
        <v>765</v>
      </c>
      <c r="V428" s="560" t="s">
        <v>765</v>
      </c>
      <c r="W428" s="566" t="s">
        <v>679</v>
      </c>
    </row>
    <row r="429" spans="1:23" s="560" customFormat="1" ht="9.75" customHeight="1" x14ac:dyDescent="0.2">
      <c r="A429" s="568" t="s">
        <v>383</v>
      </c>
      <c r="B429" s="560">
        <v>1099077</v>
      </c>
      <c r="C429" s="560">
        <v>457818</v>
      </c>
      <c r="D429" s="560">
        <v>799</v>
      </c>
      <c r="E429" s="560" t="s">
        <v>765</v>
      </c>
      <c r="F429" s="560" t="s">
        <v>765</v>
      </c>
      <c r="G429" s="560">
        <v>12507</v>
      </c>
      <c r="H429" s="560" t="s">
        <v>765</v>
      </c>
      <c r="I429" s="560">
        <v>162551</v>
      </c>
      <c r="J429" s="560">
        <v>78343</v>
      </c>
      <c r="K429" s="560">
        <v>114766</v>
      </c>
      <c r="L429" s="560" t="s">
        <v>765</v>
      </c>
      <c r="M429" s="560">
        <v>88852</v>
      </c>
      <c r="N429" s="560" t="s">
        <v>765</v>
      </c>
      <c r="O429" s="560" t="s">
        <v>765</v>
      </c>
      <c r="P429" s="560">
        <v>573046</v>
      </c>
      <c r="Q429" s="560">
        <v>573046</v>
      </c>
      <c r="R429" s="560" t="s">
        <v>765</v>
      </c>
      <c r="S429" s="560" t="s">
        <v>765</v>
      </c>
      <c r="T429" s="560" t="s">
        <v>765</v>
      </c>
      <c r="U429" s="560" t="s">
        <v>765</v>
      </c>
      <c r="V429" s="560" t="s">
        <v>765</v>
      </c>
      <c r="W429" s="566" t="s">
        <v>104</v>
      </c>
    </row>
    <row r="430" spans="1:23" s="560" customFormat="1" ht="9.75" customHeight="1" x14ac:dyDescent="0.2">
      <c r="A430" s="565" t="s">
        <v>382</v>
      </c>
      <c r="B430" s="564">
        <v>993573</v>
      </c>
      <c r="C430" s="563">
        <v>364439</v>
      </c>
      <c r="D430" s="563" t="s">
        <v>765</v>
      </c>
      <c r="E430" s="563" t="s">
        <v>765</v>
      </c>
      <c r="F430" s="563" t="s">
        <v>765</v>
      </c>
      <c r="G430" s="563" t="s">
        <v>765</v>
      </c>
      <c r="H430" s="563" t="s">
        <v>765</v>
      </c>
      <c r="I430" s="563">
        <v>34266</v>
      </c>
      <c r="J430" s="563">
        <v>94917</v>
      </c>
      <c r="K430" s="563">
        <v>155260</v>
      </c>
      <c r="L430" s="563" t="s">
        <v>765</v>
      </c>
      <c r="M430" s="563">
        <v>79996</v>
      </c>
      <c r="N430" s="563" t="s">
        <v>765</v>
      </c>
      <c r="O430" s="563" t="s">
        <v>765</v>
      </c>
      <c r="P430" s="563">
        <v>629134</v>
      </c>
      <c r="Q430" s="563">
        <v>629134</v>
      </c>
      <c r="R430" s="563" t="s">
        <v>765</v>
      </c>
      <c r="S430" s="563" t="s">
        <v>765</v>
      </c>
      <c r="T430" s="563" t="s">
        <v>765</v>
      </c>
      <c r="U430" s="563" t="s">
        <v>765</v>
      </c>
      <c r="V430" s="563" t="s">
        <v>765</v>
      </c>
      <c r="W430" s="561" t="s">
        <v>105</v>
      </c>
    </row>
    <row r="431" spans="1:23" ht="12" customHeight="1" x14ac:dyDescent="0.2"/>
    <row r="432" spans="1:23" ht="12" customHeight="1" x14ac:dyDescent="0.2"/>
    <row r="433" spans="1:23" ht="12" customHeight="1" x14ac:dyDescent="0.15">
      <c r="K433" s="579" t="s">
        <v>129</v>
      </c>
      <c r="V433" s="582" t="s">
        <v>414</v>
      </c>
    </row>
    <row r="434" spans="1:23" s="574" customFormat="1" ht="21" customHeight="1" x14ac:dyDescent="0.2">
      <c r="A434" s="1074" t="s">
        <v>276</v>
      </c>
      <c r="B434" s="577" t="s">
        <v>455</v>
      </c>
      <c r="C434" s="576"/>
      <c r="D434" s="576"/>
      <c r="E434" s="1040"/>
      <c r="F434" s="1041" t="s">
        <v>454</v>
      </c>
      <c r="G434" s="576"/>
      <c r="H434" s="576"/>
      <c r="I434" s="576"/>
      <c r="J434" s="576"/>
      <c r="K434" s="576"/>
      <c r="L434" s="576"/>
      <c r="M434" s="576"/>
      <c r="N434" s="576"/>
      <c r="O434" s="576"/>
      <c r="P434" s="576"/>
      <c r="Q434" s="576"/>
      <c r="R434" s="576"/>
      <c r="S434" s="576"/>
      <c r="T434" s="576"/>
      <c r="U434" s="576"/>
      <c r="V434" s="576"/>
      <c r="W434" s="1077" t="s">
        <v>111</v>
      </c>
    </row>
    <row r="435" spans="1:23" s="574" customFormat="1" ht="21" customHeight="1" x14ac:dyDescent="0.2">
      <c r="A435" s="1075"/>
      <c r="B435" s="577" t="s">
        <v>492</v>
      </c>
      <c r="C435" s="1040"/>
      <c r="D435" s="1041" t="s">
        <v>410</v>
      </c>
      <c r="E435" s="1040"/>
      <c r="F435" s="1080" t="s">
        <v>453</v>
      </c>
      <c r="G435" s="1041" t="s">
        <v>445</v>
      </c>
      <c r="H435" s="576"/>
      <c r="I435" s="576"/>
      <c r="J435" s="576"/>
      <c r="K435" s="576"/>
      <c r="L435" s="576"/>
      <c r="M435" s="576"/>
      <c r="N435" s="576"/>
      <c r="O435" s="576"/>
      <c r="P435" s="576"/>
      <c r="Q435" s="1040"/>
      <c r="R435" s="1041" t="s">
        <v>436</v>
      </c>
      <c r="S435" s="1040"/>
      <c r="T435" s="1041" t="s">
        <v>435</v>
      </c>
      <c r="U435" s="576"/>
      <c r="V435" s="576"/>
      <c r="W435" s="1078"/>
    </row>
    <row r="436" spans="1:23" s="574" customFormat="1" ht="52.5" customHeight="1" x14ac:dyDescent="0.2">
      <c r="A436" s="1076"/>
      <c r="B436" s="575" t="s">
        <v>405</v>
      </c>
      <c r="C436" s="575" t="s">
        <v>403</v>
      </c>
      <c r="D436" s="1043" t="s">
        <v>402</v>
      </c>
      <c r="E436" s="575" t="s">
        <v>401</v>
      </c>
      <c r="F436" s="1081"/>
      <c r="G436" s="1043" t="s">
        <v>438</v>
      </c>
      <c r="H436" s="575" t="s">
        <v>433</v>
      </c>
      <c r="I436" s="575" t="s">
        <v>431</v>
      </c>
      <c r="J436" s="575" t="s">
        <v>429</v>
      </c>
      <c r="K436" s="575" t="s">
        <v>444</v>
      </c>
      <c r="L436" s="575" t="s">
        <v>442</v>
      </c>
      <c r="M436" s="575" t="s">
        <v>441</v>
      </c>
      <c r="N436" s="575" t="s">
        <v>440</v>
      </c>
      <c r="O436" s="575" t="s">
        <v>428</v>
      </c>
      <c r="P436" s="575" t="s">
        <v>427</v>
      </c>
      <c r="Q436" s="581" t="s">
        <v>426</v>
      </c>
      <c r="R436" s="1043" t="s">
        <v>1598</v>
      </c>
      <c r="S436" s="575" t="s">
        <v>424</v>
      </c>
      <c r="T436" s="1043" t="s">
        <v>418</v>
      </c>
      <c r="U436" s="575" t="s">
        <v>417</v>
      </c>
      <c r="V436" s="580" t="s">
        <v>449</v>
      </c>
      <c r="W436" s="1079"/>
    </row>
    <row r="437" spans="1:23" s="560" customFormat="1" ht="9.75" customHeight="1" x14ac:dyDescent="0.2">
      <c r="A437" s="573" t="s">
        <v>598</v>
      </c>
      <c r="B437" s="572">
        <v>98346</v>
      </c>
      <c r="C437" s="571">
        <v>77651</v>
      </c>
      <c r="D437" s="571">
        <v>686644</v>
      </c>
      <c r="E437" s="571">
        <v>686644</v>
      </c>
      <c r="F437" s="571">
        <v>9026834</v>
      </c>
      <c r="G437" s="571">
        <v>7565679</v>
      </c>
      <c r="H437" s="571">
        <v>1660</v>
      </c>
      <c r="I437" s="571">
        <v>23131</v>
      </c>
      <c r="J437" s="571" t="s">
        <v>765</v>
      </c>
      <c r="K437" s="571">
        <v>305854</v>
      </c>
      <c r="L437" s="571">
        <v>11586</v>
      </c>
      <c r="M437" s="571">
        <v>1127099</v>
      </c>
      <c r="N437" s="571">
        <v>1177230</v>
      </c>
      <c r="O437" s="571">
        <v>2767850</v>
      </c>
      <c r="P437" s="571" t="s">
        <v>765</v>
      </c>
      <c r="Q437" s="571">
        <v>2151269</v>
      </c>
      <c r="R437" s="571" t="s">
        <v>765</v>
      </c>
      <c r="S437" s="571" t="s">
        <v>765</v>
      </c>
      <c r="T437" s="571">
        <v>790030</v>
      </c>
      <c r="U437" s="571">
        <v>687411</v>
      </c>
      <c r="V437" s="571">
        <v>102619</v>
      </c>
      <c r="W437" s="569" t="s">
        <v>118</v>
      </c>
    </row>
    <row r="438" spans="1:23" s="560" customFormat="1" ht="9.75" customHeight="1" x14ac:dyDescent="0.2">
      <c r="A438" s="568" t="s">
        <v>399</v>
      </c>
      <c r="B438" s="560">
        <v>45264</v>
      </c>
      <c r="C438" s="560">
        <v>106605</v>
      </c>
      <c r="D438" s="560">
        <v>546202</v>
      </c>
      <c r="E438" s="560">
        <v>546202</v>
      </c>
      <c r="F438" s="560">
        <v>9198813</v>
      </c>
      <c r="G438" s="560">
        <v>7016798</v>
      </c>
      <c r="H438" s="560">
        <v>11009</v>
      </c>
      <c r="I438" s="560" t="s">
        <v>765</v>
      </c>
      <c r="J438" s="560">
        <v>853</v>
      </c>
      <c r="K438" s="560">
        <v>210087</v>
      </c>
      <c r="L438" s="560" t="s">
        <v>765</v>
      </c>
      <c r="M438" s="560">
        <v>1055090</v>
      </c>
      <c r="N438" s="560">
        <v>1127887</v>
      </c>
      <c r="O438" s="560">
        <v>2687140</v>
      </c>
      <c r="P438" s="560">
        <v>6342</v>
      </c>
      <c r="Q438" s="560">
        <v>1918390</v>
      </c>
      <c r="R438" s="560" t="s">
        <v>765</v>
      </c>
      <c r="S438" s="560" t="s">
        <v>765</v>
      </c>
      <c r="T438" s="560">
        <v>1399696</v>
      </c>
      <c r="U438" s="560">
        <v>1233213</v>
      </c>
      <c r="V438" s="560">
        <v>166483</v>
      </c>
      <c r="W438" s="566" t="s">
        <v>119</v>
      </c>
    </row>
    <row r="439" spans="1:23" s="560" customFormat="1" ht="9.75" customHeight="1" x14ac:dyDescent="0.2">
      <c r="A439" s="568" t="s">
        <v>398</v>
      </c>
      <c r="B439" s="560">
        <v>201271</v>
      </c>
      <c r="C439" s="560">
        <v>45620</v>
      </c>
      <c r="D439" s="560">
        <v>572841</v>
      </c>
      <c r="E439" s="560">
        <v>572841</v>
      </c>
      <c r="F439" s="560">
        <v>8744735</v>
      </c>
      <c r="G439" s="560">
        <v>5678896</v>
      </c>
      <c r="H439" s="560">
        <v>12679</v>
      </c>
      <c r="I439" s="560" t="s">
        <v>765</v>
      </c>
      <c r="J439" s="560">
        <v>143</v>
      </c>
      <c r="K439" s="560">
        <v>95772</v>
      </c>
      <c r="L439" s="560" t="s">
        <v>765</v>
      </c>
      <c r="M439" s="560">
        <v>714235</v>
      </c>
      <c r="N439" s="560">
        <v>1029153</v>
      </c>
      <c r="O439" s="560">
        <v>2164683</v>
      </c>
      <c r="P439" s="560" t="s">
        <v>765</v>
      </c>
      <c r="Q439" s="560">
        <v>1662231</v>
      </c>
      <c r="R439" s="560">
        <v>23327</v>
      </c>
      <c r="S439" s="560">
        <v>23327</v>
      </c>
      <c r="T439" s="560">
        <v>2295784</v>
      </c>
      <c r="U439" s="560">
        <v>1755086</v>
      </c>
      <c r="V439" s="560">
        <v>540698</v>
      </c>
      <c r="W439" s="566" t="s">
        <v>120</v>
      </c>
    </row>
    <row r="440" spans="1:23" s="560" customFormat="1" ht="9.75" customHeight="1" x14ac:dyDescent="0.2">
      <c r="A440" s="568" t="s">
        <v>397</v>
      </c>
      <c r="B440" s="560" t="s">
        <v>765</v>
      </c>
      <c r="C440" s="560">
        <v>45745</v>
      </c>
      <c r="D440" s="560">
        <v>550047</v>
      </c>
      <c r="E440" s="560">
        <v>550047</v>
      </c>
      <c r="F440" s="560">
        <v>8593536</v>
      </c>
      <c r="G440" s="560">
        <v>4782950</v>
      </c>
      <c r="H440" s="560">
        <v>5539</v>
      </c>
      <c r="I440" s="560" t="s">
        <v>765</v>
      </c>
      <c r="J440" s="560">
        <v>357</v>
      </c>
      <c r="K440" s="560">
        <v>73216</v>
      </c>
      <c r="L440" s="560" t="s">
        <v>765</v>
      </c>
      <c r="M440" s="560">
        <v>802838</v>
      </c>
      <c r="N440" s="560">
        <v>951749</v>
      </c>
      <c r="O440" s="560">
        <v>1616883</v>
      </c>
      <c r="P440" s="560" t="s">
        <v>765</v>
      </c>
      <c r="Q440" s="560">
        <v>1332368</v>
      </c>
      <c r="R440" s="560">
        <v>126446</v>
      </c>
      <c r="S440" s="560">
        <v>126446</v>
      </c>
      <c r="T440" s="560">
        <v>3236874</v>
      </c>
      <c r="U440" s="560">
        <v>3029512</v>
      </c>
      <c r="V440" s="560">
        <v>207362</v>
      </c>
      <c r="W440" s="566" t="s">
        <v>283</v>
      </c>
    </row>
    <row r="441" spans="1:23" s="560" customFormat="1" ht="9.75" customHeight="1" x14ac:dyDescent="0.2">
      <c r="A441" s="568" t="s">
        <v>750</v>
      </c>
      <c r="B441" s="560" t="s">
        <v>765</v>
      </c>
      <c r="C441" s="560" t="s">
        <v>765</v>
      </c>
      <c r="D441" s="560">
        <v>270366</v>
      </c>
      <c r="E441" s="560">
        <v>270366</v>
      </c>
      <c r="F441" s="560">
        <v>8997515</v>
      </c>
      <c r="G441" s="560">
        <v>2947409</v>
      </c>
      <c r="H441" s="560">
        <v>8612</v>
      </c>
      <c r="I441" s="560" t="s">
        <v>765</v>
      </c>
      <c r="J441" s="560" t="s">
        <v>765</v>
      </c>
      <c r="K441" s="560">
        <v>59389</v>
      </c>
      <c r="L441" s="560">
        <v>11171</v>
      </c>
      <c r="M441" s="560">
        <v>403848</v>
      </c>
      <c r="N441" s="560">
        <v>778587</v>
      </c>
      <c r="O441" s="560">
        <v>865681</v>
      </c>
      <c r="P441" s="560" t="s">
        <v>765</v>
      </c>
      <c r="Q441" s="560">
        <v>820121</v>
      </c>
      <c r="R441" s="560">
        <v>23039</v>
      </c>
      <c r="S441" s="560">
        <v>23039</v>
      </c>
      <c r="T441" s="560">
        <v>5830008</v>
      </c>
      <c r="U441" s="560">
        <v>5830008</v>
      </c>
      <c r="V441" s="560" t="s">
        <v>765</v>
      </c>
      <c r="W441" s="566" t="s">
        <v>673</v>
      </c>
    </row>
    <row r="442" spans="1:23" s="560" customFormat="1" ht="6.75" customHeight="1" x14ac:dyDescent="0.2">
      <c r="A442" s="568"/>
      <c r="W442" s="566"/>
    </row>
    <row r="443" spans="1:23" s="560" customFormat="1" ht="9.75" customHeight="1" x14ac:dyDescent="0.2">
      <c r="A443" s="568" t="s">
        <v>595</v>
      </c>
      <c r="B443" s="560" t="s">
        <v>765</v>
      </c>
      <c r="C443" s="560" t="s">
        <v>765</v>
      </c>
      <c r="D443" s="560">
        <v>460449</v>
      </c>
      <c r="E443" s="560">
        <v>460449</v>
      </c>
      <c r="F443" s="560">
        <v>8679322</v>
      </c>
      <c r="G443" s="560">
        <v>4298691</v>
      </c>
      <c r="H443" s="560">
        <v>7891</v>
      </c>
      <c r="I443" s="560" t="s">
        <v>765</v>
      </c>
      <c r="J443" s="560">
        <v>357</v>
      </c>
      <c r="K443" s="560">
        <v>64830</v>
      </c>
      <c r="L443" s="560" t="s">
        <v>765</v>
      </c>
      <c r="M443" s="560">
        <v>700821</v>
      </c>
      <c r="N443" s="560">
        <v>997260</v>
      </c>
      <c r="O443" s="560">
        <v>1226759</v>
      </c>
      <c r="P443" s="560" t="s">
        <v>765</v>
      </c>
      <c r="Q443" s="560">
        <v>1300773</v>
      </c>
      <c r="R443" s="560">
        <v>103927</v>
      </c>
      <c r="S443" s="560">
        <v>103927</v>
      </c>
      <c r="T443" s="560">
        <v>3884665</v>
      </c>
      <c r="U443" s="560">
        <v>3786406</v>
      </c>
      <c r="V443" s="560">
        <v>98259</v>
      </c>
      <c r="W443" s="566" t="s">
        <v>282</v>
      </c>
    </row>
    <row r="444" spans="1:23" s="560" customFormat="1" ht="9.75" customHeight="1" x14ac:dyDescent="0.2">
      <c r="A444" s="568" t="s">
        <v>751</v>
      </c>
      <c r="B444" s="560" t="s">
        <v>765</v>
      </c>
      <c r="C444" s="560" t="s">
        <v>765</v>
      </c>
      <c r="D444" s="560">
        <v>307662</v>
      </c>
      <c r="E444" s="560">
        <v>307662</v>
      </c>
      <c r="F444" s="560">
        <v>8932842</v>
      </c>
      <c r="G444" s="560">
        <v>3025706</v>
      </c>
      <c r="H444" s="560">
        <v>7863</v>
      </c>
      <c r="I444" s="560" t="s">
        <v>765</v>
      </c>
      <c r="J444" s="560" t="s">
        <v>765</v>
      </c>
      <c r="K444" s="560">
        <v>81862</v>
      </c>
      <c r="L444" s="560">
        <v>11171</v>
      </c>
      <c r="M444" s="560">
        <v>432416</v>
      </c>
      <c r="N444" s="560">
        <v>747632</v>
      </c>
      <c r="O444" s="560">
        <v>985160</v>
      </c>
      <c r="P444" s="560" t="s">
        <v>765</v>
      </c>
      <c r="Q444" s="560">
        <v>759602</v>
      </c>
      <c r="R444" s="560" t="s">
        <v>765</v>
      </c>
      <c r="S444" s="560" t="s">
        <v>765</v>
      </c>
      <c r="T444" s="560">
        <v>5707138</v>
      </c>
      <c r="U444" s="560">
        <v>5707138</v>
      </c>
      <c r="V444" s="560" t="s">
        <v>765</v>
      </c>
      <c r="W444" s="566" t="s">
        <v>675</v>
      </c>
    </row>
    <row r="445" spans="1:23" s="560" customFormat="1" ht="6.75" customHeight="1" x14ac:dyDescent="0.2">
      <c r="A445" s="568"/>
      <c r="W445" s="566"/>
    </row>
    <row r="446" spans="1:23" s="560" customFormat="1" ht="9.75" customHeight="1" x14ac:dyDescent="0.2">
      <c r="A446" s="568" t="s">
        <v>393</v>
      </c>
      <c r="B446" s="560" t="s">
        <v>765</v>
      </c>
      <c r="C446" s="560" t="s">
        <v>765</v>
      </c>
      <c r="D446" s="560">
        <v>65550</v>
      </c>
      <c r="E446" s="560">
        <v>65550</v>
      </c>
      <c r="F446" s="560">
        <v>2675768</v>
      </c>
      <c r="G446" s="560">
        <v>806951</v>
      </c>
      <c r="H446" s="560">
        <v>2352</v>
      </c>
      <c r="I446" s="560" t="s">
        <v>765</v>
      </c>
      <c r="J446" s="560" t="s">
        <v>765</v>
      </c>
      <c r="K446" s="560">
        <v>39</v>
      </c>
      <c r="L446" s="560" t="s">
        <v>765</v>
      </c>
      <c r="M446" s="560">
        <v>154130</v>
      </c>
      <c r="N446" s="560">
        <v>269694</v>
      </c>
      <c r="O446" s="560">
        <v>153008</v>
      </c>
      <c r="P446" s="560" t="s">
        <v>765</v>
      </c>
      <c r="Q446" s="560">
        <v>227728</v>
      </c>
      <c r="R446" s="560">
        <v>23039</v>
      </c>
      <c r="S446" s="560">
        <v>23039</v>
      </c>
      <c r="T446" s="560">
        <v>1800331</v>
      </c>
      <c r="U446" s="560">
        <v>1800331</v>
      </c>
      <c r="V446" s="560" t="s">
        <v>765</v>
      </c>
      <c r="W446" s="566" t="s">
        <v>281</v>
      </c>
    </row>
    <row r="447" spans="1:23" s="560" customFormat="1" ht="9.75" customHeight="1" x14ac:dyDescent="0.2">
      <c r="A447" s="568" t="s">
        <v>396</v>
      </c>
      <c r="B447" s="560" t="s">
        <v>765</v>
      </c>
      <c r="C447" s="560" t="s">
        <v>765</v>
      </c>
      <c r="D447" s="560">
        <v>66188</v>
      </c>
      <c r="E447" s="560">
        <v>66188</v>
      </c>
      <c r="F447" s="560">
        <v>2183232</v>
      </c>
      <c r="G447" s="560">
        <v>787605</v>
      </c>
      <c r="H447" s="560">
        <v>796</v>
      </c>
      <c r="I447" s="560" t="s">
        <v>765</v>
      </c>
      <c r="J447" s="560" t="s">
        <v>765</v>
      </c>
      <c r="K447" s="560">
        <v>19262</v>
      </c>
      <c r="L447" s="560">
        <v>1945</v>
      </c>
      <c r="M447" s="560">
        <v>147126</v>
      </c>
      <c r="N447" s="560">
        <v>176002</v>
      </c>
      <c r="O447" s="560">
        <v>208549</v>
      </c>
      <c r="P447" s="560" t="s">
        <v>765</v>
      </c>
      <c r="Q447" s="560">
        <v>233925</v>
      </c>
      <c r="R447" s="560" t="s">
        <v>765</v>
      </c>
      <c r="S447" s="560" t="s">
        <v>765</v>
      </c>
      <c r="T447" s="560">
        <v>1316308</v>
      </c>
      <c r="U447" s="560">
        <v>1316308</v>
      </c>
      <c r="V447" s="560" t="s">
        <v>765</v>
      </c>
      <c r="W447" s="566" t="s">
        <v>121</v>
      </c>
    </row>
    <row r="448" spans="1:23" s="560" customFormat="1" ht="9.75" customHeight="1" x14ac:dyDescent="0.2">
      <c r="A448" s="568" t="s">
        <v>395</v>
      </c>
      <c r="B448" s="560" t="s">
        <v>765</v>
      </c>
      <c r="C448" s="560" t="s">
        <v>765</v>
      </c>
      <c r="D448" s="560">
        <v>89232</v>
      </c>
      <c r="E448" s="560">
        <v>89232</v>
      </c>
      <c r="F448" s="560">
        <v>1779695</v>
      </c>
      <c r="G448" s="560">
        <v>693620</v>
      </c>
      <c r="H448" s="560">
        <v>3080</v>
      </c>
      <c r="I448" s="560" t="s">
        <v>765</v>
      </c>
      <c r="J448" s="560" t="s">
        <v>765</v>
      </c>
      <c r="K448" s="560">
        <v>17703</v>
      </c>
      <c r="L448" s="560">
        <v>9226</v>
      </c>
      <c r="M448" s="560">
        <v>25036</v>
      </c>
      <c r="N448" s="560">
        <v>163064</v>
      </c>
      <c r="O448" s="560">
        <v>224069</v>
      </c>
      <c r="P448" s="560" t="s">
        <v>765</v>
      </c>
      <c r="Q448" s="560">
        <v>251442</v>
      </c>
      <c r="R448" s="560" t="s">
        <v>765</v>
      </c>
      <c r="S448" s="560" t="s">
        <v>765</v>
      </c>
      <c r="T448" s="560">
        <v>1040864</v>
      </c>
      <c r="U448" s="560">
        <v>1040864</v>
      </c>
      <c r="V448" s="560" t="s">
        <v>765</v>
      </c>
      <c r="W448" s="566" t="s">
        <v>122</v>
      </c>
    </row>
    <row r="449" spans="1:23" s="560" customFormat="1" ht="9.75" customHeight="1" x14ac:dyDescent="0.2">
      <c r="A449" s="568" t="s">
        <v>394</v>
      </c>
      <c r="B449" s="560" t="s">
        <v>765</v>
      </c>
      <c r="C449" s="560" t="s">
        <v>765</v>
      </c>
      <c r="D449" s="560">
        <v>49396</v>
      </c>
      <c r="E449" s="560">
        <v>49396</v>
      </c>
      <c r="F449" s="560">
        <v>2358820</v>
      </c>
      <c r="G449" s="560">
        <v>659233</v>
      </c>
      <c r="H449" s="560">
        <v>2384</v>
      </c>
      <c r="I449" s="560" t="s">
        <v>765</v>
      </c>
      <c r="J449" s="560" t="s">
        <v>765</v>
      </c>
      <c r="K449" s="560">
        <v>22385</v>
      </c>
      <c r="L449" s="560" t="s">
        <v>765</v>
      </c>
      <c r="M449" s="560">
        <v>77556</v>
      </c>
      <c r="N449" s="560">
        <v>169827</v>
      </c>
      <c r="O449" s="560">
        <v>280055</v>
      </c>
      <c r="P449" s="560" t="s">
        <v>765</v>
      </c>
      <c r="Q449" s="560">
        <v>107026</v>
      </c>
      <c r="R449" s="560" t="s">
        <v>765</v>
      </c>
      <c r="S449" s="560" t="s">
        <v>765</v>
      </c>
      <c r="T449" s="560">
        <v>1672505</v>
      </c>
      <c r="U449" s="560">
        <v>1672505</v>
      </c>
      <c r="V449" s="560" t="s">
        <v>765</v>
      </c>
      <c r="W449" s="566" t="s">
        <v>123</v>
      </c>
    </row>
    <row r="450" spans="1:23" s="560" customFormat="1" ht="9.75" customHeight="1" x14ac:dyDescent="0.2">
      <c r="A450" s="568" t="s">
        <v>676</v>
      </c>
      <c r="B450" s="560" t="s">
        <v>765</v>
      </c>
      <c r="C450" s="560" t="s">
        <v>765</v>
      </c>
      <c r="D450" s="560">
        <v>102846</v>
      </c>
      <c r="E450" s="560">
        <v>102846</v>
      </c>
      <c r="F450" s="560">
        <v>2611095</v>
      </c>
      <c r="G450" s="560">
        <v>885248</v>
      </c>
      <c r="H450" s="560">
        <v>1603</v>
      </c>
      <c r="I450" s="560" t="s">
        <v>765</v>
      </c>
      <c r="J450" s="560" t="s">
        <v>765</v>
      </c>
      <c r="K450" s="560">
        <v>22512</v>
      </c>
      <c r="L450" s="560" t="s">
        <v>765</v>
      </c>
      <c r="M450" s="560">
        <v>182698</v>
      </c>
      <c r="N450" s="560">
        <v>238739</v>
      </c>
      <c r="O450" s="560">
        <v>272487</v>
      </c>
      <c r="P450" s="560" t="s">
        <v>765</v>
      </c>
      <c r="Q450" s="560">
        <v>167209</v>
      </c>
      <c r="R450" s="560" t="s">
        <v>765</v>
      </c>
      <c r="S450" s="560" t="s">
        <v>765</v>
      </c>
      <c r="T450" s="560">
        <v>1677461</v>
      </c>
      <c r="U450" s="560">
        <v>1677461</v>
      </c>
      <c r="V450" s="560" t="s">
        <v>765</v>
      </c>
      <c r="W450" s="566" t="s">
        <v>677</v>
      </c>
    </row>
    <row r="451" spans="1:23" s="560" customFormat="1" ht="6.75" customHeight="1" x14ac:dyDescent="0.2">
      <c r="A451" s="568"/>
      <c r="W451" s="566"/>
    </row>
    <row r="452" spans="1:23" s="560" customFormat="1" ht="9.75" customHeight="1" x14ac:dyDescent="0.2">
      <c r="A452" s="568" t="s">
        <v>280</v>
      </c>
      <c r="B452" s="560" t="s">
        <v>765</v>
      </c>
      <c r="C452" s="560" t="s">
        <v>765</v>
      </c>
      <c r="D452" s="560" t="s">
        <v>765</v>
      </c>
      <c r="E452" s="560" t="s">
        <v>765</v>
      </c>
      <c r="F452" s="560">
        <v>805644</v>
      </c>
      <c r="G452" s="560">
        <v>334497</v>
      </c>
      <c r="H452" s="560">
        <v>799</v>
      </c>
      <c r="I452" s="560" t="s">
        <v>765</v>
      </c>
      <c r="J452" s="560" t="s">
        <v>765</v>
      </c>
      <c r="K452" s="560" t="s">
        <v>765</v>
      </c>
      <c r="L452" s="560" t="s">
        <v>765</v>
      </c>
      <c r="M452" s="560">
        <v>99698</v>
      </c>
      <c r="N452" s="560">
        <v>99821</v>
      </c>
      <c r="O452" s="560">
        <v>21656</v>
      </c>
      <c r="P452" s="560" t="s">
        <v>765</v>
      </c>
      <c r="Q452" s="560">
        <v>112523</v>
      </c>
      <c r="R452" s="560" t="s">
        <v>765</v>
      </c>
      <c r="S452" s="560" t="s">
        <v>765</v>
      </c>
      <c r="T452" s="560">
        <v>471147</v>
      </c>
      <c r="U452" s="560">
        <v>471147</v>
      </c>
      <c r="V452" s="560" t="s">
        <v>765</v>
      </c>
      <c r="W452" s="566" t="s">
        <v>279</v>
      </c>
    </row>
    <row r="453" spans="1:23" s="560" customFormat="1" ht="9.75" customHeight="1" x14ac:dyDescent="0.2">
      <c r="A453" s="568" t="s">
        <v>383</v>
      </c>
      <c r="B453" s="560" t="s">
        <v>765</v>
      </c>
      <c r="C453" s="560" t="s">
        <v>765</v>
      </c>
      <c r="D453" s="560">
        <v>42458</v>
      </c>
      <c r="E453" s="560">
        <v>42458</v>
      </c>
      <c r="F453" s="560">
        <v>916662</v>
      </c>
      <c r="G453" s="560">
        <v>235346</v>
      </c>
      <c r="H453" s="560">
        <v>755</v>
      </c>
      <c r="I453" s="560" t="s">
        <v>765</v>
      </c>
      <c r="J453" s="560" t="s">
        <v>765</v>
      </c>
      <c r="K453" s="560" t="s">
        <v>765</v>
      </c>
      <c r="L453" s="560" t="s">
        <v>765</v>
      </c>
      <c r="M453" s="560">
        <v>22610</v>
      </c>
      <c r="N453" s="560">
        <v>113725</v>
      </c>
      <c r="O453" s="560">
        <v>42231</v>
      </c>
      <c r="P453" s="560" t="s">
        <v>765</v>
      </c>
      <c r="Q453" s="560">
        <v>56025</v>
      </c>
      <c r="R453" s="560" t="s">
        <v>765</v>
      </c>
      <c r="S453" s="560" t="s">
        <v>765</v>
      </c>
      <c r="T453" s="560">
        <v>658961</v>
      </c>
      <c r="U453" s="560">
        <v>658961</v>
      </c>
      <c r="V453" s="560" t="s">
        <v>765</v>
      </c>
      <c r="W453" s="566" t="s">
        <v>104</v>
      </c>
    </row>
    <row r="454" spans="1:23" s="560" customFormat="1" ht="9.75" customHeight="1" x14ac:dyDescent="0.2">
      <c r="A454" s="568" t="s">
        <v>382</v>
      </c>
      <c r="B454" s="560" t="s">
        <v>765</v>
      </c>
      <c r="C454" s="560" t="s">
        <v>765</v>
      </c>
      <c r="D454" s="560">
        <v>23092</v>
      </c>
      <c r="E454" s="560">
        <v>23092</v>
      </c>
      <c r="F454" s="560">
        <v>953462</v>
      </c>
      <c r="G454" s="560">
        <v>237108</v>
      </c>
      <c r="H454" s="560">
        <v>798</v>
      </c>
      <c r="I454" s="560" t="s">
        <v>765</v>
      </c>
      <c r="J454" s="560" t="s">
        <v>765</v>
      </c>
      <c r="K454" s="560">
        <v>39</v>
      </c>
      <c r="L454" s="560" t="s">
        <v>765</v>
      </c>
      <c r="M454" s="560">
        <v>31822</v>
      </c>
      <c r="N454" s="560">
        <v>56148</v>
      </c>
      <c r="O454" s="560">
        <v>89121</v>
      </c>
      <c r="P454" s="560" t="s">
        <v>765</v>
      </c>
      <c r="Q454" s="560">
        <v>59180</v>
      </c>
      <c r="R454" s="560">
        <v>23039</v>
      </c>
      <c r="S454" s="560">
        <v>23039</v>
      </c>
      <c r="T454" s="560">
        <v>670223</v>
      </c>
      <c r="U454" s="560">
        <v>670223</v>
      </c>
      <c r="V454" s="560" t="s">
        <v>765</v>
      </c>
      <c r="W454" s="566" t="s">
        <v>105</v>
      </c>
    </row>
    <row r="455" spans="1:23" s="560" customFormat="1" ht="9.75" customHeight="1" x14ac:dyDescent="0.2">
      <c r="A455" s="568" t="s">
        <v>392</v>
      </c>
      <c r="B455" s="560" t="s">
        <v>765</v>
      </c>
      <c r="C455" s="560" t="s">
        <v>765</v>
      </c>
      <c r="D455" s="560" t="s">
        <v>765</v>
      </c>
      <c r="E455" s="560" t="s">
        <v>765</v>
      </c>
      <c r="F455" s="560">
        <v>871057</v>
      </c>
      <c r="G455" s="560">
        <v>257451</v>
      </c>
      <c r="H455" s="560" t="s">
        <v>765</v>
      </c>
      <c r="I455" s="560" t="s">
        <v>765</v>
      </c>
      <c r="J455" s="560" t="s">
        <v>765</v>
      </c>
      <c r="K455" s="560" t="s">
        <v>765</v>
      </c>
      <c r="L455" s="560" t="s">
        <v>765</v>
      </c>
      <c r="M455" s="560">
        <v>44559</v>
      </c>
      <c r="N455" s="560">
        <v>80211</v>
      </c>
      <c r="O455" s="560">
        <v>58000</v>
      </c>
      <c r="P455" s="560" t="s">
        <v>765</v>
      </c>
      <c r="Q455" s="560">
        <v>74681</v>
      </c>
      <c r="R455" s="560" t="s">
        <v>765</v>
      </c>
      <c r="S455" s="560" t="s">
        <v>765</v>
      </c>
      <c r="T455" s="560">
        <v>567774</v>
      </c>
      <c r="U455" s="560">
        <v>567774</v>
      </c>
      <c r="V455" s="560" t="s">
        <v>765</v>
      </c>
      <c r="W455" s="566" t="s">
        <v>106</v>
      </c>
    </row>
    <row r="456" spans="1:23" s="560" customFormat="1" ht="9.75" customHeight="1" x14ac:dyDescent="0.2">
      <c r="A456" s="568" t="s">
        <v>391</v>
      </c>
      <c r="B456" s="560" t="s">
        <v>765</v>
      </c>
      <c r="C456" s="560" t="s">
        <v>765</v>
      </c>
      <c r="D456" s="560">
        <v>33502</v>
      </c>
      <c r="E456" s="560">
        <v>33502</v>
      </c>
      <c r="F456" s="560">
        <v>710756</v>
      </c>
      <c r="G456" s="560">
        <v>245775</v>
      </c>
      <c r="H456" s="560" t="s">
        <v>765</v>
      </c>
      <c r="I456" s="560" t="s">
        <v>765</v>
      </c>
      <c r="J456" s="560" t="s">
        <v>765</v>
      </c>
      <c r="K456" s="560">
        <v>19262</v>
      </c>
      <c r="L456" s="560" t="s">
        <v>765</v>
      </c>
      <c r="M456" s="560">
        <v>42250</v>
      </c>
      <c r="N456" s="560">
        <v>44115</v>
      </c>
      <c r="O456" s="560">
        <v>55687</v>
      </c>
      <c r="P456" s="560" t="s">
        <v>765</v>
      </c>
      <c r="Q456" s="560">
        <v>84461</v>
      </c>
      <c r="R456" s="560" t="s">
        <v>765</v>
      </c>
      <c r="S456" s="560" t="s">
        <v>765</v>
      </c>
      <c r="T456" s="560">
        <v>448539</v>
      </c>
      <c r="U456" s="560">
        <v>448539</v>
      </c>
      <c r="V456" s="560" t="s">
        <v>765</v>
      </c>
      <c r="W456" s="566" t="s">
        <v>124</v>
      </c>
    </row>
    <row r="457" spans="1:23" s="560" customFormat="1" ht="9.75" customHeight="1" x14ac:dyDescent="0.2">
      <c r="A457" s="568" t="s">
        <v>390</v>
      </c>
      <c r="B457" s="560" t="s">
        <v>765</v>
      </c>
      <c r="C457" s="560" t="s">
        <v>765</v>
      </c>
      <c r="D457" s="560">
        <v>32686</v>
      </c>
      <c r="E457" s="560">
        <v>32686</v>
      </c>
      <c r="F457" s="560">
        <v>601419</v>
      </c>
      <c r="G457" s="560">
        <v>284379</v>
      </c>
      <c r="H457" s="560">
        <v>796</v>
      </c>
      <c r="I457" s="560" t="s">
        <v>765</v>
      </c>
      <c r="J457" s="560" t="s">
        <v>765</v>
      </c>
      <c r="K457" s="560" t="s">
        <v>765</v>
      </c>
      <c r="L457" s="560">
        <v>1945</v>
      </c>
      <c r="M457" s="560">
        <v>60317</v>
      </c>
      <c r="N457" s="560">
        <v>51676</v>
      </c>
      <c r="O457" s="560">
        <v>94862</v>
      </c>
      <c r="P457" s="560" t="s">
        <v>765</v>
      </c>
      <c r="Q457" s="560">
        <v>74783</v>
      </c>
      <c r="R457" s="560" t="s">
        <v>765</v>
      </c>
      <c r="S457" s="560" t="s">
        <v>765</v>
      </c>
      <c r="T457" s="560">
        <v>299995</v>
      </c>
      <c r="U457" s="560">
        <v>299995</v>
      </c>
      <c r="V457" s="560" t="s">
        <v>765</v>
      </c>
      <c r="W457" s="566" t="s">
        <v>125</v>
      </c>
    </row>
    <row r="458" spans="1:23" s="560" customFormat="1" ht="9.75" customHeight="1" x14ac:dyDescent="0.2">
      <c r="A458" s="568" t="s">
        <v>389</v>
      </c>
      <c r="B458" s="560" t="s">
        <v>765</v>
      </c>
      <c r="C458" s="560" t="s">
        <v>765</v>
      </c>
      <c r="D458" s="560">
        <v>44635</v>
      </c>
      <c r="E458" s="560">
        <v>44635</v>
      </c>
      <c r="F458" s="560">
        <v>822324</v>
      </c>
      <c r="G458" s="560">
        <v>302269</v>
      </c>
      <c r="H458" s="560">
        <v>779</v>
      </c>
      <c r="I458" s="560" t="s">
        <v>765</v>
      </c>
      <c r="J458" s="560" t="s">
        <v>765</v>
      </c>
      <c r="K458" s="560" t="s">
        <v>765</v>
      </c>
      <c r="L458" s="560" t="s">
        <v>765</v>
      </c>
      <c r="M458" s="560">
        <v>25036</v>
      </c>
      <c r="N458" s="560">
        <v>61605</v>
      </c>
      <c r="O458" s="560">
        <v>157556</v>
      </c>
      <c r="P458" s="560" t="s">
        <v>765</v>
      </c>
      <c r="Q458" s="560">
        <v>57293</v>
      </c>
      <c r="R458" s="560" t="s">
        <v>765</v>
      </c>
      <c r="S458" s="560" t="s">
        <v>765</v>
      </c>
      <c r="T458" s="560">
        <v>497435</v>
      </c>
      <c r="U458" s="560">
        <v>497435</v>
      </c>
      <c r="V458" s="560" t="s">
        <v>765</v>
      </c>
      <c r="W458" s="566" t="s">
        <v>126</v>
      </c>
    </row>
    <row r="459" spans="1:23" s="560" customFormat="1" ht="9.75" customHeight="1" x14ac:dyDescent="0.2">
      <c r="A459" s="568" t="s">
        <v>388</v>
      </c>
      <c r="B459" s="560" t="s">
        <v>765</v>
      </c>
      <c r="C459" s="560" t="s">
        <v>765</v>
      </c>
      <c r="D459" s="560">
        <v>44597</v>
      </c>
      <c r="E459" s="560">
        <v>44597</v>
      </c>
      <c r="F459" s="560">
        <v>636271</v>
      </c>
      <c r="G459" s="560">
        <v>242618</v>
      </c>
      <c r="H459" s="560">
        <v>1531</v>
      </c>
      <c r="I459" s="560" t="s">
        <v>765</v>
      </c>
      <c r="J459" s="560" t="s">
        <v>765</v>
      </c>
      <c r="K459" s="560">
        <v>17703</v>
      </c>
      <c r="L459" s="560">
        <v>9226</v>
      </c>
      <c r="M459" s="560" t="s">
        <v>765</v>
      </c>
      <c r="N459" s="560">
        <v>67217</v>
      </c>
      <c r="O459" s="560">
        <v>31131</v>
      </c>
      <c r="P459" s="560" t="s">
        <v>765</v>
      </c>
      <c r="Q459" s="560">
        <v>115810</v>
      </c>
      <c r="R459" s="560" t="s">
        <v>765</v>
      </c>
      <c r="S459" s="560" t="s">
        <v>765</v>
      </c>
      <c r="T459" s="560">
        <v>371062</v>
      </c>
      <c r="U459" s="560">
        <v>371062</v>
      </c>
      <c r="V459" s="560" t="s">
        <v>765</v>
      </c>
      <c r="W459" s="566" t="s">
        <v>127</v>
      </c>
    </row>
    <row r="460" spans="1:23" s="560" customFormat="1" ht="9.75" customHeight="1" x14ac:dyDescent="0.2">
      <c r="A460" s="568" t="s">
        <v>387</v>
      </c>
      <c r="B460" s="560" t="s">
        <v>765</v>
      </c>
      <c r="C460" s="560" t="s">
        <v>765</v>
      </c>
      <c r="D460" s="560" t="s">
        <v>765</v>
      </c>
      <c r="E460" s="560" t="s">
        <v>765</v>
      </c>
      <c r="F460" s="560">
        <v>321100</v>
      </c>
      <c r="G460" s="560">
        <v>148733</v>
      </c>
      <c r="H460" s="560">
        <v>770</v>
      </c>
      <c r="I460" s="560" t="s">
        <v>765</v>
      </c>
      <c r="J460" s="560" t="s">
        <v>765</v>
      </c>
      <c r="K460" s="560" t="s">
        <v>765</v>
      </c>
      <c r="L460" s="560" t="s">
        <v>765</v>
      </c>
      <c r="M460" s="560" t="s">
        <v>765</v>
      </c>
      <c r="N460" s="560">
        <v>34242</v>
      </c>
      <c r="O460" s="560">
        <v>35382</v>
      </c>
      <c r="P460" s="560" t="s">
        <v>765</v>
      </c>
      <c r="Q460" s="560">
        <v>78339</v>
      </c>
      <c r="R460" s="560" t="s">
        <v>765</v>
      </c>
      <c r="S460" s="560" t="s">
        <v>765</v>
      </c>
      <c r="T460" s="560">
        <v>172367</v>
      </c>
      <c r="U460" s="560">
        <v>172367</v>
      </c>
      <c r="V460" s="560" t="s">
        <v>765</v>
      </c>
      <c r="W460" s="566" t="s">
        <v>128</v>
      </c>
    </row>
    <row r="461" spans="1:23" s="560" customFormat="1" ht="9.75" customHeight="1" x14ac:dyDescent="0.2">
      <c r="A461" s="568" t="s">
        <v>386</v>
      </c>
      <c r="B461" s="560" t="s">
        <v>765</v>
      </c>
      <c r="C461" s="560" t="s">
        <v>765</v>
      </c>
      <c r="D461" s="560" t="s">
        <v>765</v>
      </c>
      <c r="E461" s="560" t="s">
        <v>765</v>
      </c>
      <c r="F461" s="560">
        <v>693963</v>
      </c>
      <c r="G461" s="560">
        <v>266311</v>
      </c>
      <c r="H461" s="560">
        <v>785</v>
      </c>
      <c r="I461" s="560" t="s">
        <v>765</v>
      </c>
      <c r="J461" s="560" t="s">
        <v>765</v>
      </c>
      <c r="K461" s="560" t="s">
        <v>765</v>
      </c>
      <c r="L461" s="560" t="s">
        <v>765</v>
      </c>
      <c r="M461" s="560">
        <v>37186</v>
      </c>
      <c r="N461" s="560">
        <v>45038</v>
      </c>
      <c r="O461" s="560">
        <v>114071</v>
      </c>
      <c r="P461" s="560" t="s">
        <v>765</v>
      </c>
      <c r="Q461" s="560">
        <v>69231</v>
      </c>
      <c r="R461" s="560" t="s">
        <v>765</v>
      </c>
      <c r="S461" s="560" t="s">
        <v>765</v>
      </c>
      <c r="T461" s="560">
        <v>427652</v>
      </c>
      <c r="U461" s="560">
        <v>427652</v>
      </c>
      <c r="V461" s="560" t="s">
        <v>765</v>
      </c>
      <c r="W461" s="566" t="s">
        <v>107</v>
      </c>
    </row>
    <row r="462" spans="1:23" s="560" customFormat="1" ht="9.75" customHeight="1" x14ac:dyDescent="0.2">
      <c r="A462" s="568" t="s">
        <v>385</v>
      </c>
      <c r="B462" s="560" t="s">
        <v>765</v>
      </c>
      <c r="C462" s="560" t="s">
        <v>765</v>
      </c>
      <c r="D462" s="560">
        <v>46434</v>
      </c>
      <c r="E462" s="560">
        <v>46434</v>
      </c>
      <c r="F462" s="560">
        <v>813917</v>
      </c>
      <c r="G462" s="560">
        <v>102119</v>
      </c>
      <c r="H462" s="560">
        <v>798</v>
      </c>
      <c r="I462" s="560" t="s">
        <v>765</v>
      </c>
      <c r="J462" s="560" t="s">
        <v>765</v>
      </c>
      <c r="K462" s="560" t="s">
        <v>765</v>
      </c>
      <c r="L462" s="560" t="s">
        <v>765</v>
      </c>
      <c r="M462" s="560">
        <v>9513</v>
      </c>
      <c r="N462" s="560">
        <v>41687</v>
      </c>
      <c r="O462" s="560">
        <v>34773</v>
      </c>
      <c r="P462" s="560" t="s">
        <v>765</v>
      </c>
      <c r="Q462" s="560">
        <v>15348</v>
      </c>
      <c r="R462" s="560" t="s">
        <v>765</v>
      </c>
      <c r="S462" s="560" t="s">
        <v>765</v>
      </c>
      <c r="T462" s="560">
        <v>687678</v>
      </c>
      <c r="U462" s="560">
        <v>687678</v>
      </c>
      <c r="V462" s="560" t="s">
        <v>765</v>
      </c>
      <c r="W462" s="566" t="s">
        <v>108</v>
      </c>
    </row>
    <row r="463" spans="1:23" s="560" customFormat="1" ht="9.75" customHeight="1" x14ac:dyDescent="0.2">
      <c r="A463" s="568" t="s">
        <v>384</v>
      </c>
      <c r="B463" s="560" t="s">
        <v>765</v>
      </c>
      <c r="C463" s="560" t="s">
        <v>765</v>
      </c>
      <c r="D463" s="560">
        <v>2962</v>
      </c>
      <c r="E463" s="560">
        <v>2962</v>
      </c>
      <c r="F463" s="560">
        <v>850940</v>
      </c>
      <c r="G463" s="560">
        <v>290803</v>
      </c>
      <c r="H463" s="560">
        <v>801</v>
      </c>
      <c r="I463" s="560" t="s">
        <v>765</v>
      </c>
      <c r="J463" s="560" t="s">
        <v>765</v>
      </c>
      <c r="K463" s="560">
        <v>22385</v>
      </c>
      <c r="L463" s="560" t="s">
        <v>765</v>
      </c>
      <c r="M463" s="560">
        <v>30857</v>
      </c>
      <c r="N463" s="560">
        <v>83102</v>
      </c>
      <c r="O463" s="560">
        <v>131211</v>
      </c>
      <c r="P463" s="560" t="s">
        <v>765</v>
      </c>
      <c r="Q463" s="560">
        <v>22447</v>
      </c>
      <c r="R463" s="560" t="s">
        <v>765</v>
      </c>
      <c r="S463" s="560" t="s">
        <v>765</v>
      </c>
      <c r="T463" s="560">
        <v>557175</v>
      </c>
      <c r="U463" s="560">
        <v>557175</v>
      </c>
      <c r="V463" s="560" t="s">
        <v>765</v>
      </c>
      <c r="W463" s="566" t="s">
        <v>109</v>
      </c>
    </row>
    <row r="464" spans="1:23" s="560" customFormat="1" ht="9.75" customHeight="1" x14ac:dyDescent="0.2">
      <c r="A464" s="568" t="s">
        <v>678</v>
      </c>
      <c r="B464" s="560" t="s">
        <v>765</v>
      </c>
      <c r="C464" s="560" t="s">
        <v>765</v>
      </c>
      <c r="D464" s="560">
        <v>34633</v>
      </c>
      <c r="E464" s="560">
        <v>34633</v>
      </c>
      <c r="F464" s="560">
        <v>817903</v>
      </c>
      <c r="G464" s="560">
        <v>288429</v>
      </c>
      <c r="H464" s="560">
        <v>804</v>
      </c>
      <c r="I464" s="560" t="s">
        <v>765</v>
      </c>
      <c r="J464" s="560" t="s">
        <v>765</v>
      </c>
      <c r="K464" s="560">
        <v>10005</v>
      </c>
      <c r="L464" s="560" t="s">
        <v>765</v>
      </c>
      <c r="M464" s="560">
        <v>38476</v>
      </c>
      <c r="N464" s="560">
        <v>114308</v>
      </c>
      <c r="O464" s="560">
        <v>91149</v>
      </c>
      <c r="P464" s="560" t="s">
        <v>765</v>
      </c>
      <c r="Q464" s="560">
        <v>33687</v>
      </c>
      <c r="R464" s="560" t="s">
        <v>765</v>
      </c>
      <c r="S464" s="560" t="s">
        <v>765</v>
      </c>
      <c r="T464" s="560">
        <v>513251</v>
      </c>
      <c r="U464" s="560">
        <v>513251</v>
      </c>
      <c r="V464" s="560" t="s">
        <v>765</v>
      </c>
      <c r="W464" s="566" t="s">
        <v>679</v>
      </c>
    </row>
    <row r="465" spans="1:23" s="560" customFormat="1" ht="9.75" customHeight="1" x14ac:dyDescent="0.2">
      <c r="A465" s="568" t="s">
        <v>383</v>
      </c>
      <c r="B465" s="560" t="s">
        <v>765</v>
      </c>
      <c r="C465" s="560" t="s">
        <v>765</v>
      </c>
      <c r="D465" s="560">
        <v>68213</v>
      </c>
      <c r="E465" s="560">
        <v>68213</v>
      </c>
      <c r="F465" s="560">
        <v>895154</v>
      </c>
      <c r="G465" s="560">
        <v>327915</v>
      </c>
      <c r="H465" s="560">
        <v>799</v>
      </c>
      <c r="I465" s="560" t="s">
        <v>765</v>
      </c>
      <c r="J465" s="560" t="s">
        <v>765</v>
      </c>
      <c r="K465" s="560">
        <v>12507</v>
      </c>
      <c r="L465" s="560" t="s">
        <v>765</v>
      </c>
      <c r="M465" s="560">
        <v>109956</v>
      </c>
      <c r="N465" s="560">
        <v>59904</v>
      </c>
      <c r="O465" s="560">
        <v>67734</v>
      </c>
      <c r="P465" s="560" t="s">
        <v>765</v>
      </c>
      <c r="Q465" s="560">
        <v>77015</v>
      </c>
      <c r="R465" s="560" t="s">
        <v>765</v>
      </c>
      <c r="S465" s="560" t="s">
        <v>765</v>
      </c>
      <c r="T465" s="560">
        <v>535076</v>
      </c>
      <c r="U465" s="560">
        <v>535076</v>
      </c>
      <c r="V465" s="560" t="s">
        <v>765</v>
      </c>
      <c r="W465" s="566" t="s">
        <v>104</v>
      </c>
    </row>
    <row r="466" spans="1:23" s="560" customFormat="1" ht="9.75" customHeight="1" x14ac:dyDescent="0.2">
      <c r="A466" s="565" t="s">
        <v>382</v>
      </c>
      <c r="B466" s="564" t="s">
        <v>765</v>
      </c>
      <c r="C466" s="563" t="s">
        <v>765</v>
      </c>
      <c r="D466" s="563" t="s">
        <v>765</v>
      </c>
      <c r="E466" s="563" t="s">
        <v>765</v>
      </c>
      <c r="F466" s="563">
        <v>898038</v>
      </c>
      <c r="G466" s="563">
        <v>268904</v>
      </c>
      <c r="H466" s="563" t="s">
        <v>765</v>
      </c>
      <c r="I466" s="563" t="s">
        <v>765</v>
      </c>
      <c r="J466" s="563" t="s">
        <v>765</v>
      </c>
      <c r="K466" s="563" t="s">
        <v>765</v>
      </c>
      <c r="L466" s="563" t="s">
        <v>765</v>
      </c>
      <c r="M466" s="563">
        <v>34266</v>
      </c>
      <c r="N466" s="563">
        <v>64527</v>
      </c>
      <c r="O466" s="563">
        <v>113604</v>
      </c>
      <c r="P466" s="563" t="s">
        <v>765</v>
      </c>
      <c r="Q466" s="563">
        <v>56507</v>
      </c>
      <c r="R466" s="563" t="s">
        <v>765</v>
      </c>
      <c r="S466" s="563" t="s">
        <v>765</v>
      </c>
      <c r="T466" s="563">
        <v>629134</v>
      </c>
      <c r="U466" s="563">
        <v>629134</v>
      </c>
      <c r="V466" s="563" t="s">
        <v>765</v>
      </c>
      <c r="W466" s="561" t="s">
        <v>105</v>
      </c>
    </row>
    <row r="467" spans="1:23" ht="12" customHeight="1" x14ac:dyDescent="0.2"/>
    <row r="468" spans="1:23" ht="12" customHeight="1" x14ac:dyDescent="0.2"/>
    <row r="469" spans="1:23" ht="12" customHeight="1" x14ac:dyDescent="0.2">
      <c r="K469" s="579" t="s">
        <v>129</v>
      </c>
    </row>
    <row r="470" spans="1:23" s="574" customFormat="1" ht="21" customHeight="1" x14ac:dyDescent="0.2">
      <c r="A470" s="1074" t="s">
        <v>276</v>
      </c>
      <c r="B470" s="577" t="s">
        <v>452</v>
      </c>
      <c r="C470" s="576"/>
      <c r="D470" s="576"/>
      <c r="E470" s="576"/>
      <c r="F470" s="576"/>
      <c r="G470" s="576"/>
      <c r="H470" s="576"/>
      <c r="I470" s="1040"/>
      <c r="J470" s="1041" t="s">
        <v>451</v>
      </c>
      <c r="K470" s="576"/>
      <c r="L470" s="576"/>
      <c r="M470" s="576"/>
      <c r="N470" s="576"/>
      <c r="O470" s="576"/>
      <c r="P470" s="576"/>
      <c r="Q470" s="576"/>
      <c r="R470" s="576"/>
      <c r="S470" s="576"/>
      <c r="T470" s="576"/>
      <c r="U470" s="576"/>
      <c r="V470" s="576"/>
      <c r="W470" s="1077" t="s">
        <v>111</v>
      </c>
    </row>
    <row r="471" spans="1:23" s="574" customFormat="1" ht="21" customHeight="1" x14ac:dyDescent="0.2">
      <c r="A471" s="1075"/>
      <c r="B471" s="1041" t="s">
        <v>434</v>
      </c>
      <c r="C471" s="1040"/>
      <c r="D471" s="1041" t="s">
        <v>411</v>
      </c>
      <c r="E471" s="576"/>
      <c r="F471" s="576"/>
      <c r="G471" s="1040"/>
      <c r="H471" s="1041" t="s">
        <v>410</v>
      </c>
      <c r="I471" s="1040"/>
      <c r="J471" s="1080" t="s">
        <v>450</v>
      </c>
      <c r="K471" s="1041" t="s">
        <v>445</v>
      </c>
      <c r="L471" s="576"/>
      <c r="M471" s="576"/>
      <c r="N471" s="576"/>
      <c r="O471" s="576"/>
      <c r="P471" s="576"/>
      <c r="Q471" s="576"/>
      <c r="R471" s="1040"/>
      <c r="S471" s="1041" t="s">
        <v>436</v>
      </c>
      <c r="T471" s="1040"/>
      <c r="U471" s="1041" t="s">
        <v>435</v>
      </c>
      <c r="V471" s="576"/>
      <c r="W471" s="1078"/>
    </row>
    <row r="472" spans="1:23" s="574" customFormat="1" ht="52.5" customHeight="1" x14ac:dyDescent="0.2">
      <c r="A472" s="1076"/>
      <c r="B472" s="1043" t="s">
        <v>416</v>
      </c>
      <c r="C472" s="575" t="s">
        <v>439</v>
      </c>
      <c r="D472" s="1043" t="s">
        <v>408</v>
      </c>
      <c r="E472" s="575" t="s">
        <v>407</v>
      </c>
      <c r="F472" s="575" t="s">
        <v>405</v>
      </c>
      <c r="G472" s="575" t="s">
        <v>403</v>
      </c>
      <c r="H472" s="1043" t="s">
        <v>402</v>
      </c>
      <c r="I472" s="575" t="s">
        <v>401</v>
      </c>
      <c r="J472" s="1081"/>
      <c r="K472" s="1043" t="s">
        <v>438</v>
      </c>
      <c r="L472" s="575" t="s">
        <v>433</v>
      </c>
      <c r="M472" s="575" t="s">
        <v>444</v>
      </c>
      <c r="N472" s="575" t="s">
        <v>442</v>
      </c>
      <c r="O472" s="575" t="s">
        <v>441</v>
      </c>
      <c r="P472" s="575" t="s">
        <v>440</v>
      </c>
      <c r="Q472" s="575" t="s">
        <v>428</v>
      </c>
      <c r="R472" s="581" t="s">
        <v>426</v>
      </c>
      <c r="S472" s="1043" t="s">
        <v>1598</v>
      </c>
      <c r="T472" s="575" t="s">
        <v>424</v>
      </c>
      <c r="U472" s="1043" t="s">
        <v>418</v>
      </c>
      <c r="V472" s="580" t="s">
        <v>417</v>
      </c>
      <c r="W472" s="1079"/>
    </row>
    <row r="473" spans="1:23" s="560" customFormat="1" ht="9.75" customHeight="1" x14ac:dyDescent="0.2">
      <c r="A473" s="573" t="s">
        <v>598</v>
      </c>
      <c r="B473" s="572">
        <v>34562</v>
      </c>
      <c r="C473" s="571">
        <v>34562</v>
      </c>
      <c r="D473" s="571">
        <v>286354</v>
      </c>
      <c r="E473" s="571">
        <v>139902</v>
      </c>
      <c r="F473" s="571">
        <v>80924</v>
      </c>
      <c r="G473" s="571">
        <v>65528</v>
      </c>
      <c r="H473" s="571">
        <v>350209</v>
      </c>
      <c r="I473" s="571">
        <v>350209</v>
      </c>
      <c r="J473" s="571">
        <v>2816663</v>
      </c>
      <c r="K473" s="571">
        <v>2270794</v>
      </c>
      <c r="L473" s="571" t="s">
        <v>765</v>
      </c>
      <c r="M473" s="571">
        <v>258281</v>
      </c>
      <c r="N473" s="571">
        <v>9233</v>
      </c>
      <c r="O473" s="571">
        <v>369939</v>
      </c>
      <c r="P473" s="571">
        <v>213055</v>
      </c>
      <c r="Q473" s="571">
        <v>651419</v>
      </c>
      <c r="R473" s="571">
        <v>768867</v>
      </c>
      <c r="S473" s="571" t="s">
        <v>765</v>
      </c>
      <c r="T473" s="571" t="s">
        <v>765</v>
      </c>
      <c r="U473" s="571">
        <v>171549</v>
      </c>
      <c r="V473" s="571">
        <v>171549</v>
      </c>
      <c r="W473" s="569" t="s">
        <v>118</v>
      </c>
    </row>
    <row r="474" spans="1:23" s="560" customFormat="1" ht="9.75" customHeight="1" x14ac:dyDescent="0.2">
      <c r="A474" s="568" t="s">
        <v>399</v>
      </c>
      <c r="B474" s="560">
        <v>21925</v>
      </c>
      <c r="C474" s="560">
        <v>21925</v>
      </c>
      <c r="D474" s="560">
        <v>446649</v>
      </c>
      <c r="E474" s="560">
        <v>326878</v>
      </c>
      <c r="F474" s="560">
        <v>33739</v>
      </c>
      <c r="G474" s="560">
        <v>86032</v>
      </c>
      <c r="H474" s="560">
        <v>313745</v>
      </c>
      <c r="I474" s="560">
        <v>313745</v>
      </c>
      <c r="J474" s="560">
        <v>2551048</v>
      </c>
      <c r="K474" s="560">
        <v>2107115</v>
      </c>
      <c r="L474" s="560">
        <v>1096</v>
      </c>
      <c r="M474" s="560">
        <v>144074</v>
      </c>
      <c r="N474" s="560" t="s">
        <v>765</v>
      </c>
      <c r="O474" s="560">
        <v>307192</v>
      </c>
      <c r="P474" s="560">
        <v>250807</v>
      </c>
      <c r="Q474" s="560">
        <v>690882</v>
      </c>
      <c r="R474" s="560">
        <v>713064</v>
      </c>
      <c r="S474" s="560" t="s">
        <v>765</v>
      </c>
      <c r="T474" s="560" t="s">
        <v>765</v>
      </c>
      <c r="U474" s="560">
        <v>179378</v>
      </c>
      <c r="V474" s="560">
        <v>179378</v>
      </c>
      <c r="W474" s="566" t="s">
        <v>119</v>
      </c>
    </row>
    <row r="475" spans="1:23" s="560" customFormat="1" ht="9.75" customHeight="1" x14ac:dyDescent="0.2">
      <c r="A475" s="568" t="s">
        <v>398</v>
      </c>
      <c r="B475" s="560" t="s">
        <v>765</v>
      </c>
      <c r="C475" s="560" t="s">
        <v>765</v>
      </c>
      <c r="D475" s="560">
        <v>474001</v>
      </c>
      <c r="E475" s="560">
        <v>306738</v>
      </c>
      <c r="F475" s="560">
        <v>134171</v>
      </c>
      <c r="G475" s="560">
        <v>33092</v>
      </c>
      <c r="H475" s="560">
        <v>272727</v>
      </c>
      <c r="I475" s="560">
        <v>272727</v>
      </c>
      <c r="J475" s="560">
        <v>2037346</v>
      </c>
      <c r="K475" s="560">
        <v>1532722</v>
      </c>
      <c r="L475" s="560" t="s">
        <v>765</v>
      </c>
      <c r="M475" s="560">
        <v>79954</v>
      </c>
      <c r="N475" s="560" t="s">
        <v>765</v>
      </c>
      <c r="O475" s="560">
        <v>342017</v>
      </c>
      <c r="P475" s="560">
        <v>125855</v>
      </c>
      <c r="Q475" s="560">
        <v>387571</v>
      </c>
      <c r="R475" s="560">
        <v>597325</v>
      </c>
      <c r="S475" s="560" t="s">
        <v>765</v>
      </c>
      <c r="T475" s="560" t="s">
        <v>765</v>
      </c>
      <c r="U475" s="560">
        <v>112859</v>
      </c>
      <c r="V475" s="560">
        <v>112859</v>
      </c>
      <c r="W475" s="566" t="s">
        <v>120</v>
      </c>
    </row>
    <row r="476" spans="1:23" s="560" customFormat="1" ht="9.75" customHeight="1" x14ac:dyDescent="0.2">
      <c r="A476" s="568" t="s">
        <v>397</v>
      </c>
      <c r="B476" s="560" t="s">
        <v>765</v>
      </c>
      <c r="C476" s="560" t="s">
        <v>765</v>
      </c>
      <c r="D476" s="560">
        <v>193332</v>
      </c>
      <c r="E476" s="560">
        <v>160179</v>
      </c>
      <c r="F476" s="560" t="s">
        <v>765</v>
      </c>
      <c r="G476" s="560">
        <v>33153</v>
      </c>
      <c r="H476" s="560">
        <v>253934</v>
      </c>
      <c r="I476" s="560">
        <v>253934</v>
      </c>
      <c r="J476" s="560">
        <v>2056719</v>
      </c>
      <c r="K476" s="560">
        <v>1651178</v>
      </c>
      <c r="L476" s="560" t="s">
        <v>765</v>
      </c>
      <c r="M476" s="560">
        <v>70302</v>
      </c>
      <c r="N476" s="560" t="s">
        <v>765</v>
      </c>
      <c r="O476" s="560">
        <v>326993</v>
      </c>
      <c r="P476" s="560">
        <v>331644</v>
      </c>
      <c r="Q476" s="560">
        <v>392972</v>
      </c>
      <c r="R476" s="560">
        <v>529267</v>
      </c>
      <c r="S476" s="560">
        <v>12040</v>
      </c>
      <c r="T476" s="560">
        <v>12040</v>
      </c>
      <c r="U476" s="560">
        <v>84796</v>
      </c>
      <c r="V476" s="560">
        <v>84796</v>
      </c>
      <c r="W476" s="566" t="s">
        <v>283</v>
      </c>
    </row>
    <row r="477" spans="1:23" s="560" customFormat="1" ht="9.75" customHeight="1" x14ac:dyDescent="0.2">
      <c r="A477" s="568" t="s">
        <v>750</v>
      </c>
      <c r="B477" s="560" t="s">
        <v>765</v>
      </c>
      <c r="C477" s="560" t="s">
        <v>765</v>
      </c>
      <c r="D477" s="560">
        <v>45832</v>
      </c>
      <c r="E477" s="560">
        <v>45832</v>
      </c>
      <c r="F477" s="560" t="s">
        <v>765</v>
      </c>
      <c r="G477" s="560" t="s">
        <v>765</v>
      </c>
      <c r="H477" s="560">
        <v>151227</v>
      </c>
      <c r="I477" s="560">
        <v>151227</v>
      </c>
      <c r="J477" s="560">
        <v>1666220</v>
      </c>
      <c r="K477" s="560">
        <v>1310571</v>
      </c>
      <c r="L477" s="560" t="s">
        <v>765</v>
      </c>
      <c r="M477" s="560">
        <v>67934</v>
      </c>
      <c r="N477" s="560">
        <v>13995</v>
      </c>
      <c r="O477" s="560">
        <v>219402</v>
      </c>
      <c r="P477" s="560">
        <v>238133</v>
      </c>
      <c r="Q477" s="560">
        <v>364725</v>
      </c>
      <c r="R477" s="560">
        <v>406382</v>
      </c>
      <c r="S477" s="560" t="s">
        <v>765</v>
      </c>
      <c r="T477" s="560" t="s">
        <v>765</v>
      </c>
      <c r="U477" s="560">
        <v>236510</v>
      </c>
      <c r="V477" s="560">
        <v>236510</v>
      </c>
      <c r="W477" s="566" t="s">
        <v>673</v>
      </c>
    </row>
    <row r="478" spans="1:23" s="560" customFormat="1" ht="6.75" customHeight="1" x14ac:dyDescent="0.2">
      <c r="A478" s="568"/>
      <c r="W478" s="566"/>
    </row>
    <row r="479" spans="1:23" s="560" customFormat="1" ht="9.75" customHeight="1" x14ac:dyDescent="0.2">
      <c r="A479" s="568" t="s">
        <v>595</v>
      </c>
      <c r="B479" s="560" t="s">
        <v>765</v>
      </c>
      <c r="C479" s="560" t="s">
        <v>765</v>
      </c>
      <c r="D479" s="560">
        <v>160179</v>
      </c>
      <c r="E479" s="560">
        <v>160179</v>
      </c>
      <c r="F479" s="560" t="s">
        <v>765</v>
      </c>
      <c r="G479" s="560" t="s">
        <v>765</v>
      </c>
      <c r="H479" s="560">
        <v>231860</v>
      </c>
      <c r="I479" s="560">
        <v>231860</v>
      </c>
      <c r="J479" s="560">
        <v>1949410</v>
      </c>
      <c r="K479" s="560">
        <v>1637919</v>
      </c>
      <c r="L479" s="560" t="s">
        <v>765</v>
      </c>
      <c r="M479" s="560">
        <v>82496</v>
      </c>
      <c r="N479" s="560" t="s">
        <v>765</v>
      </c>
      <c r="O479" s="560">
        <v>368457</v>
      </c>
      <c r="P479" s="560">
        <v>305567</v>
      </c>
      <c r="Q479" s="560">
        <v>358815</v>
      </c>
      <c r="R479" s="560">
        <v>522584</v>
      </c>
      <c r="S479" s="560">
        <v>12040</v>
      </c>
      <c r="T479" s="560">
        <v>12040</v>
      </c>
      <c r="U479" s="560">
        <v>70862</v>
      </c>
      <c r="V479" s="560">
        <v>70862</v>
      </c>
      <c r="W479" s="566" t="s">
        <v>282</v>
      </c>
    </row>
    <row r="480" spans="1:23" s="560" customFormat="1" ht="9.75" customHeight="1" x14ac:dyDescent="0.2">
      <c r="A480" s="568" t="s">
        <v>751</v>
      </c>
      <c r="B480" s="560" t="s">
        <v>765</v>
      </c>
      <c r="C480" s="560" t="s">
        <v>765</v>
      </c>
      <c r="D480" s="560">
        <v>45832</v>
      </c>
      <c r="E480" s="560">
        <v>45832</v>
      </c>
      <c r="F480" s="560" t="s">
        <v>765</v>
      </c>
      <c r="G480" s="560" t="s">
        <v>765</v>
      </c>
      <c r="H480" s="560">
        <v>154166</v>
      </c>
      <c r="I480" s="560">
        <v>154166</v>
      </c>
      <c r="J480" s="560">
        <v>1705833</v>
      </c>
      <c r="K480" s="560">
        <v>1254841</v>
      </c>
      <c r="L480" s="560" t="s">
        <v>765</v>
      </c>
      <c r="M480" s="560">
        <v>67715</v>
      </c>
      <c r="N480" s="560">
        <v>13995</v>
      </c>
      <c r="O480" s="560">
        <v>172210</v>
      </c>
      <c r="P480" s="560">
        <v>243317</v>
      </c>
      <c r="Q480" s="560">
        <v>405733</v>
      </c>
      <c r="R480" s="560">
        <v>351871</v>
      </c>
      <c r="S480" s="560" t="s">
        <v>765</v>
      </c>
      <c r="T480" s="560" t="s">
        <v>765</v>
      </c>
      <c r="U480" s="560">
        <v>297496</v>
      </c>
      <c r="V480" s="560">
        <v>297496</v>
      </c>
      <c r="W480" s="566" t="s">
        <v>675</v>
      </c>
    </row>
    <row r="481" spans="1:23" s="560" customFormat="1" ht="6.75" customHeight="1" x14ac:dyDescent="0.2">
      <c r="A481" s="568"/>
      <c r="W481" s="566"/>
    </row>
    <row r="482" spans="1:23" s="560" customFormat="1" ht="9.75" customHeight="1" x14ac:dyDescent="0.2">
      <c r="A482" s="568" t="s">
        <v>393</v>
      </c>
      <c r="B482" s="560" t="s">
        <v>765</v>
      </c>
      <c r="C482" s="560" t="s">
        <v>765</v>
      </c>
      <c r="D482" s="560" t="s">
        <v>765</v>
      </c>
      <c r="E482" s="560" t="s">
        <v>765</v>
      </c>
      <c r="F482" s="560" t="s">
        <v>765</v>
      </c>
      <c r="G482" s="560" t="s">
        <v>765</v>
      </c>
      <c r="H482" s="560">
        <v>45447</v>
      </c>
      <c r="I482" s="560">
        <v>45447</v>
      </c>
      <c r="J482" s="560">
        <v>387221</v>
      </c>
      <c r="K482" s="560">
        <v>356987</v>
      </c>
      <c r="L482" s="560" t="s">
        <v>765</v>
      </c>
      <c r="M482" s="560">
        <v>20001</v>
      </c>
      <c r="N482" s="560" t="s">
        <v>765</v>
      </c>
      <c r="O482" s="560">
        <v>111802</v>
      </c>
      <c r="P482" s="560">
        <v>63456</v>
      </c>
      <c r="Q482" s="560">
        <v>59375</v>
      </c>
      <c r="R482" s="560">
        <v>102353</v>
      </c>
      <c r="S482" s="560" t="s">
        <v>765</v>
      </c>
      <c r="T482" s="560" t="s">
        <v>765</v>
      </c>
      <c r="U482" s="560">
        <v>10131</v>
      </c>
      <c r="V482" s="560">
        <v>10131</v>
      </c>
      <c r="W482" s="566" t="s">
        <v>281</v>
      </c>
    </row>
    <row r="483" spans="1:23" s="560" customFormat="1" ht="9.75" customHeight="1" x14ac:dyDescent="0.2">
      <c r="A483" s="568" t="s">
        <v>396</v>
      </c>
      <c r="B483" s="560" t="s">
        <v>765</v>
      </c>
      <c r="C483" s="560" t="s">
        <v>765</v>
      </c>
      <c r="D483" s="560">
        <v>45832</v>
      </c>
      <c r="E483" s="560">
        <v>45832</v>
      </c>
      <c r="F483" s="560" t="s">
        <v>765</v>
      </c>
      <c r="G483" s="560" t="s">
        <v>765</v>
      </c>
      <c r="H483" s="560">
        <v>33487</v>
      </c>
      <c r="I483" s="560">
        <v>33487</v>
      </c>
      <c r="J483" s="560">
        <v>540286</v>
      </c>
      <c r="K483" s="560">
        <v>439230</v>
      </c>
      <c r="L483" s="560" t="s">
        <v>765</v>
      </c>
      <c r="M483" s="560">
        <v>15381</v>
      </c>
      <c r="N483" s="560">
        <v>2597</v>
      </c>
      <c r="O483" s="560">
        <v>58419</v>
      </c>
      <c r="P483" s="560">
        <v>63609</v>
      </c>
      <c r="Q483" s="560">
        <v>123991</v>
      </c>
      <c r="R483" s="560">
        <v>175233</v>
      </c>
      <c r="S483" s="560" t="s">
        <v>765</v>
      </c>
      <c r="T483" s="560" t="s">
        <v>765</v>
      </c>
      <c r="U483" s="560">
        <v>68355</v>
      </c>
      <c r="V483" s="560">
        <v>68355</v>
      </c>
      <c r="W483" s="566" t="s">
        <v>121</v>
      </c>
    </row>
    <row r="484" spans="1:23" s="560" customFormat="1" ht="9.75" customHeight="1" x14ac:dyDescent="0.2">
      <c r="A484" s="568" t="s">
        <v>395</v>
      </c>
      <c r="B484" s="560" t="s">
        <v>765</v>
      </c>
      <c r="C484" s="560" t="s">
        <v>765</v>
      </c>
      <c r="D484" s="560" t="s">
        <v>765</v>
      </c>
      <c r="E484" s="560" t="s">
        <v>765</v>
      </c>
      <c r="F484" s="560" t="s">
        <v>765</v>
      </c>
      <c r="G484" s="560" t="s">
        <v>765</v>
      </c>
      <c r="H484" s="560">
        <v>45211</v>
      </c>
      <c r="I484" s="560">
        <v>45211</v>
      </c>
      <c r="J484" s="560">
        <v>367345</v>
      </c>
      <c r="K484" s="560">
        <v>219923</v>
      </c>
      <c r="L484" s="560" t="s">
        <v>765</v>
      </c>
      <c r="M484" s="560">
        <v>12910</v>
      </c>
      <c r="N484" s="560">
        <v>11398</v>
      </c>
      <c r="O484" s="560">
        <v>1612</v>
      </c>
      <c r="P484" s="560">
        <v>37327</v>
      </c>
      <c r="Q484" s="560">
        <v>86541</v>
      </c>
      <c r="R484" s="560">
        <v>70135</v>
      </c>
      <c r="S484" s="560" t="s">
        <v>765</v>
      </c>
      <c r="T484" s="560" t="s">
        <v>765</v>
      </c>
      <c r="U484" s="560">
        <v>103401</v>
      </c>
      <c r="V484" s="560">
        <v>103401</v>
      </c>
      <c r="W484" s="566" t="s">
        <v>122</v>
      </c>
    </row>
    <row r="485" spans="1:23" s="560" customFormat="1" ht="9.75" customHeight="1" x14ac:dyDescent="0.2">
      <c r="A485" s="568" t="s">
        <v>394</v>
      </c>
      <c r="B485" s="560" t="s">
        <v>765</v>
      </c>
      <c r="C485" s="560" t="s">
        <v>765</v>
      </c>
      <c r="D485" s="560" t="s">
        <v>765</v>
      </c>
      <c r="E485" s="560" t="s">
        <v>765</v>
      </c>
      <c r="F485" s="560" t="s">
        <v>765</v>
      </c>
      <c r="G485" s="560" t="s">
        <v>765</v>
      </c>
      <c r="H485" s="560">
        <v>27082</v>
      </c>
      <c r="I485" s="560">
        <v>27082</v>
      </c>
      <c r="J485" s="560">
        <v>371368</v>
      </c>
      <c r="K485" s="560">
        <v>294431</v>
      </c>
      <c r="L485" s="560" t="s">
        <v>765</v>
      </c>
      <c r="M485" s="560">
        <v>19642</v>
      </c>
      <c r="N485" s="560" t="s">
        <v>765</v>
      </c>
      <c r="O485" s="560">
        <v>47569</v>
      </c>
      <c r="P485" s="560">
        <v>73741</v>
      </c>
      <c r="Q485" s="560">
        <v>94818</v>
      </c>
      <c r="R485" s="560">
        <v>58661</v>
      </c>
      <c r="S485" s="560" t="s">
        <v>765</v>
      </c>
      <c r="T485" s="560" t="s">
        <v>765</v>
      </c>
      <c r="U485" s="560">
        <v>54623</v>
      </c>
      <c r="V485" s="560">
        <v>54623</v>
      </c>
      <c r="W485" s="566" t="s">
        <v>123</v>
      </c>
    </row>
    <row r="486" spans="1:23" s="560" customFormat="1" ht="9.75" customHeight="1" x14ac:dyDescent="0.2">
      <c r="A486" s="568" t="s">
        <v>676</v>
      </c>
      <c r="B486" s="560" t="s">
        <v>765</v>
      </c>
      <c r="C486" s="560" t="s">
        <v>765</v>
      </c>
      <c r="D486" s="560" t="s">
        <v>765</v>
      </c>
      <c r="E486" s="560" t="s">
        <v>765</v>
      </c>
      <c r="F486" s="560" t="s">
        <v>765</v>
      </c>
      <c r="G486" s="560" t="s">
        <v>765</v>
      </c>
      <c r="H486" s="560">
        <v>48386</v>
      </c>
      <c r="I486" s="560">
        <v>48386</v>
      </c>
      <c r="J486" s="560">
        <v>426834</v>
      </c>
      <c r="K486" s="560">
        <v>301257</v>
      </c>
      <c r="L486" s="560" t="s">
        <v>765</v>
      </c>
      <c r="M486" s="560">
        <v>19782</v>
      </c>
      <c r="N486" s="560" t="s">
        <v>765</v>
      </c>
      <c r="O486" s="560">
        <v>64610</v>
      </c>
      <c r="P486" s="560">
        <v>68640</v>
      </c>
      <c r="Q486" s="560">
        <v>100383</v>
      </c>
      <c r="R486" s="560">
        <v>47842</v>
      </c>
      <c r="S486" s="560" t="s">
        <v>765</v>
      </c>
      <c r="T486" s="560" t="s">
        <v>765</v>
      </c>
      <c r="U486" s="560">
        <v>71117</v>
      </c>
      <c r="V486" s="560">
        <v>71117</v>
      </c>
      <c r="W486" s="566" t="s">
        <v>677</v>
      </c>
    </row>
    <row r="487" spans="1:23" s="560" customFormat="1" ht="6.75" customHeight="1" x14ac:dyDescent="0.2">
      <c r="A487" s="568"/>
      <c r="W487" s="566"/>
    </row>
    <row r="488" spans="1:23" s="560" customFormat="1" ht="9.75" customHeight="1" x14ac:dyDescent="0.2">
      <c r="A488" s="568" t="s">
        <v>280</v>
      </c>
      <c r="B488" s="560" t="s">
        <v>765</v>
      </c>
      <c r="C488" s="560" t="s">
        <v>765</v>
      </c>
      <c r="D488" s="560" t="s">
        <v>765</v>
      </c>
      <c r="E488" s="560" t="s">
        <v>765</v>
      </c>
      <c r="F488" s="560" t="s">
        <v>765</v>
      </c>
      <c r="G488" s="560" t="s">
        <v>765</v>
      </c>
      <c r="H488" s="560" t="s">
        <v>765</v>
      </c>
      <c r="I488" s="560" t="s">
        <v>765</v>
      </c>
      <c r="J488" s="560">
        <v>170174</v>
      </c>
      <c r="K488" s="560">
        <v>160043</v>
      </c>
      <c r="L488" s="560" t="s">
        <v>765</v>
      </c>
      <c r="M488" s="560" t="s">
        <v>765</v>
      </c>
      <c r="N488" s="560" t="s">
        <v>765</v>
      </c>
      <c r="O488" s="560">
        <v>56585</v>
      </c>
      <c r="P488" s="560">
        <v>33016</v>
      </c>
      <c r="Q488" s="560">
        <v>24682</v>
      </c>
      <c r="R488" s="560">
        <v>45760</v>
      </c>
      <c r="S488" s="560" t="s">
        <v>765</v>
      </c>
      <c r="T488" s="560" t="s">
        <v>765</v>
      </c>
      <c r="U488" s="560">
        <v>10131</v>
      </c>
      <c r="V488" s="560">
        <v>10131</v>
      </c>
      <c r="W488" s="566" t="s">
        <v>279</v>
      </c>
    </row>
    <row r="489" spans="1:23" s="560" customFormat="1" ht="9.75" customHeight="1" x14ac:dyDescent="0.2">
      <c r="A489" s="568" t="s">
        <v>383</v>
      </c>
      <c r="B489" s="560" t="s">
        <v>765</v>
      </c>
      <c r="C489" s="560" t="s">
        <v>765</v>
      </c>
      <c r="D489" s="560" t="s">
        <v>765</v>
      </c>
      <c r="E489" s="560" t="s">
        <v>765</v>
      </c>
      <c r="F489" s="560" t="s">
        <v>765</v>
      </c>
      <c r="G489" s="560" t="s">
        <v>765</v>
      </c>
      <c r="H489" s="560">
        <v>22355</v>
      </c>
      <c r="I489" s="560">
        <v>22355</v>
      </c>
      <c r="J489" s="560">
        <v>99571</v>
      </c>
      <c r="K489" s="560">
        <v>79468</v>
      </c>
      <c r="L489" s="560" t="s">
        <v>765</v>
      </c>
      <c r="M489" s="560" t="s">
        <v>765</v>
      </c>
      <c r="N489" s="560" t="s">
        <v>765</v>
      </c>
      <c r="O489" s="560">
        <v>22381</v>
      </c>
      <c r="P489" s="560">
        <v>18771</v>
      </c>
      <c r="Q489" s="560">
        <v>25702</v>
      </c>
      <c r="R489" s="560">
        <v>12614</v>
      </c>
      <c r="S489" s="560" t="s">
        <v>765</v>
      </c>
      <c r="T489" s="560" t="s">
        <v>765</v>
      </c>
      <c r="U489" s="560" t="s">
        <v>765</v>
      </c>
      <c r="V489" s="560" t="s">
        <v>765</v>
      </c>
      <c r="W489" s="566" t="s">
        <v>104</v>
      </c>
    </row>
    <row r="490" spans="1:23" s="560" customFormat="1" ht="9.75" customHeight="1" x14ac:dyDescent="0.2">
      <c r="A490" s="568" t="s">
        <v>382</v>
      </c>
      <c r="B490" s="560" t="s">
        <v>765</v>
      </c>
      <c r="C490" s="560" t="s">
        <v>765</v>
      </c>
      <c r="D490" s="560" t="s">
        <v>765</v>
      </c>
      <c r="E490" s="560" t="s">
        <v>765</v>
      </c>
      <c r="F490" s="560" t="s">
        <v>765</v>
      </c>
      <c r="G490" s="560" t="s">
        <v>765</v>
      </c>
      <c r="H490" s="560">
        <v>23092</v>
      </c>
      <c r="I490" s="560">
        <v>23092</v>
      </c>
      <c r="J490" s="560">
        <v>117476</v>
      </c>
      <c r="K490" s="560">
        <v>117476</v>
      </c>
      <c r="L490" s="560" t="s">
        <v>765</v>
      </c>
      <c r="M490" s="560">
        <v>20001</v>
      </c>
      <c r="N490" s="560" t="s">
        <v>765</v>
      </c>
      <c r="O490" s="560">
        <v>32836</v>
      </c>
      <c r="P490" s="560">
        <v>11669</v>
      </c>
      <c r="Q490" s="560">
        <v>8991</v>
      </c>
      <c r="R490" s="560">
        <v>43979</v>
      </c>
      <c r="S490" s="560" t="s">
        <v>765</v>
      </c>
      <c r="T490" s="560" t="s">
        <v>765</v>
      </c>
      <c r="U490" s="560" t="s">
        <v>765</v>
      </c>
      <c r="V490" s="560" t="s">
        <v>765</v>
      </c>
      <c r="W490" s="566" t="s">
        <v>105</v>
      </c>
    </row>
    <row r="491" spans="1:23" s="560" customFormat="1" ht="9.75" customHeight="1" x14ac:dyDescent="0.2">
      <c r="A491" s="568" t="s">
        <v>392</v>
      </c>
      <c r="B491" s="560" t="s">
        <v>765</v>
      </c>
      <c r="C491" s="560" t="s">
        <v>765</v>
      </c>
      <c r="D491" s="560">
        <v>45832</v>
      </c>
      <c r="E491" s="560">
        <v>45832</v>
      </c>
      <c r="F491" s="560" t="s">
        <v>765</v>
      </c>
      <c r="G491" s="560" t="s">
        <v>765</v>
      </c>
      <c r="H491" s="560" t="s">
        <v>765</v>
      </c>
      <c r="I491" s="560" t="s">
        <v>765</v>
      </c>
      <c r="J491" s="560">
        <v>135826</v>
      </c>
      <c r="K491" s="560">
        <v>99874</v>
      </c>
      <c r="L491" s="560" t="s">
        <v>765</v>
      </c>
      <c r="M491" s="560" t="s">
        <v>765</v>
      </c>
      <c r="N491" s="560" t="s">
        <v>765</v>
      </c>
      <c r="O491" s="560" t="s">
        <v>765</v>
      </c>
      <c r="P491" s="560">
        <v>35038</v>
      </c>
      <c r="Q491" s="560">
        <v>11109</v>
      </c>
      <c r="R491" s="560">
        <v>53727</v>
      </c>
      <c r="S491" s="560" t="s">
        <v>765</v>
      </c>
      <c r="T491" s="560" t="s">
        <v>765</v>
      </c>
      <c r="U491" s="560">
        <v>35952</v>
      </c>
      <c r="V491" s="560">
        <v>35952</v>
      </c>
      <c r="W491" s="566" t="s">
        <v>106</v>
      </c>
    </row>
    <row r="492" spans="1:23" s="560" customFormat="1" ht="9.75" customHeight="1" x14ac:dyDescent="0.2">
      <c r="A492" s="568" t="s">
        <v>391</v>
      </c>
      <c r="B492" s="560" t="s">
        <v>765</v>
      </c>
      <c r="C492" s="560" t="s">
        <v>765</v>
      </c>
      <c r="D492" s="560" t="s">
        <v>765</v>
      </c>
      <c r="E492" s="560" t="s">
        <v>765</v>
      </c>
      <c r="F492" s="560" t="s">
        <v>765</v>
      </c>
      <c r="G492" s="560" t="s">
        <v>765</v>
      </c>
      <c r="H492" s="560">
        <v>16442</v>
      </c>
      <c r="I492" s="560">
        <v>16442</v>
      </c>
      <c r="J492" s="560">
        <v>175903</v>
      </c>
      <c r="K492" s="560">
        <v>137538</v>
      </c>
      <c r="L492" s="560" t="s">
        <v>765</v>
      </c>
      <c r="M492" s="560">
        <v>15381</v>
      </c>
      <c r="N492" s="560" t="s">
        <v>765</v>
      </c>
      <c r="O492" s="560">
        <v>35138</v>
      </c>
      <c r="P492" s="560" t="s">
        <v>765</v>
      </c>
      <c r="Q492" s="560">
        <v>56652</v>
      </c>
      <c r="R492" s="560">
        <v>30367</v>
      </c>
      <c r="S492" s="560" t="s">
        <v>765</v>
      </c>
      <c r="T492" s="560" t="s">
        <v>765</v>
      </c>
      <c r="U492" s="560">
        <v>21305</v>
      </c>
      <c r="V492" s="560">
        <v>21305</v>
      </c>
      <c r="W492" s="566" t="s">
        <v>124</v>
      </c>
    </row>
    <row r="493" spans="1:23" s="560" customFormat="1" ht="9.75" customHeight="1" x14ac:dyDescent="0.2">
      <c r="A493" s="568" t="s">
        <v>390</v>
      </c>
      <c r="B493" s="560" t="s">
        <v>765</v>
      </c>
      <c r="C493" s="560" t="s">
        <v>765</v>
      </c>
      <c r="D493" s="560" t="s">
        <v>765</v>
      </c>
      <c r="E493" s="560" t="s">
        <v>765</v>
      </c>
      <c r="F493" s="560" t="s">
        <v>765</v>
      </c>
      <c r="G493" s="560" t="s">
        <v>765</v>
      </c>
      <c r="H493" s="560">
        <v>17045</v>
      </c>
      <c r="I493" s="560">
        <v>17045</v>
      </c>
      <c r="J493" s="560">
        <v>228557</v>
      </c>
      <c r="K493" s="560">
        <v>201818</v>
      </c>
      <c r="L493" s="560" t="s">
        <v>765</v>
      </c>
      <c r="M493" s="560" t="s">
        <v>765</v>
      </c>
      <c r="N493" s="560">
        <v>2597</v>
      </c>
      <c r="O493" s="560">
        <v>23281</v>
      </c>
      <c r="P493" s="560">
        <v>28571</v>
      </c>
      <c r="Q493" s="560">
        <v>56230</v>
      </c>
      <c r="R493" s="560">
        <v>91139</v>
      </c>
      <c r="S493" s="560" t="s">
        <v>765</v>
      </c>
      <c r="T493" s="560" t="s">
        <v>765</v>
      </c>
      <c r="U493" s="560">
        <v>11098</v>
      </c>
      <c r="V493" s="560">
        <v>11098</v>
      </c>
      <c r="W493" s="566" t="s">
        <v>125</v>
      </c>
    </row>
    <row r="494" spans="1:23" s="560" customFormat="1" ht="9.75" customHeight="1" x14ac:dyDescent="0.2">
      <c r="A494" s="568" t="s">
        <v>389</v>
      </c>
      <c r="B494" s="560" t="s">
        <v>765</v>
      </c>
      <c r="C494" s="560" t="s">
        <v>765</v>
      </c>
      <c r="D494" s="560" t="s">
        <v>765</v>
      </c>
      <c r="E494" s="560" t="s">
        <v>765</v>
      </c>
      <c r="F494" s="560" t="s">
        <v>765</v>
      </c>
      <c r="G494" s="560" t="s">
        <v>765</v>
      </c>
      <c r="H494" s="560">
        <v>22620</v>
      </c>
      <c r="I494" s="560">
        <v>22620</v>
      </c>
      <c r="J494" s="560">
        <v>117392</v>
      </c>
      <c r="K494" s="560">
        <v>87763</v>
      </c>
      <c r="L494" s="560" t="s">
        <v>765</v>
      </c>
      <c r="M494" s="560" t="s">
        <v>765</v>
      </c>
      <c r="N494" s="560" t="s">
        <v>765</v>
      </c>
      <c r="O494" s="560">
        <v>1612</v>
      </c>
      <c r="P494" s="560">
        <v>13235</v>
      </c>
      <c r="Q494" s="560">
        <v>58309</v>
      </c>
      <c r="R494" s="560">
        <v>14607</v>
      </c>
      <c r="S494" s="560" t="s">
        <v>765</v>
      </c>
      <c r="T494" s="560" t="s">
        <v>765</v>
      </c>
      <c r="U494" s="560">
        <v>7614</v>
      </c>
      <c r="V494" s="560">
        <v>7614</v>
      </c>
      <c r="W494" s="566" t="s">
        <v>126</v>
      </c>
    </row>
    <row r="495" spans="1:23" s="560" customFormat="1" ht="9.75" customHeight="1" x14ac:dyDescent="0.2">
      <c r="A495" s="568" t="s">
        <v>388</v>
      </c>
      <c r="B495" s="560" t="s">
        <v>765</v>
      </c>
      <c r="C495" s="560" t="s">
        <v>765</v>
      </c>
      <c r="D495" s="560" t="s">
        <v>765</v>
      </c>
      <c r="E495" s="560" t="s">
        <v>765</v>
      </c>
      <c r="F495" s="560" t="s">
        <v>765</v>
      </c>
      <c r="G495" s="560" t="s">
        <v>765</v>
      </c>
      <c r="H495" s="560">
        <v>22591</v>
      </c>
      <c r="I495" s="560">
        <v>22591</v>
      </c>
      <c r="J495" s="560">
        <v>159588</v>
      </c>
      <c r="K495" s="560">
        <v>77497</v>
      </c>
      <c r="L495" s="560" t="s">
        <v>765</v>
      </c>
      <c r="M495" s="560">
        <v>12910</v>
      </c>
      <c r="N495" s="560">
        <v>11398</v>
      </c>
      <c r="O495" s="560" t="s">
        <v>765</v>
      </c>
      <c r="P495" s="560">
        <v>11986</v>
      </c>
      <c r="Q495" s="560">
        <v>18234</v>
      </c>
      <c r="R495" s="560">
        <v>22969</v>
      </c>
      <c r="S495" s="560" t="s">
        <v>765</v>
      </c>
      <c r="T495" s="560" t="s">
        <v>765</v>
      </c>
      <c r="U495" s="560">
        <v>60085</v>
      </c>
      <c r="V495" s="560">
        <v>60085</v>
      </c>
      <c r="W495" s="566" t="s">
        <v>127</v>
      </c>
    </row>
    <row r="496" spans="1:23" s="560" customFormat="1" ht="9.75" customHeight="1" x14ac:dyDescent="0.2">
      <c r="A496" s="568" t="s">
        <v>387</v>
      </c>
      <c r="B496" s="560" t="s">
        <v>765</v>
      </c>
      <c r="C496" s="560" t="s">
        <v>765</v>
      </c>
      <c r="D496" s="560" t="s">
        <v>765</v>
      </c>
      <c r="E496" s="560" t="s">
        <v>765</v>
      </c>
      <c r="F496" s="560" t="s">
        <v>765</v>
      </c>
      <c r="G496" s="560" t="s">
        <v>765</v>
      </c>
      <c r="H496" s="560" t="s">
        <v>765</v>
      </c>
      <c r="I496" s="560" t="s">
        <v>765</v>
      </c>
      <c r="J496" s="560">
        <v>90365</v>
      </c>
      <c r="K496" s="560">
        <v>54663</v>
      </c>
      <c r="L496" s="560" t="s">
        <v>765</v>
      </c>
      <c r="M496" s="560" t="s">
        <v>765</v>
      </c>
      <c r="N496" s="560" t="s">
        <v>765</v>
      </c>
      <c r="O496" s="560" t="s">
        <v>765</v>
      </c>
      <c r="P496" s="560">
        <v>12106</v>
      </c>
      <c r="Q496" s="560">
        <v>9998</v>
      </c>
      <c r="R496" s="560">
        <v>32559</v>
      </c>
      <c r="S496" s="560" t="s">
        <v>765</v>
      </c>
      <c r="T496" s="560" t="s">
        <v>765</v>
      </c>
      <c r="U496" s="560">
        <v>35702</v>
      </c>
      <c r="V496" s="560">
        <v>35702</v>
      </c>
      <c r="W496" s="566" t="s">
        <v>128</v>
      </c>
    </row>
    <row r="497" spans="1:23" s="560" customFormat="1" ht="9.75" customHeight="1" x14ac:dyDescent="0.2">
      <c r="A497" s="568" t="s">
        <v>386</v>
      </c>
      <c r="B497" s="560" t="s">
        <v>765</v>
      </c>
      <c r="C497" s="560" t="s">
        <v>765</v>
      </c>
      <c r="D497" s="560" t="s">
        <v>765</v>
      </c>
      <c r="E497" s="560" t="s">
        <v>765</v>
      </c>
      <c r="F497" s="560" t="s">
        <v>765</v>
      </c>
      <c r="G497" s="560" t="s">
        <v>765</v>
      </c>
      <c r="H497" s="560" t="s">
        <v>765</v>
      </c>
      <c r="I497" s="560" t="s">
        <v>765</v>
      </c>
      <c r="J497" s="560">
        <v>105228</v>
      </c>
      <c r="K497" s="560">
        <v>96798</v>
      </c>
      <c r="L497" s="560" t="s">
        <v>765</v>
      </c>
      <c r="M497" s="560" t="s">
        <v>765</v>
      </c>
      <c r="N497" s="560" t="s">
        <v>765</v>
      </c>
      <c r="O497" s="560">
        <v>4968</v>
      </c>
      <c r="P497" s="560" t="s">
        <v>765</v>
      </c>
      <c r="Q497" s="560">
        <v>60460</v>
      </c>
      <c r="R497" s="560">
        <v>31370</v>
      </c>
      <c r="S497" s="560" t="s">
        <v>765</v>
      </c>
      <c r="T497" s="560" t="s">
        <v>765</v>
      </c>
      <c r="U497" s="560">
        <v>8430</v>
      </c>
      <c r="V497" s="560">
        <v>8430</v>
      </c>
      <c r="W497" s="566" t="s">
        <v>107</v>
      </c>
    </row>
    <row r="498" spans="1:23" s="560" customFormat="1" ht="9.75" customHeight="1" x14ac:dyDescent="0.2">
      <c r="A498" s="568" t="s">
        <v>385</v>
      </c>
      <c r="B498" s="560" t="s">
        <v>765</v>
      </c>
      <c r="C498" s="560" t="s">
        <v>765</v>
      </c>
      <c r="D498" s="560" t="s">
        <v>765</v>
      </c>
      <c r="E498" s="560" t="s">
        <v>765</v>
      </c>
      <c r="F498" s="560" t="s">
        <v>765</v>
      </c>
      <c r="G498" s="560" t="s">
        <v>765</v>
      </c>
      <c r="H498" s="560">
        <v>24120</v>
      </c>
      <c r="I498" s="560">
        <v>24120</v>
      </c>
      <c r="J498" s="560">
        <v>97694</v>
      </c>
      <c r="K498" s="560">
        <v>54085</v>
      </c>
      <c r="L498" s="560" t="s">
        <v>765</v>
      </c>
      <c r="M498" s="560" t="s">
        <v>765</v>
      </c>
      <c r="N498" s="560" t="s">
        <v>765</v>
      </c>
      <c r="O498" s="560">
        <v>18969</v>
      </c>
      <c r="P498" s="560">
        <v>18673</v>
      </c>
      <c r="Q498" s="560">
        <v>11495</v>
      </c>
      <c r="R498" s="560">
        <v>4948</v>
      </c>
      <c r="S498" s="560" t="s">
        <v>765</v>
      </c>
      <c r="T498" s="560" t="s">
        <v>765</v>
      </c>
      <c r="U498" s="560">
        <v>21295</v>
      </c>
      <c r="V498" s="560">
        <v>21295</v>
      </c>
      <c r="W498" s="566" t="s">
        <v>108</v>
      </c>
    </row>
    <row r="499" spans="1:23" s="560" customFormat="1" ht="9.75" customHeight="1" x14ac:dyDescent="0.2">
      <c r="A499" s="568" t="s">
        <v>384</v>
      </c>
      <c r="B499" s="560" t="s">
        <v>765</v>
      </c>
      <c r="C499" s="560" t="s">
        <v>765</v>
      </c>
      <c r="D499" s="560" t="s">
        <v>765</v>
      </c>
      <c r="E499" s="560" t="s">
        <v>765</v>
      </c>
      <c r="F499" s="560" t="s">
        <v>765</v>
      </c>
      <c r="G499" s="560" t="s">
        <v>765</v>
      </c>
      <c r="H499" s="560">
        <v>2962</v>
      </c>
      <c r="I499" s="560">
        <v>2962</v>
      </c>
      <c r="J499" s="560">
        <v>168446</v>
      </c>
      <c r="K499" s="560">
        <v>143548</v>
      </c>
      <c r="L499" s="560" t="s">
        <v>765</v>
      </c>
      <c r="M499" s="560">
        <v>19642</v>
      </c>
      <c r="N499" s="560" t="s">
        <v>765</v>
      </c>
      <c r="O499" s="560">
        <v>23632</v>
      </c>
      <c r="P499" s="560">
        <v>55068</v>
      </c>
      <c r="Q499" s="560">
        <v>22863</v>
      </c>
      <c r="R499" s="560">
        <v>22343</v>
      </c>
      <c r="S499" s="560" t="s">
        <v>765</v>
      </c>
      <c r="T499" s="560" t="s">
        <v>765</v>
      </c>
      <c r="U499" s="560">
        <v>24898</v>
      </c>
      <c r="V499" s="560">
        <v>24898</v>
      </c>
      <c r="W499" s="566" t="s">
        <v>109</v>
      </c>
    </row>
    <row r="500" spans="1:23" s="560" customFormat="1" ht="9.75" customHeight="1" x14ac:dyDescent="0.2">
      <c r="A500" s="568" t="s">
        <v>678</v>
      </c>
      <c r="B500" s="560" t="s">
        <v>765</v>
      </c>
      <c r="C500" s="560" t="s">
        <v>765</v>
      </c>
      <c r="D500" s="560" t="s">
        <v>765</v>
      </c>
      <c r="E500" s="560" t="s">
        <v>765</v>
      </c>
      <c r="F500" s="560" t="s">
        <v>765</v>
      </c>
      <c r="G500" s="560" t="s">
        <v>765</v>
      </c>
      <c r="H500" s="560">
        <v>16223</v>
      </c>
      <c r="I500" s="560">
        <v>16223</v>
      </c>
      <c r="J500" s="560">
        <v>127376</v>
      </c>
      <c r="K500" s="560">
        <v>75819</v>
      </c>
      <c r="L500" s="560" t="s">
        <v>765</v>
      </c>
      <c r="M500" s="560">
        <v>19782</v>
      </c>
      <c r="N500" s="560" t="s">
        <v>765</v>
      </c>
      <c r="O500" s="560">
        <v>12015</v>
      </c>
      <c r="P500" s="560">
        <v>19811</v>
      </c>
      <c r="Q500" s="560">
        <v>11695</v>
      </c>
      <c r="R500" s="560">
        <v>12516</v>
      </c>
      <c r="S500" s="560" t="s">
        <v>765</v>
      </c>
      <c r="T500" s="560" t="s">
        <v>765</v>
      </c>
      <c r="U500" s="560">
        <v>33147</v>
      </c>
      <c r="V500" s="560">
        <v>33147</v>
      </c>
      <c r="W500" s="566" t="s">
        <v>679</v>
      </c>
    </row>
    <row r="501" spans="1:23" s="560" customFormat="1" ht="9.75" customHeight="1" x14ac:dyDescent="0.2">
      <c r="A501" s="568" t="s">
        <v>383</v>
      </c>
      <c r="B501" s="560" t="s">
        <v>765</v>
      </c>
      <c r="C501" s="560" t="s">
        <v>765</v>
      </c>
      <c r="D501" s="560" t="s">
        <v>765</v>
      </c>
      <c r="E501" s="560" t="s">
        <v>765</v>
      </c>
      <c r="F501" s="560" t="s">
        <v>765</v>
      </c>
      <c r="G501" s="560" t="s">
        <v>765</v>
      </c>
      <c r="H501" s="560">
        <v>32163</v>
      </c>
      <c r="I501" s="560">
        <v>32163</v>
      </c>
      <c r="J501" s="560">
        <v>203923</v>
      </c>
      <c r="K501" s="560">
        <v>129903</v>
      </c>
      <c r="L501" s="560" t="s">
        <v>765</v>
      </c>
      <c r="M501" s="560" t="s">
        <v>765</v>
      </c>
      <c r="N501" s="560" t="s">
        <v>765</v>
      </c>
      <c r="O501" s="560">
        <v>52595</v>
      </c>
      <c r="P501" s="560">
        <v>18439</v>
      </c>
      <c r="Q501" s="560">
        <v>47032</v>
      </c>
      <c r="R501" s="560">
        <v>11837</v>
      </c>
      <c r="S501" s="560" t="s">
        <v>765</v>
      </c>
      <c r="T501" s="560" t="s">
        <v>765</v>
      </c>
      <c r="U501" s="560">
        <v>37970</v>
      </c>
      <c r="V501" s="560">
        <v>37970</v>
      </c>
      <c r="W501" s="566" t="s">
        <v>104</v>
      </c>
    </row>
    <row r="502" spans="1:23" s="560" customFormat="1" ht="9.75" customHeight="1" x14ac:dyDescent="0.2">
      <c r="A502" s="565" t="s">
        <v>382</v>
      </c>
      <c r="B502" s="564" t="s">
        <v>765</v>
      </c>
      <c r="C502" s="563" t="s">
        <v>765</v>
      </c>
      <c r="D502" s="563" t="s">
        <v>765</v>
      </c>
      <c r="E502" s="563" t="s">
        <v>765</v>
      </c>
      <c r="F502" s="563" t="s">
        <v>765</v>
      </c>
      <c r="G502" s="563" t="s">
        <v>765</v>
      </c>
      <c r="H502" s="563" t="s">
        <v>765</v>
      </c>
      <c r="I502" s="563" t="s">
        <v>765</v>
      </c>
      <c r="J502" s="563">
        <v>95535</v>
      </c>
      <c r="K502" s="563">
        <v>95535</v>
      </c>
      <c r="L502" s="563" t="s">
        <v>765</v>
      </c>
      <c r="M502" s="563" t="s">
        <v>765</v>
      </c>
      <c r="N502" s="563" t="s">
        <v>765</v>
      </c>
      <c r="O502" s="563" t="s">
        <v>765</v>
      </c>
      <c r="P502" s="563">
        <v>30390</v>
      </c>
      <c r="Q502" s="563">
        <v>41656</v>
      </c>
      <c r="R502" s="563">
        <v>23489</v>
      </c>
      <c r="S502" s="563" t="s">
        <v>765</v>
      </c>
      <c r="T502" s="563" t="s">
        <v>765</v>
      </c>
      <c r="U502" s="563" t="s">
        <v>765</v>
      </c>
      <c r="V502" s="563" t="s">
        <v>765</v>
      </c>
      <c r="W502" s="561" t="s">
        <v>105</v>
      </c>
    </row>
    <row r="503" spans="1:23" ht="12" customHeight="1" x14ac:dyDescent="0.2"/>
    <row r="504" spans="1:23" ht="12" customHeight="1" x14ac:dyDescent="0.2"/>
    <row r="505" spans="1:23" ht="12" customHeight="1" x14ac:dyDescent="0.15">
      <c r="K505" s="579" t="s">
        <v>129</v>
      </c>
      <c r="V505" s="582" t="s">
        <v>414</v>
      </c>
    </row>
    <row r="506" spans="1:23" s="574" customFormat="1" ht="21" customHeight="1" x14ac:dyDescent="0.2">
      <c r="A506" s="1074" t="s">
        <v>276</v>
      </c>
      <c r="B506" s="577" t="s">
        <v>448</v>
      </c>
      <c r="C506" s="576"/>
      <c r="D506" s="576"/>
      <c r="E506" s="576"/>
      <c r="F506" s="576"/>
      <c r="G506" s="576"/>
      <c r="H506" s="576"/>
      <c r="I506" s="1040"/>
      <c r="J506" s="1041" t="s">
        <v>447</v>
      </c>
      <c r="K506" s="576"/>
      <c r="L506" s="576"/>
      <c r="M506" s="576"/>
      <c r="N506" s="576"/>
      <c r="O506" s="576"/>
      <c r="P506" s="576"/>
      <c r="Q506" s="576"/>
      <c r="R506" s="576"/>
      <c r="S506" s="576"/>
      <c r="T506" s="576"/>
      <c r="U506" s="576"/>
      <c r="V506" s="576"/>
      <c r="W506" s="1077" t="s">
        <v>111</v>
      </c>
    </row>
    <row r="507" spans="1:23" s="574" customFormat="1" ht="21" customHeight="1" x14ac:dyDescent="0.2">
      <c r="A507" s="1075"/>
      <c r="B507" s="1041" t="s">
        <v>434</v>
      </c>
      <c r="C507" s="1040"/>
      <c r="D507" s="1041" t="s">
        <v>411</v>
      </c>
      <c r="E507" s="576"/>
      <c r="F507" s="576"/>
      <c r="G507" s="1040"/>
      <c r="H507" s="1041" t="s">
        <v>410</v>
      </c>
      <c r="I507" s="1040"/>
      <c r="J507" s="1080" t="s">
        <v>446</v>
      </c>
      <c r="K507" s="1041" t="s">
        <v>445</v>
      </c>
      <c r="L507" s="576"/>
      <c r="M507" s="576"/>
      <c r="N507" s="576"/>
      <c r="O507" s="576"/>
      <c r="P507" s="576"/>
      <c r="Q507" s="576"/>
      <c r="R507" s="576"/>
      <c r="S507" s="576"/>
      <c r="T507" s="1040"/>
      <c r="U507" s="1041" t="s">
        <v>436</v>
      </c>
      <c r="V507" s="576"/>
      <c r="W507" s="1078"/>
    </row>
    <row r="508" spans="1:23" s="574" customFormat="1" ht="52.5" customHeight="1" x14ac:dyDescent="0.2">
      <c r="A508" s="1076"/>
      <c r="B508" s="1043" t="s">
        <v>416</v>
      </c>
      <c r="C508" s="575" t="s">
        <v>439</v>
      </c>
      <c r="D508" s="1043" t="s">
        <v>408</v>
      </c>
      <c r="E508" s="575" t="s">
        <v>407</v>
      </c>
      <c r="F508" s="575" t="s">
        <v>405</v>
      </c>
      <c r="G508" s="575" t="s">
        <v>403</v>
      </c>
      <c r="H508" s="1043" t="s">
        <v>402</v>
      </c>
      <c r="I508" s="575" t="s">
        <v>401</v>
      </c>
      <c r="J508" s="1081"/>
      <c r="K508" s="1043" t="s">
        <v>438</v>
      </c>
      <c r="L508" s="575" t="s">
        <v>433</v>
      </c>
      <c r="M508" s="575" t="s">
        <v>432</v>
      </c>
      <c r="N508" s="575" t="s">
        <v>431</v>
      </c>
      <c r="O508" s="575" t="s">
        <v>430</v>
      </c>
      <c r="P508" s="575" t="s">
        <v>429</v>
      </c>
      <c r="Q508" s="575" t="s">
        <v>428</v>
      </c>
      <c r="R508" s="575" t="s">
        <v>427</v>
      </c>
      <c r="S508" s="581" t="s">
        <v>426</v>
      </c>
      <c r="T508" s="575" t="s">
        <v>425</v>
      </c>
      <c r="U508" s="1043" t="s">
        <v>1598</v>
      </c>
      <c r="V508" s="580" t="s">
        <v>424</v>
      </c>
      <c r="W508" s="1079"/>
    </row>
    <row r="509" spans="1:23" s="560" customFormat="1" ht="9.75" customHeight="1" x14ac:dyDescent="0.2">
      <c r="A509" s="573" t="s">
        <v>598</v>
      </c>
      <c r="B509" s="572">
        <v>8340</v>
      </c>
      <c r="C509" s="571">
        <v>8340</v>
      </c>
      <c r="D509" s="571">
        <v>29545</v>
      </c>
      <c r="E509" s="571" t="s">
        <v>765</v>
      </c>
      <c r="F509" s="571">
        <v>17422</v>
      </c>
      <c r="G509" s="571">
        <v>12123</v>
      </c>
      <c r="H509" s="571">
        <v>336435</v>
      </c>
      <c r="I509" s="571">
        <v>336435</v>
      </c>
      <c r="J509" s="571">
        <v>84907021</v>
      </c>
      <c r="K509" s="571">
        <v>51665598</v>
      </c>
      <c r="L509" s="571" t="s">
        <v>765</v>
      </c>
      <c r="M509" s="571" t="s">
        <v>765</v>
      </c>
      <c r="N509" s="571">
        <v>14993339</v>
      </c>
      <c r="O509" s="571">
        <v>4966439</v>
      </c>
      <c r="P509" s="571">
        <v>5912101</v>
      </c>
      <c r="Q509" s="571">
        <v>16270673</v>
      </c>
      <c r="R509" s="571">
        <v>3723380</v>
      </c>
      <c r="S509" s="571">
        <v>5353139</v>
      </c>
      <c r="T509" s="571">
        <v>446527</v>
      </c>
      <c r="U509" s="571">
        <v>7952641</v>
      </c>
      <c r="V509" s="571">
        <v>308950</v>
      </c>
      <c r="W509" s="569" t="s">
        <v>118</v>
      </c>
    </row>
    <row r="510" spans="1:23" s="560" customFormat="1" ht="9.75" customHeight="1" x14ac:dyDescent="0.2">
      <c r="A510" s="568" t="s">
        <v>399</v>
      </c>
      <c r="B510" s="560" t="s">
        <v>765</v>
      </c>
      <c r="C510" s="560" t="s">
        <v>765</v>
      </c>
      <c r="D510" s="560">
        <v>32098</v>
      </c>
      <c r="E510" s="560" t="s">
        <v>765</v>
      </c>
      <c r="F510" s="560">
        <v>11525</v>
      </c>
      <c r="G510" s="560">
        <v>20573</v>
      </c>
      <c r="H510" s="560">
        <v>232457</v>
      </c>
      <c r="I510" s="560">
        <v>232457</v>
      </c>
      <c r="J510" s="560">
        <v>84295474</v>
      </c>
      <c r="K510" s="560">
        <v>49718932</v>
      </c>
      <c r="L510" s="560" t="s">
        <v>765</v>
      </c>
      <c r="M510" s="560" t="s">
        <v>765</v>
      </c>
      <c r="N510" s="560">
        <v>14945739</v>
      </c>
      <c r="O510" s="560">
        <v>4343894</v>
      </c>
      <c r="P510" s="560">
        <v>4589997</v>
      </c>
      <c r="Q510" s="560">
        <v>16022095</v>
      </c>
      <c r="R510" s="560">
        <v>3346489</v>
      </c>
      <c r="S510" s="560">
        <v>5697486</v>
      </c>
      <c r="T510" s="560">
        <v>773232</v>
      </c>
      <c r="U510" s="560">
        <v>8611013</v>
      </c>
      <c r="V510" s="560">
        <v>293772</v>
      </c>
      <c r="W510" s="566" t="s">
        <v>119</v>
      </c>
    </row>
    <row r="511" spans="1:23" s="560" customFormat="1" ht="9.75" customHeight="1" x14ac:dyDescent="0.2">
      <c r="A511" s="568" t="s">
        <v>398</v>
      </c>
      <c r="B511" s="560" t="s">
        <v>765</v>
      </c>
      <c r="C511" s="560" t="s">
        <v>765</v>
      </c>
      <c r="D511" s="560">
        <v>91651</v>
      </c>
      <c r="E511" s="560">
        <v>12023</v>
      </c>
      <c r="F511" s="560">
        <v>67100</v>
      </c>
      <c r="G511" s="560">
        <v>12528</v>
      </c>
      <c r="H511" s="560">
        <v>300114</v>
      </c>
      <c r="I511" s="560">
        <v>300114</v>
      </c>
      <c r="J511" s="560">
        <v>80994094</v>
      </c>
      <c r="K511" s="560">
        <v>47007505</v>
      </c>
      <c r="L511" s="560" t="s">
        <v>765</v>
      </c>
      <c r="M511" s="560">
        <v>67106</v>
      </c>
      <c r="N511" s="560">
        <v>15454224</v>
      </c>
      <c r="O511" s="560">
        <v>4229701</v>
      </c>
      <c r="P511" s="560">
        <v>4838508</v>
      </c>
      <c r="Q511" s="560">
        <v>14432810</v>
      </c>
      <c r="R511" s="560">
        <v>2330593</v>
      </c>
      <c r="S511" s="560">
        <v>5435652</v>
      </c>
      <c r="T511" s="560">
        <v>218911</v>
      </c>
      <c r="U511" s="560">
        <v>7192680</v>
      </c>
      <c r="V511" s="560">
        <v>60914</v>
      </c>
      <c r="W511" s="566" t="s">
        <v>120</v>
      </c>
    </row>
    <row r="512" spans="1:23" s="560" customFormat="1" ht="9.75" customHeight="1" x14ac:dyDescent="0.2">
      <c r="A512" s="568" t="s">
        <v>397</v>
      </c>
      <c r="B512" s="560" t="s">
        <v>765</v>
      </c>
      <c r="C512" s="560" t="s">
        <v>765</v>
      </c>
      <c r="D512" s="560">
        <v>12592</v>
      </c>
      <c r="E512" s="560" t="s">
        <v>765</v>
      </c>
      <c r="F512" s="560" t="s">
        <v>765</v>
      </c>
      <c r="G512" s="560">
        <v>12592</v>
      </c>
      <c r="H512" s="560">
        <v>296113</v>
      </c>
      <c r="I512" s="560">
        <v>296113</v>
      </c>
      <c r="J512" s="560">
        <v>79210091</v>
      </c>
      <c r="K512" s="560">
        <v>43870087</v>
      </c>
      <c r="L512" s="560">
        <v>66920</v>
      </c>
      <c r="M512" s="560">
        <v>55459</v>
      </c>
      <c r="N512" s="560">
        <v>14731502</v>
      </c>
      <c r="O512" s="560">
        <v>4074775</v>
      </c>
      <c r="P512" s="560">
        <v>5364019</v>
      </c>
      <c r="Q512" s="560">
        <v>12185364</v>
      </c>
      <c r="R512" s="560">
        <v>2404747</v>
      </c>
      <c r="S512" s="560">
        <v>4987301</v>
      </c>
      <c r="T512" s="560" t="s">
        <v>765</v>
      </c>
      <c r="U512" s="560">
        <v>7380455</v>
      </c>
      <c r="V512" s="560" t="s">
        <v>765</v>
      </c>
      <c r="W512" s="566" t="s">
        <v>283</v>
      </c>
    </row>
    <row r="513" spans="1:23" s="560" customFormat="1" ht="9.75" customHeight="1" x14ac:dyDescent="0.2">
      <c r="A513" s="568" t="s">
        <v>750</v>
      </c>
      <c r="B513" s="560" t="s">
        <v>765</v>
      </c>
      <c r="C513" s="560" t="s">
        <v>765</v>
      </c>
      <c r="D513" s="560" t="s">
        <v>765</v>
      </c>
      <c r="E513" s="560" t="s">
        <v>765</v>
      </c>
      <c r="F513" s="560" t="s">
        <v>765</v>
      </c>
      <c r="G513" s="560" t="s">
        <v>765</v>
      </c>
      <c r="H513" s="560">
        <v>119139</v>
      </c>
      <c r="I513" s="560">
        <v>119139</v>
      </c>
      <c r="J513" s="560">
        <v>79594758</v>
      </c>
      <c r="K513" s="560">
        <v>41329821</v>
      </c>
      <c r="L513" s="560">
        <v>56724</v>
      </c>
      <c r="M513" s="560">
        <v>61948</v>
      </c>
      <c r="N513" s="560">
        <v>14489782</v>
      </c>
      <c r="O513" s="560">
        <v>3667628</v>
      </c>
      <c r="P513" s="560">
        <v>5806121</v>
      </c>
      <c r="Q513" s="560">
        <v>9915483</v>
      </c>
      <c r="R513" s="560">
        <v>2649165</v>
      </c>
      <c r="S513" s="560">
        <v>4682970</v>
      </c>
      <c r="T513" s="560" t="s">
        <v>765</v>
      </c>
      <c r="U513" s="560">
        <v>6714504</v>
      </c>
      <c r="V513" s="560" t="s">
        <v>765</v>
      </c>
      <c r="W513" s="566" t="s">
        <v>673</v>
      </c>
    </row>
    <row r="514" spans="1:23" s="560" customFormat="1" ht="6.75" customHeight="1" x14ac:dyDescent="0.2">
      <c r="A514" s="568"/>
      <c r="W514" s="566"/>
    </row>
    <row r="515" spans="1:23" s="560" customFormat="1" ht="9.75" customHeight="1" x14ac:dyDescent="0.2">
      <c r="A515" s="568" t="s">
        <v>595</v>
      </c>
      <c r="B515" s="560" t="s">
        <v>765</v>
      </c>
      <c r="C515" s="560" t="s">
        <v>765</v>
      </c>
      <c r="D515" s="560" t="s">
        <v>765</v>
      </c>
      <c r="E515" s="560" t="s">
        <v>765</v>
      </c>
      <c r="F515" s="560" t="s">
        <v>765</v>
      </c>
      <c r="G515" s="560" t="s">
        <v>765</v>
      </c>
      <c r="H515" s="560">
        <v>228589</v>
      </c>
      <c r="I515" s="560">
        <v>228589</v>
      </c>
      <c r="J515" s="560">
        <v>80968217</v>
      </c>
      <c r="K515" s="560">
        <v>43768933</v>
      </c>
      <c r="L515" s="560">
        <v>66920</v>
      </c>
      <c r="M515" s="560">
        <v>55459</v>
      </c>
      <c r="N515" s="560">
        <v>14829454</v>
      </c>
      <c r="O515" s="560">
        <v>3967106</v>
      </c>
      <c r="P515" s="560">
        <v>5609515</v>
      </c>
      <c r="Q515" s="560">
        <v>11906621</v>
      </c>
      <c r="R515" s="560">
        <v>2470380</v>
      </c>
      <c r="S515" s="560">
        <v>4863478</v>
      </c>
      <c r="T515" s="560" t="s">
        <v>765</v>
      </c>
      <c r="U515" s="560">
        <v>7716502</v>
      </c>
      <c r="V515" s="560" t="s">
        <v>765</v>
      </c>
      <c r="W515" s="566" t="s">
        <v>282</v>
      </c>
    </row>
    <row r="516" spans="1:23" s="560" customFormat="1" ht="9.75" customHeight="1" x14ac:dyDescent="0.2">
      <c r="A516" s="568" t="s">
        <v>751</v>
      </c>
      <c r="B516" s="560" t="s">
        <v>765</v>
      </c>
      <c r="C516" s="560" t="s">
        <v>765</v>
      </c>
      <c r="D516" s="560" t="s">
        <v>765</v>
      </c>
      <c r="E516" s="560" t="s">
        <v>765</v>
      </c>
      <c r="F516" s="560" t="s">
        <v>765</v>
      </c>
      <c r="G516" s="560" t="s">
        <v>765</v>
      </c>
      <c r="H516" s="560">
        <v>153496</v>
      </c>
      <c r="I516" s="560">
        <v>153496</v>
      </c>
      <c r="J516" s="560">
        <v>79397947</v>
      </c>
      <c r="K516" s="560">
        <v>41303101</v>
      </c>
      <c r="L516" s="560">
        <v>56724</v>
      </c>
      <c r="M516" s="560">
        <v>152753</v>
      </c>
      <c r="N516" s="560">
        <v>14049108</v>
      </c>
      <c r="O516" s="560">
        <v>3946937</v>
      </c>
      <c r="P516" s="560">
        <v>5914584</v>
      </c>
      <c r="Q516" s="560">
        <v>9669960</v>
      </c>
      <c r="R516" s="560">
        <v>2774267</v>
      </c>
      <c r="S516" s="560">
        <v>4738768</v>
      </c>
      <c r="T516" s="560" t="s">
        <v>765</v>
      </c>
      <c r="U516" s="560">
        <v>6564404</v>
      </c>
      <c r="V516" s="560" t="s">
        <v>765</v>
      </c>
      <c r="W516" s="566" t="s">
        <v>675</v>
      </c>
    </row>
    <row r="517" spans="1:23" s="560" customFormat="1" ht="6.75" customHeight="1" x14ac:dyDescent="0.2">
      <c r="A517" s="568"/>
      <c r="W517" s="566"/>
    </row>
    <row r="518" spans="1:23" s="560" customFormat="1" ht="9.75" customHeight="1" x14ac:dyDescent="0.2">
      <c r="A518" s="568" t="s">
        <v>393</v>
      </c>
      <c r="B518" s="560" t="s">
        <v>765</v>
      </c>
      <c r="C518" s="560" t="s">
        <v>765</v>
      </c>
      <c r="D518" s="560" t="s">
        <v>765</v>
      </c>
      <c r="E518" s="560" t="s">
        <v>765</v>
      </c>
      <c r="F518" s="560" t="s">
        <v>765</v>
      </c>
      <c r="G518" s="560" t="s">
        <v>765</v>
      </c>
      <c r="H518" s="560">
        <v>20103</v>
      </c>
      <c r="I518" s="560">
        <v>20103</v>
      </c>
      <c r="J518" s="560">
        <v>23181843</v>
      </c>
      <c r="K518" s="560">
        <v>12360194</v>
      </c>
      <c r="L518" s="560" t="s">
        <v>765</v>
      </c>
      <c r="M518" s="560" t="s">
        <v>765</v>
      </c>
      <c r="N518" s="560">
        <v>4502004</v>
      </c>
      <c r="O518" s="560">
        <v>958347</v>
      </c>
      <c r="P518" s="560">
        <v>1542933</v>
      </c>
      <c r="Q518" s="560">
        <v>3072662</v>
      </c>
      <c r="R518" s="560">
        <v>887605</v>
      </c>
      <c r="S518" s="560">
        <v>1396643</v>
      </c>
      <c r="T518" s="560" t="s">
        <v>765</v>
      </c>
      <c r="U518" s="560">
        <v>2131465</v>
      </c>
      <c r="V518" s="560" t="s">
        <v>765</v>
      </c>
      <c r="W518" s="566" t="s">
        <v>281</v>
      </c>
    </row>
    <row r="519" spans="1:23" s="560" customFormat="1" ht="9.75" customHeight="1" x14ac:dyDescent="0.2">
      <c r="A519" s="568" t="s">
        <v>396</v>
      </c>
      <c r="B519" s="560" t="s">
        <v>765</v>
      </c>
      <c r="C519" s="560" t="s">
        <v>765</v>
      </c>
      <c r="D519" s="560" t="s">
        <v>765</v>
      </c>
      <c r="E519" s="560" t="s">
        <v>765</v>
      </c>
      <c r="F519" s="560" t="s">
        <v>765</v>
      </c>
      <c r="G519" s="560" t="s">
        <v>765</v>
      </c>
      <c r="H519" s="560">
        <v>32701</v>
      </c>
      <c r="I519" s="560">
        <v>32701</v>
      </c>
      <c r="J519" s="560">
        <v>18436894</v>
      </c>
      <c r="K519" s="560">
        <v>9499148</v>
      </c>
      <c r="L519" s="560" t="s">
        <v>765</v>
      </c>
      <c r="M519" s="560">
        <v>61948</v>
      </c>
      <c r="N519" s="560">
        <v>3323490</v>
      </c>
      <c r="O519" s="560">
        <v>1029697</v>
      </c>
      <c r="P519" s="560">
        <v>1022870</v>
      </c>
      <c r="Q519" s="560">
        <v>2321406</v>
      </c>
      <c r="R519" s="560">
        <v>576559</v>
      </c>
      <c r="S519" s="560">
        <v>1163178</v>
      </c>
      <c r="T519" s="560" t="s">
        <v>765</v>
      </c>
      <c r="U519" s="560">
        <v>1554009</v>
      </c>
      <c r="V519" s="560" t="s">
        <v>765</v>
      </c>
      <c r="W519" s="566" t="s">
        <v>121</v>
      </c>
    </row>
    <row r="520" spans="1:23" s="560" customFormat="1" ht="9.75" customHeight="1" x14ac:dyDescent="0.2">
      <c r="A520" s="568" t="s">
        <v>395</v>
      </c>
      <c r="B520" s="560" t="s">
        <v>765</v>
      </c>
      <c r="C520" s="560" t="s">
        <v>765</v>
      </c>
      <c r="D520" s="560" t="s">
        <v>765</v>
      </c>
      <c r="E520" s="560" t="s">
        <v>765</v>
      </c>
      <c r="F520" s="560" t="s">
        <v>765</v>
      </c>
      <c r="G520" s="560" t="s">
        <v>765</v>
      </c>
      <c r="H520" s="560">
        <v>44021</v>
      </c>
      <c r="I520" s="560">
        <v>44021</v>
      </c>
      <c r="J520" s="560">
        <v>18876093</v>
      </c>
      <c r="K520" s="560">
        <v>9458703</v>
      </c>
      <c r="L520" s="560">
        <v>56724</v>
      </c>
      <c r="M520" s="560" t="s">
        <v>765</v>
      </c>
      <c r="N520" s="560">
        <v>3190166</v>
      </c>
      <c r="O520" s="560">
        <v>804060</v>
      </c>
      <c r="P520" s="560">
        <v>1537785</v>
      </c>
      <c r="Q520" s="560">
        <v>2154467</v>
      </c>
      <c r="R520" s="560">
        <v>631946</v>
      </c>
      <c r="S520" s="560">
        <v>1083555</v>
      </c>
      <c r="T520" s="560" t="s">
        <v>765</v>
      </c>
      <c r="U520" s="560">
        <v>1546588</v>
      </c>
      <c r="V520" s="560" t="s">
        <v>765</v>
      </c>
      <c r="W520" s="566" t="s">
        <v>122</v>
      </c>
    </row>
    <row r="521" spans="1:23" s="560" customFormat="1" ht="9.75" customHeight="1" x14ac:dyDescent="0.2">
      <c r="A521" s="568" t="s">
        <v>394</v>
      </c>
      <c r="B521" s="560" t="s">
        <v>765</v>
      </c>
      <c r="C521" s="560" t="s">
        <v>765</v>
      </c>
      <c r="D521" s="560" t="s">
        <v>765</v>
      </c>
      <c r="E521" s="560" t="s">
        <v>765</v>
      </c>
      <c r="F521" s="560" t="s">
        <v>765</v>
      </c>
      <c r="G521" s="560" t="s">
        <v>765</v>
      </c>
      <c r="H521" s="560">
        <v>22314</v>
      </c>
      <c r="I521" s="560">
        <v>22314</v>
      </c>
      <c r="J521" s="560">
        <v>19099928</v>
      </c>
      <c r="K521" s="560">
        <v>10011776</v>
      </c>
      <c r="L521" s="560" t="s">
        <v>765</v>
      </c>
      <c r="M521" s="560" t="s">
        <v>765</v>
      </c>
      <c r="N521" s="560">
        <v>3474122</v>
      </c>
      <c r="O521" s="560">
        <v>875524</v>
      </c>
      <c r="P521" s="560">
        <v>1702533</v>
      </c>
      <c r="Q521" s="560">
        <v>2366948</v>
      </c>
      <c r="R521" s="560">
        <v>553055</v>
      </c>
      <c r="S521" s="560">
        <v>1039594</v>
      </c>
      <c r="T521" s="560" t="s">
        <v>765</v>
      </c>
      <c r="U521" s="560">
        <v>1482442</v>
      </c>
      <c r="V521" s="560" t="s">
        <v>765</v>
      </c>
      <c r="W521" s="566" t="s">
        <v>123</v>
      </c>
    </row>
    <row r="522" spans="1:23" s="560" customFormat="1" ht="9.75" customHeight="1" x14ac:dyDescent="0.2">
      <c r="A522" s="568" t="s">
        <v>676</v>
      </c>
      <c r="B522" s="560" t="s">
        <v>765</v>
      </c>
      <c r="C522" s="560" t="s">
        <v>765</v>
      </c>
      <c r="D522" s="560" t="s">
        <v>765</v>
      </c>
      <c r="E522" s="560" t="s">
        <v>765</v>
      </c>
      <c r="F522" s="560" t="s">
        <v>765</v>
      </c>
      <c r="G522" s="560" t="s">
        <v>765</v>
      </c>
      <c r="H522" s="560">
        <v>54460</v>
      </c>
      <c r="I522" s="560">
        <v>54460</v>
      </c>
      <c r="J522" s="560">
        <v>22985032</v>
      </c>
      <c r="K522" s="560">
        <v>12333474</v>
      </c>
      <c r="L522" s="560" t="s">
        <v>765</v>
      </c>
      <c r="M522" s="560">
        <v>90805</v>
      </c>
      <c r="N522" s="560">
        <v>4061330</v>
      </c>
      <c r="O522" s="560">
        <v>1237656</v>
      </c>
      <c r="P522" s="560">
        <v>1651396</v>
      </c>
      <c r="Q522" s="560">
        <v>2827139</v>
      </c>
      <c r="R522" s="560">
        <v>1012707</v>
      </c>
      <c r="S522" s="560">
        <v>1452441</v>
      </c>
      <c r="T522" s="560" t="s">
        <v>765</v>
      </c>
      <c r="U522" s="560">
        <v>1981365</v>
      </c>
      <c r="V522" s="560" t="s">
        <v>765</v>
      </c>
      <c r="W522" s="566" t="s">
        <v>677</v>
      </c>
    </row>
    <row r="523" spans="1:23" s="560" customFormat="1" ht="6.75" customHeight="1" x14ac:dyDescent="0.2">
      <c r="A523" s="568"/>
      <c r="W523" s="566"/>
    </row>
    <row r="524" spans="1:23" s="560" customFormat="1" ht="9.75" customHeight="1" x14ac:dyDescent="0.2">
      <c r="A524" s="568" t="s">
        <v>280</v>
      </c>
      <c r="B524" s="560" t="s">
        <v>765</v>
      </c>
      <c r="C524" s="560" t="s">
        <v>765</v>
      </c>
      <c r="D524" s="560" t="s">
        <v>765</v>
      </c>
      <c r="E524" s="560" t="s">
        <v>765</v>
      </c>
      <c r="F524" s="560" t="s">
        <v>765</v>
      </c>
      <c r="G524" s="560" t="s">
        <v>765</v>
      </c>
      <c r="H524" s="560" t="s">
        <v>765</v>
      </c>
      <c r="I524" s="560" t="s">
        <v>765</v>
      </c>
      <c r="J524" s="560">
        <v>7928665</v>
      </c>
      <c r="K524" s="560">
        <v>4426183</v>
      </c>
      <c r="L524" s="560" t="s">
        <v>765</v>
      </c>
      <c r="M524" s="560" t="s">
        <v>765</v>
      </c>
      <c r="N524" s="560">
        <v>1642514</v>
      </c>
      <c r="O524" s="560">
        <v>428630</v>
      </c>
      <c r="P524" s="560">
        <v>511693</v>
      </c>
      <c r="Q524" s="560">
        <v>1103959</v>
      </c>
      <c r="R524" s="560">
        <v>253608</v>
      </c>
      <c r="S524" s="560">
        <v>485779</v>
      </c>
      <c r="T524" s="560" t="s">
        <v>765</v>
      </c>
      <c r="U524" s="560">
        <v>650037</v>
      </c>
      <c r="V524" s="560" t="s">
        <v>765</v>
      </c>
      <c r="W524" s="566" t="s">
        <v>279</v>
      </c>
    </row>
    <row r="525" spans="1:23" s="560" customFormat="1" ht="9.75" customHeight="1" x14ac:dyDescent="0.2">
      <c r="A525" s="568" t="s">
        <v>383</v>
      </c>
      <c r="B525" s="560" t="s">
        <v>765</v>
      </c>
      <c r="C525" s="560" t="s">
        <v>765</v>
      </c>
      <c r="D525" s="560" t="s">
        <v>765</v>
      </c>
      <c r="E525" s="560" t="s">
        <v>765</v>
      </c>
      <c r="F525" s="560" t="s">
        <v>765</v>
      </c>
      <c r="G525" s="560" t="s">
        <v>765</v>
      </c>
      <c r="H525" s="560">
        <v>20103</v>
      </c>
      <c r="I525" s="560">
        <v>20103</v>
      </c>
      <c r="J525" s="560">
        <v>7516385</v>
      </c>
      <c r="K525" s="560">
        <v>3898960</v>
      </c>
      <c r="L525" s="560" t="s">
        <v>765</v>
      </c>
      <c r="M525" s="560" t="s">
        <v>765</v>
      </c>
      <c r="N525" s="560">
        <v>1470037</v>
      </c>
      <c r="O525" s="560">
        <v>267348</v>
      </c>
      <c r="P525" s="560">
        <v>481035</v>
      </c>
      <c r="Q525" s="560">
        <v>1009537</v>
      </c>
      <c r="R525" s="560">
        <v>246620</v>
      </c>
      <c r="S525" s="560">
        <v>424383</v>
      </c>
      <c r="T525" s="560" t="s">
        <v>765</v>
      </c>
      <c r="U525" s="560">
        <v>772389</v>
      </c>
      <c r="V525" s="560" t="s">
        <v>765</v>
      </c>
      <c r="W525" s="566" t="s">
        <v>104</v>
      </c>
    </row>
    <row r="526" spans="1:23" s="560" customFormat="1" ht="9.75" customHeight="1" x14ac:dyDescent="0.2">
      <c r="A526" s="568" t="s">
        <v>382</v>
      </c>
      <c r="B526" s="560" t="s">
        <v>765</v>
      </c>
      <c r="C526" s="560" t="s">
        <v>765</v>
      </c>
      <c r="D526" s="560" t="s">
        <v>765</v>
      </c>
      <c r="E526" s="560" t="s">
        <v>765</v>
      </c>
      <c r="F526" s="560" t="s">
        <v>765</v>
      </c>
      <c r="G526" s="560" t="s">
        <v>765</v>
      </c>
      <c r="H526" s="560" t="s">
        <v>765</v>
      </c>
      <c r="I526" s="560" t="s">
        <v>765</v>
      </c>
      <c r="J526" s="560">
        <v>7736793</v>
      </c>
      <c r="K526" s="560">
        <v>4035051</v>
      </c>
      <c r="L526" s="560" t="s">
        <v>765</v>
      </c>
      <c r="M526" s="560" t="s">
        <v>765</v>
      </c>
      <c r="N526" s="560">
        <v>1389453</v>
      </c>
      <c r="O526" s="560">
        <v>262369</v>
      </c>
      <c r="P526" s="560">
        <v>550205</v>
      </c>
      <c r="Q526" s="560">
        <v>959166</v>
      </c>
      <c r="R526" s="560">
        <v>387377</v>
      </c>
      <c r="S526" s="560">
        <v>486481</v>
      </c>
      <c r="T526" s="560" t="s">
        <v>765</v>
      </c>
      <c r="U526" s="560">
        <v>709039</v>
      </c>
      <c r="V526" s="560" t="s">
        <v>765</v>
      </c>
      <c r="W526" s="566" t="s">
        <v>105</v>
      </c>
    </row>
    <row r="527" spans="1:23" s="560" customFormat="1" ht="9.75" customHeight="1" x14ac:dyDescent="0.2">
      <c r="A527" s="568" t="s">
        <v>392</v>
      </c>
      <c r="B527" s="560" t="s">
        <v>765</v>
      </c>
      <c r="C527" s="560" t="s">
        <v>765</v>
      </c>
      <c r="D527" s="560" t="s">
        <v>765</v>
      </c>
      <c r="E527" s="560" t="s">
        <v>765</v>
      </c>
      <c r="F527" s="560" t="s">
        <v>765</v>
      </c>
      <c r="G527" s="560" t="s">
        <v>765</v>
      </c>
      <c r="H527" s="560" t="s">
        <v>765</v>
      </c>
      <c r="I527" s="560" t="s">
        <v>765</v>
      </c>
      <c r="J527" s="560">
        <v>6490522</v>
      </c>
      <c r="K527" s="560">
        <v>3435839</v>
      </c>
      <c r="L527" s="560" t="s">
        <v>765</v>
      </c>
      <c r="M527" s="560">
        <v>61948</v>
      </c>
      <c r="N527" s="560">
        <v>1150767</v>
      </c>
      <c r="O527" s="560">
        <v>438336</v>
      </c>
      <c r="P527" s="560">
        <v>436435</v>
      </c>
      <c r="Q527" s="560">
        <v>787351</v>
      </c>
      <c r="R527" s="560">
        <v>196288</v>
      </c>
      <c r="S527" s="560">
        <v>364714</v>
      </c>
      <c r="T527" s="560" t="s">
        <v>765</v>
      </c>
      <c r="U527" s="560">
        <v>517183</v>
      </c>
      <c r="V527" s="560" t="s">
        <v>765</v>
      </c>
      <c r="W527" s="566" t="s">
        <v>106</v>
      </c>
    </row>
    <row r="528" spans="1:23" s="560" customFormat="1" ht="9.75" customHeight="1" x14ac:dyDescent="0.2">
      <c r="A528" s="568" t="s">
        <v>391</v>
      </c>
      <c r="B528" s="560" t="s">
        <v>765</v>
      </c>
      <c r="C528" s="560" t="s">
        <v>765</v>
      </c>
      <c r="D528" s="560" t="s">
        <v>765</v>
      </c>
      <c r="E528" s="560" t="s">
        <v>765</v>
      </c>
      <c r="F528" s="560" t="s">
        <v>765</v>
      </c>
      <c r="G528" s="560" t="s">
        <v>765</v>
      </c>
      <c r="H528" s="560">
        <v>17060</v>
      </c>
      <c r="I528" s="560">
        <v>17060</v>
      </c>
      <c r="J528" s="560">
        <v>5794604</v>
      </c>
      <c r="K528" s="560">
        <v>2781972</v>
      </c>
      <c r="L528" s="560" t="s">
        <v>765</v>
      </c>
      <c r="M528" s="560" t="s">
        <v>765</v>
      </c>
      <c r="N528" s="560">
        <v>849106</v>
      </c>
      <c r="O528" s="560">
        <v>265872</v>
      </c>
      <c r="P528" s="560">
        <v>296225</v>
      </c>
      <c r="Q528" s="560">
        <v>752822</v>
      </c>
      <c r="R528" s="560">
        <v>191010</v>
      </c>
      <c r="S528" s="560">
        <v>426937</v>
      </c>
      <c r="T528" s="560" t="s">
        <v>765</v>
      </c>
      <c r="U528" s="560">
        <v>713194</v>
      </c>
      <c r="V528" s="560" t="s">
        <v>765</v>
      </c>
      <c r="W528" s="566" t="s">
        <v>124</v>
      </c>
    </row>
    <row r="529" spans="1:23" s="560" customFormat="1" ht="9.75" customHeight="1" x14ac:dyDescent="0.2">
      <c r="A529" s="568" t="s">
        <v>390</v>
      </c>
      <c r="B529" s="560" t="s">
        <v>765</v>
      </c>
      <c r="C529" s="560" t="s">
        <v>765</v>
      </c>
      <c r="D529" s="560" t="s">
        <v>765</v>
      </c>
      <c r="E529" s="560" t="s">
        <v>765</v>
      </c>
      <c r="F529" s="560" t="s">
        <v>765</v>
      </c>
      <c r="G529" s="560" t="s">
        <v>765</v>
      </c>
      <c r="H529" s="560">
        <v>15641</v>
      </c>
      <c r="I529" s="560">
        <v>15641</v>
      </c>
      <c r="J529" s="560">
        <v>6151768</v>
      </c>
      <c r="K529" s="560">
        <v>3281337</v>
      </c>
      <c r="L529" s="560" t="s">
        <v>765</v>
      </c>
      <c r="M529" s="560" t="s">
        <v>765</v>
      </c>
      <c r="N529" s="560">
        <v>1323617</v>
      </c>
      <c r="O529" s="560">
        <v>325489</v>
      </c>
      <c r="P529" s="560">
        <v>290210</v>
      </c>
      <c r="Q529" s="560">
        <v>781233</v>
      </c>
      <c r="R529" s="560">
        <v>189261</v>
      </c>
      <c r="S529" s="560">
        <v>371527</v>
      </c>
      <c r="T529" s="560" t="s">
        <v>765</v>
      </c>
      <c r="U529" s="560">
        <v>323632</v>
      </c>
      <c r="V529" s="560" t="s">
        <v>765</v>
      </c>
      <c r="W529" s="566" t="s">
        <v>125</v>
      </c>
    </row>
    <row r="530" spans="1:23" s="560" customFormat="1" ht="9.75" customHeight="1" x14ac:dyDescent="0.2">
      <c r="A530" s="568" t="s">
        <v>389</v>
      </c>
      <c r="B530" s="560" t="s">
        <v>765</v>
      </c>
      <c r="C530" s="560" t="s">
        <v>765</v>
      </c>
      <c r="D530" s="560" t="s">
        <v>765</v>
      </c>
      <c r="E530" s="560" t="s">
        <v>765</v>
      </c>
      <c r="F530" s="560" t="s">
        <v>765</v>
      </c>
      <c r="G530" s="560" t="s">
        <v>765</v>
      </c>
      <c r="H530" s="560">
        <v>22015</v>
      </c>
      <c r="I530" s="560">
        <v>22015</v>
      </c>
      <c r="J530" s="560">
        <v>6798484</v>
      </c>
      <c r="K530" s="560">
        <v>3557681</v>
      </c>
      <c r="L530" s="560" t="s">
        <v>765</v>
      </c>
      <c r="M530" s="560" t="s">
        <v>765</v>
      </c>
      <c r="N530" s="560">
        <v>1439234</v>
      </c>
      <c r="O530" s="560">
        <v>295610</v>
      </c>
      <c r="P530" s="560">
        <v>420228</v>
      </c>
      <c r="Q530" s="560">
        <v>723832</v>
      </c>
      <c r="R530" s="560">
        <v>253910</v>
      </c>
      <c r="S530" s="560">
        <v>424867</v>
      </c>
      <c r="T530" s="560" t="s">
        <v>765</v>
      </c>
      <c r="U530" s="560">
        <v>517454</v>
      </c>
      <c r="V530" s="560" t="s">
        <v>765</v>
      </c>
      <c r="W530" s="566" t="s">
        <v>126</v>
      </c>
    </row>
    <row r="531" spans="1:23" s="560" customFormat="1" ht="9.75" customHeight="1" x14ac:dyDescent="0.2">
      <c r="A531" s="568" t="s">
        <v>388</v>
      </c>
      <c r="B531" s="560" t="s">
        <v>765</v>
      </c>
      <c r="C531" s="560" t="s">
        <v>765</v>
      </c>
      <c r="D531" s="560" t="s">
        <v>765</v>
      </c>
      <c r="E531" s="560" t="s">
        <v>765</v>
      </c>
      <c r="F531" s="560" t="s">
        <v>765</v>
      </c>
      <c r="G531" s="560" t="s">
        <v>765</v>
      </c>
      <c r="H531" s="560">
        <v>22006</v>
      </c>
      <c r="I531" s="560">
        <v>22006</v>
      </c>
      <c r="J531" s="560">
        <v>6860867</v>
      </c>
      <c r="K531" s="560">
        <v>3129198</v>
      </c>
      <c r="L531" s="560">
        <v>56724</v>
      </c>
      <c r="M531" s="560" t="s">
        <v>765</v>
      </c>
      <c r="N531" s="560">
        <v>913603</v>
      </c>
      <c r="O531" s="560">
        <v>320340</v>
      </c>
      <c r="P531" s="560">
        <v>417859</v>
      </c>
      <c r="Q531" s="560">
        <v>864004</v>
      </c>
      <c r="R531" s="560">
        <v>191296</v>
      </c>
      <c r="S531" s="560">
        <v>365372</v>
      </c>
      <c r="T531" s="560" t="s">
        <v>765</v>
      </c>
      <c r="U531" s="560">
        <v>645261</v>
      </c>
      <c r="V531" s="560" t="s">
        <v>765</v>
      </c>
      <c r="W531" s="566" t="s">
        <v>127</v>
      </c>
    </row>
    <row r="532" spans="1:23" s="560" customFormat="1" ht="9.75" customHeight="1" x14ac:dyDescent="0.2">
      <c r="A532" s="568" t="s">
        <v>387</v>
      </c>
      <c r="B532" s="560" t="s">
        <v>765</v>
      </c>
      <c r="C532" s="560" t="s">
        <v>765</v>
      </c>
      <c r="D532" s="560" t="s">
        <v>765</v>
      </c>
      <c r="E532" s="560" t="s">
        <v>765</v>
      </c>
      <c r="F532" s="560" t="s">
        <v>765</v>
      </c>
      <c r="G532" s="560" t="s">
        <v>765</v>
      </c>
      <c r="H532" s="560" t="s">
        <v>765</v>
      </c>
      <c r="I532" s="560" t="s">
        <v>765</v>
      </c>
      <c r="J532" s="560">
        <v>5216742</v>
      </c>
      <c r="K532" s="560">
        <v>2771824</v>
      </c>
      <c r="L532" s="560" t="s">
        <v>765</v>
      </c>
      <c r="M532" s="560" t="s">
        <v>765</v>
      </c>
      <c r="N532" s="560">
        <v>837329</v>
      </c>
      <c r="O532" s="560">
        <v>188110</v>
      </c>
      <c r="P532" s="560">
        <v>699698</v>
      </c>
      <c r="Q532" s="560">
        <v>566631</v>
      </c>
      <c r="R532" s="560">
        <v>186740</v>
      </c>
      <c r="S532" s="560">
        <v>293316</v>
      </c>
      <c r="T532" s="560" t="s">
        <v>765</v>
      </c>
      <c r="U532" s="560">
        <v>383873</v>
      </c>
      <c r="V532" s="560" t="s">
        <v>765</v>
      </c>
      <c r="W532" s="566" t="s">
        <v>128</v>
      </c>
    </row>
    <row r="533" spans="1:23" s="560" customFormat="1" ht="9.75" customHeight="1" x14ac:dyDescent="0.2">
      <c r="A533" s="568" t="s">
        <v>386</v>
      </c>
      <c r="B533" s="560" t="s">
        <v>765</v>
      </c>
      <c r="C533" s="560" t="s">
        <v>765</v>
      </c>
      <c r="D533" s="560" t="s">
        <v>765</v>
      </c>
      <c r="E533" s="560" t="s">
        <v>765</v>
      </c>
      <c r="F533" s="560" t="s">
        <v>765</v>
      </c>
      <c r="G533" s="560" t="s">
        <v>765</v>
      </c>
      <c r="H533" s="560" t="s">
        <v>765</v>
      </c>
      <c r="I533" s="560" t="s">
        <v>765</v>
      </c>
      <c r="J533" s="560">
        <v>5711693</v>
      </c>
      <c r="K533" s="560">
        <v>3023706</v>
      </c>
      <c r="L533" s="560" t="s">
        <v>765</v>
      </c>
      <c r="M533" s="560" t="s">
        <v>765</v>
      </c>
      <c r="N533" s="560">
        <v>962393</v>
      </c>
      <c r="O533" s="560">
        <v>226807</v>
      </c>
      <c r="P533" s="560">
        <v>565701</v>
      </c>
      <c r="Q533" s="560">
        <v>778495</v>
      </c>
      <c r="R533" s="560">
        <v>184312</v>
      </c>
      <c r="S533" s="560">
        <v>305998</v>
      </c>
      <c r="T533" s="560" t="s">
        <v>765</v>
      </c>
      <c r="U533" s="560">
        <v>515764</v>
      </c>
      <c r="V533" s="560" t="s">
        <v>765</v>
      </c>
      <c r="W533" s="566" t="s">
        <v>107</v>
      </c>
    </row>
    <row r="534" spans="1:23" s="560" customFormat="1" ht="9.75" customHeight="1" x14ac:dyDescent="0.2">
      <c r="A534" s="568" t="s">
        <v>385</v>
      </c>
      <c r="B534" s="560" t="s">
        <v>765</v>
      </c>
      <c r="C534" s="560" t="s">
        <v>765</v>
      </c>
      <c r="D534" s="560" t="s">
        <v>765</v>
      </c>
      <c r="E534" s="560" t="s">
        <v>765</v>
      </c>
      <c r="F534" s="560" t="s">
        <v>765</v>
      </c>
      <c r="G534" s="560" t="s">
        <v>765</v>
      </c>
      <c r="H534" s="560">
        <v>22314</v>
      </c>
      <c r="I534" s="560">
        <v>22314</v>
      </c>
      <c r="J534" s="560">
        <v>6140851</v>
      </c>
      <c r="K534" s="560">
        <v>3238255</v>
      </c>
      <c r="L534" s="560" t="s">
        <v>765</v>
      </c>
      <c r="M534" s="560" t="s">
        <v>765</v>
      </c>
      <c r="N534" s="560">
        <v>1105934</v>
      </c>
      <c r="O534" s="560">
        <v>255548</v>
      </c>
      <c r="P534" s="560">
        <v>544036</v>
      </c>
      <c r="Q534" s="560">
        <v>776268</v>
      </c>
      <c r="R534" s="560">
        <v>188474</v>
      </c>
      <c r="S534" s="560">
        <v>367995</v>
      </c>
      <c r="T534" s="560" t="s">
        <v>765</v>
      </c>
      <c r="U534" s="560">
        <v>323051</v>
      </c>
      <c r="V534" s="560" t="s">
        <v>765</v>
      </c>
      <c r="W534" s="566" t="s">
        <v>108</v>
      </c>
    </row>
    <row r="535" spans="1:23" s="560" customFormat="1" ht="9.75" customHeight="1" x14ac:dyDescent="0.2">
      <c r="A535" s="568" t="s">
        <v>384</v>
      </c>
      <c r="B535" s="560" t="s">
        <v>765</v>
      </c>
      <c r="C535" s="560" t="s">
        <v>765</v>
      </c>
      <c r="D535" s="560" t="s">
        <v>765</v>
      </c>
      <c r="E535" s="560" t="s">
        <v>765</v>
      </c>
      <c r="F535" s="560" t="s">
        <v>765</v>
      </c>
      <c r="G535" s="560" t="s">
        <v>765</v>
      </c>
      <c r="H535" s="560" t="s">
        <v>765</v>
      </c>
      <c r="I535" s="560" t="s">
        <v>765</v>
      </c>
      <c r="J535" s="560">
        <v>7247384</v>
      </c>
      <c r="K535" s="560">
        <v>3749815</v>
      </c>
      <c r="L535" s="560" t="s">
        <v>765</v>
      </c>
      <c r="M535" s="560" t="s">
        <v>765</v>
      </c>
      <c r="N535" s="560">
        <v>1405795</v>
      </c>
      <c r="O535" s="560">
        <v>393169</v>
      </c>
      <c r="P535" s="560">
        <v>592796</v>
      </c>
      <c r="Q535" s="560">
        <v>812185</v>
      </c>
      <c r="R535" s="560">
        <v>180269</v>
      </c>
      <c r="S535" s="560">
        <v>365601</v>
      </c>
      <c r="T535" s="560" t="s">
        <v>765</v>
      </c>
      <c r="U535" s="560">
        <v>643627</v>
      </c>
      <c r="V535" s="560" t="s">
        <v>765</v>
      </c>
      <c r="W535" s="566" t="s">
        <v>109</v>
      </c>
    </row>
    <row r="536" spans="1:23" s="560" customFormat="1" ht="9.75" customHeight="1" x14ac:dyDescent="0.2">
      <c r="A536" s="568" t="s">
        <v>678</v>
      </c>
      <c r="B536" s="560" t="s">
        <v>765</v>
      </c>
      <c r="C536" s="560" t="s">
        <v>765</v>
      </c>
      <c r="D536" s="560" t="s">
        <v>765</v>
      </c>
      <c r="E536" s="560" t="s">
        <v>765</v>
      </c>
      <c r="F536" s="560" t="s">
        <v>765</v>
      </c>
      <c r="G536" s="560" t="s">
        <v>765</v>
      </c>
      <c r="H536" s="560">
        <v>18410</v>
      </c>
      <c r="I536" s="560">
        <v>18410</v>
      </c>
      <c r="J536" s="560">
        <v>7922093</v>
      </c>
      <c r="K536" s="560">
        <v>4537451</v>
      </c>
      <c r="L536" s="560" t="s">
        <v>765</v>
      </c>
      <c r="M536" s="560" t="s">
        <v>765</v>
      </c>
      <c r="N536" s="560">
        <v>1601923</v>
      </c>
      <c r="O536" s="560">
        <v>422795</v>
      </c>
      <c r="P536" s="560">
        <v>688701</v>
      </c>
      <c r="Q536" s="560">
        <v>1015339</v>
      </c>
      <c r="R536" s="560">
        <v>321306</v>
      </c>
      <c r="S536" s="560">
        <v>487387</v>
      </c>
      <c r="T536" s="560" t="s">
        <v>765</v>
      </c>
      <c r="U536" s="560">
        <v>580526</v>
      </c>
      <c r="V536" s="560" t="s">
        <v>765</v>
      </c>
      <c r="W536" s="566" t="s">
        <v>679</v>
      </c>
    </row>
    <row r="537" spans="1:23" s="560" customFormat="1" ht="9.75" customHeight="1" x14ac:dyDescent="0.2">
      <c r="A537" s="568" t="s">
        <v>383</v>
      </c>
      <c r="B537" s="560" t="s">
        <v>765</v>
      </c>
      <c r="C537" s="560" t="s">
        <v>765</v>
      </c>
      <c r="D537" s="560" t="s">
        <v>765</v>
      </c>
      <c r="E537" s="560" t="s">
        <v>765</v>
      </c>
      <c r="F537" s="560" t="s">
        <v>765</v>
      </c>
      <c r="G537" s="560" t="s">
        <v>765</v>
      </c>
      <c r="H537" s="560">
        <v>36050</v>
      </c>
      <c r="I537" s="560">
        <v>36050</v>
      </c>
      <c r="J537" s="560">
        <v>7907294</v>
      </c>
      <c r="K537" s="560">
        <v>4022444</v>
      </c>
      <c r="L537" s="560" t="s">
        <v>765</v>
      </c>
      <c r="M537" s="560">
        <v>90805</v>
      </c>
      <c r="N537" s="560">
        <v>1283989</v>
      </c>
      <c r="O537" s="560">
        <v>455801</v>
      </c>
      <c r="P537" s="560">
        <v>536579</v>
      </c>
      <c r="Q537" s="560">
        <v>736746</v>
      </c>
      <c r="R537" s="560">
        <v>375576</v>
      </c>
      <c r="S537" s="560">
        <v>542948</v>
      </c>
      <c r="T537" s="560" t="s">
        <v>765</v>
      </c>
      <c r="U537" s="560">
        <v>755963</v>
      </c>
      <c r="V537" s="560" t="s">
        <v>765</v>
      </c>
      <c r="W537" s="566" t="s">
        <v>104</v>
      </c>
    </row>
    <row r="538" spans="1:23" s="560" customFormat="1" ht="9.75" customHeight="1" x14ac:dyDescent="0.2">
      <c r="A538" s="565" t="s">
        <v>382</v>
      </c>
      <c r="B538" s="564" t="s">
        <v>765</v>
      </c>
      <c r="C538" s="563" t="s">
        <v>765</v>
      </c>
      <c r="D538" s="563" t="s">
        <v>765</v>
      </c>
      <c r="E538" s="563" t="s">
        <v>765</v>
      </c>
      <c r="F538" s="563" t="s">
        <v>765</v>
      </c>
      <c r="G538" s="563" t="s">
        <v>765</v>
      </c>
      <c r="H538" s="563" t="s">
        <v>765</v>
      </c>
      <c r="I538" s="563" t="s">
        <v>765</v>
      </c>
      <c r="J538" s="563">
        <v>7155645</v>
      </c>
      <c r="K538" s="563">
        <v>3773579</v>
      </c>
      <c r="L538" s="563" t="s">
        <v>765</v>
      </c>
      <c r="M538" s="563" t="s">
        <v>765</v>
      </c>
      <c r="N538" s="563">
        <v>1175418</v>
      </c>
      <c r="O538" s="563">
        <v>359060</v>
      </c>
      <c r="P538" s="563">
        <v>426116</v>
      </c>
      <c r="Q538" s="563">
        <v>1075054</v>
      </c>
      <c r="R538" s="563">
        <v>315825</v>
      </c>
      <c r="S538" s="563">
        <v>422106</v>
      </c>
      <c r="T538" s="563" t="s">
        <v>765</v>
      </c>
      <c r="U538" s="563">
        <v>644876</v>
      </c>
      <c r="V538" s="563" t="s">
        <v>765</v>
      </c>
      <c r="W538" s="561" t="s">
        <v>105</v>
      </c>
    </row>
    <row r="539" spans="1:23" ht="12" customHeight="1" x14ac:dyDescent="0.2"/>
    <row r="540" spans="1:23" ht="12" customHeight="1" x14ac:dyDescent="0.2"/>
    <row r="541" spans="1:23" ht="12" customHeight="1" x14ac:dyDescent="0.2">
      <c r="K541" s="579" t="s">
        <v>129</v>
      </c>
    </row>
    <row r="542" spans="1:23" s="574" customFormat="1" ht="21" customHeight="1" x14ac:dyDescent="0.2">
      <c r="A542" s="1074" t="s">
        <v>276</v>
      </c>
      <c r="B542" s="577" t="s">
        <v>413</v>
      </c>
      <c r="C542" s="576"/>
      <c r="D542" s="576"/>
      <c r="E542" s="576"/>
      <c r="F542" s="576"/>
      <c r="G542" s="576"/>
      <c r="H542" s="576"/>
      <c r="I542" s="576"/>
      <c r="J542" s="576"/>
      <c r="K542" s="576"/>
      <c r="L542" s="576"/>
      <c r="M542" s="576"/>
      <c r="N542" s="576"/>
      <c r="O542" s="576"/>
      <c r="P542" s="576"/>
      <c r="Q542" s="576"/>
      <c r="R542" s="576"/>
      <c r="S542" s="576"/>
      <c r="T542" s="1040"/>
      <c r="U542" s="1077" t="s">
        <v>111</v>
      </c>
    </row>
    <row r="543" spans="1:23" s="574" customFormat="1" ht="21" customHeight="1" x14ac:dyDescent="0.2">
      <c r="A543" s="1075"/>
      <c r="B543" s="577" t="s">
        <v>503</v>
      </c>
      <c r="C543" s="576"/>
      <c r="D543" s="576"/>
      <c r="E543" s="576"/>
      <c r="F543" s="1040"/>
      <c r="G543" s="1041" t="s">
        <v>435</v>
      </c>
      <c r="H543" s="576"/>
      <c r="I543" s="1040"/>
      <c r="J543" s="1041" t="s">
        <v>434</v>
      </c>
      <c r="K543" s="1040"/>
      <c r="L543" s="1041" t="s">
        <v>411</v>
      </c>
      <c r="M543" s="576"/>
      <c r="N543" s="576"/>
      <c r="O543" s="576"/>
      <c r="P543" s="576"/>
      <c r="Q543" s="1040"/>
      <c r="R543" s="1041" t="s">
        <v>410</v>
      </c>
      <c r="S543" s="576"/>
      <c r="T543" s="1040"/>
      <c r="U543" s="1078"/>
    </row>
    <row r="544" spans="1:23" s="574" customFormat="1" ht="52.5" customHeight="1" x14ac:dyDescent="0.2">
      <c r="A544" s="1076"/>
      <c r="B544" s="581" t="s">
        <v>423</v>
      </c>
      <c r="C544" s="575" t="s">
        <v>422</v>
      </c>
      <c r="D544" s="575" t="s">
        <v>421</v>
      </c>
      <c r="E544" s="575" t="s">
        <v>420</v>
      </c>
      <c r="F544" s="575" t="s">
        <v>419</v>
      </c>
      <c r="G544" s="1043" t="s">
        <v>418</v>
      </c>
      <c r="H544" s="575" t="s">
        <v>417</v>
      </c>
      <c r="I544" s="575" t="s">
        <v>753</v>
      </c>
      <c r="J544" s="1043" t="s">
        <v>416</v>
      </c>
      <c r="K544" s="575" t="s">
        <v>415</v>
      </c>
      <c r="L544" s="1043" t="s">
        <v>408</v>
      </c>
      <c r="M544" s="575" t="s">
        <v>407</v>
      </c>
      <c r="N544" s="575" t="s">
        <v>406</v>
      </c>
      <c r="O544" s="575" t="s">
        <v>405</v>
      </c>
      <c r="P544" s="575" t="s">
        <v>404</v>
      </c>
      <c r="Q544" s="575" t="s">
        <v>403</v>
      </c>
      <c r="R544" s="1043" t="s">
        <v>402</v>
      </c>
      <c r="S544" s="575" t="s">
        <v>401</v>
      </c>
      <c r="T544" s="575" t="s">
        <v>400</v>
      </c>
      <c r="U544" s="1079"/>
    </row>
    <row r="545" spans="1:21" s="560" customFormat="1" ht="9.75" customHeight="1" x14ac:dyDescent="0.2">
      <c r="A545" s="573" t="s">
        <v>598</v>
      </c>
      <c r="B545" s="572" t="s">
        <v>765</v>
      </c>
      <c r="C545" s="571" t="s">
        <v>765</v>
      </c>
      <c r="D545" s="571">
        <v>43001</v>
      </c>
      <c r="E545" s="571">
        <v>137649</v>
      </c>
      <c r="F545" s="571">
        <v>7463041</v>
      </c>
      <c r="G545" s="571">
        <v>279540</v>
      </c>
      <c r="H545" s="571" t="s">
        <v>765</v>
      </c>
      <c r="I545" s="571">
        <v>279540</v>
      </c>
      <c r="J545" s="571">
        <v>578566</v>
      </c>
      <c r="K545" s="571">
        <v>578566</v>
      </c>
      <c r="L545" s="571">
        <v>6982252</v>
      </c>
      <c r="M545" s="571">
        <v>364790</v>
      </c>
      <c r="N545" s="571">
        <v>636818</v>
      </c>
      <c r="O545" s="571">
        <v>3607568</v>
      </c>
      <c r="P545" s="571">
        <v>2250411</v>
      </c>
      <c r="Q545" s="571">
        <v>122665</v>
      </c>
      <c r="R545" s="571">
        <v>17448424</v>
      </c>
      <c r="S545" s="571">
        <v>17448424</v>
      </c>
      <c r="T545" s="570" t="s">
        <v>765</v>
      </c>
      <c r="U545" s="569" t="s">
        <v>118</v>
      </c>
    </row>
    <row r="546" spans="1:21" s="560" customFormat="1" ht="9.75" customHeight="1" x14ac:dyDescent="0.2">
      <c r="A546" s="568" t="s">
        <v>399</v>
      </c>
      <c r="B546" s="560">
        <v>46210</v>
      </c>
      <c r="C546" s="560">
        <v>116583</v>
      </c>
      <c r="D546" s="560">
        <v>60616</v>
      </c>
      <c r="E546" s="560">
        <v>557645</v>
      </c>
      <c r="F546" s="560">
        <v>7536187</v>
      </c>
      <c r="G546" s="560">
        <v>373447</v>
      </c>
      <c r="H546" s="560">
        <v>253295</v>
      </c>
      <c r="I546" s="560">
        <v>120152</v>
      </c>
      <c r="J546" s="560">
        <v>74264</v>
      </c>
      <c r="K546" s="560">
        <v>74264</v>
      </c>
      <c r="L546" s="560">
        <v>5555216</v>
      </c>
      <c r="M546" s="560">
        <v>560590</v>
      </c>
      <c r="N546" s="560">
        <v>68674</v>
      </c>
      <c r="O546" s="560">
        <v>4081668</v>
      </c>
      <c r="P546" s="560">
        <v>781598</v>
      </c>
      <c r="Q546" s="560">
        <v>62686</v>
      </c>
      <c r="R546" s="560">
        <v>19962602</v>
      </c>
      <c r="S546" s="560">
        <v>17894872</v>
      </c>
      <c r="T546" s="567">
        <v>2067730</v>
      </c>
      <c r="U546" s="566" t="s">
        <v>119</v>
      </c>
    </row>
    <row r="547" spans="1:21" s="560" customFormat="1" ht="9.75" customHeight="1" x14ac:dyDescent="0.2">
      <c r="A547" s="568" t="s">
        <v>398</v>
      </c>
      <c r="B547" s="560" t="s">
        <v>765</v>
      </c>
      <c r="C547" s="560" t="s">
        <v>765</v>
      </c>
      <c r="D547" s="560">
        <v>61739</v>
      </c>
      <c r="E547" s="560">
        <v>134585</v>
      </c>
      <c r="F547" s="560">
        <v>6935442</v>
      </c>
      <c r="G547" s="560">
        <v>157121</v>
      </c>
      <c r="H547" s="560">
        <v>157121</v>
      </c>
      <c r="I547" s="560" t="s">
        <v>765</v>
      </c>
      <c r="J547" s="560">
        <v>148233</v>
      </c>
      <c r="K547" s="560">
        <v>148233</v>
      </c>
      <c r="L547" s="560">
        <v>4648550</v>
      </c>
      <c r="M547" s="560">
        <v>696099</v>
      </c>
      <c r="N547" s="560" t="s">
        <v>765</v>
      </c>
      <c r="O547" s="560">
        <v>3695023</v>
      </c>
      <c r="P547" s="560">
        <v>257428</v>
      </c>
      <c r="Q547" s="560" t="s">
        <v>765</v>
      </c>
      <c r="R547" s="560">
        <v>21840005</v>
      </c>
      <c r="S547" s="560">
        <v>17935609</v>
      </c>
      <c r="T547" s="567">
        <v>3904396</v>
      </c>
      <c r="U547" s="566" t="s">
        <v>120</v>
      </c>
    </row>
    <row r="548" spans="1:21" s="560" customFormat="1" ht="9.75" customHeight="1" x14ac:dyDescent="0.2">
      <c r="A548" s="568" t="s">
        <v>397</v>
      </c>
      <c r="B548" s="560" t="s">
        <v>765</v>
      </c>
      <c r="C548" s="560" t="s">
        <v>765</v>
      </c>
      <c r="D548" s="560">
        <v>334332</v>
      </c>
      <c r="E548" s="560" t="s">
        <v>765</v>
      </c>
      <c r="F548" s="560">
        <v>7046123</v>
      </c>
      <c r="G548" s="560">
        <v>57090</v>
      </c>
      <c r="H548" s="560" t="s">
        <v>765</v>
      </c>
      <c r="I548" s="560">
        <v>57090</v>
      </c>
      <c r="J548" s="560" t="s">
        <v>765</v>
      </c>
      <c r="K548" s="560" t="s">
        <v>765</v>
      </c>
      <c r="L548" s="560">
        <v>2399900</v>
      </c>
      <c r="M548" s="560">
        <v>449468</v>
      </c>
      <c r="N548" s="560" t="s">
        <v>765</v>
      </c>
      <c r="O548" s="560">
        <v>1693124</v>
      </c>
      <c r="P548" s="560">
        <v>257308</v>
      </c>
      <c r="Q548" s="560" t="s">
        <v>765</v>
      </c>
      <c r="R548" s="560">
        <v>25502559</v>
      </c>
      <c r="S548" s="560">
        <v>21636758</v>
      </c>
      <c r="T548" s="567">
        <v>3865801</v>
      </c>
      <c r="U548" s="566" t="s">
        <v>283</v>
      </c>
    </row>
    <row r="549" spans="1:21" s="560" customFormat="1" ht="9.75" customHeight="1" x14ac:dyDescent="0.2">
      <c r="A549" s="568" t="s">
        <v>750</v>
      </c>
      <c r="B549" s="560" t="s">
        <v>765</v>
      </c>
      <c r="C549" s="560" t="s">
        <v>765</v>
      </c>
      <c r="D549" s="560">
        <v>70781</v>
      </c>
      <c r="E549" s="560" t="s">
        <v>765</v>
      </c>
      <c r="F549" s="560">
        <v>6643723</v>
      </c>
      <c r="G549" s="560">
        <v>1004175</v>
      </c>
      <c r="H549" s="560">
        <v>893179</v>
      </c>
      <c r="I549" s="560">
        <v>110996</v>
      </c>
      <c r="J549" s="560">
        <v>198336</v>
      </c>
      <c r="K549" s="560">
        <v>198336</v>
      </c>
      <c r="L549" s="560">
        <v>1928143</v>
      </c>
      <c r="M549" s="560">
        <v>73264</v>
      </c>
      <c r="N549" s="560">
        <v>130225</v>
      </c>
      <c r="O549" s="560">
        <v>1389837</v>
      </c>
      <c r="P549" s="560">
        <v>270571</v>
      </c>
      <c r="Q549" s="560">
        <v>64246</v>
      </c>
      <c r="R549" s="560">
        <v>28419779</v>
      </c>
      <c r="S549" s="560">
        <v>24280630</v>
      </c>
      <c r="T549" s="567">
        <v>4139149</v>
      </c>
      <c r="U549" s="566" t="s">
        <v>673</v>
      </c>
    </row>
    <row r="550" spans="1:21" s="560" customFormat="1" ht="6.75" customHeight="1" x14ac:dyDescent="0.2">
      <c r="A550" s="568"/>
      <c r="T550" s="567"/>
      <c r="U550" s="566"/>
    </row>
    <row r="551" spans="1:21" s="560" customFormat="1" ht="9.75" customHeight="1" x14ac:dyDescent="0.2">
      <c r="A551" s="568" t="s">
        <v>595</v>
      </c>
      <c r="B551" s="560" t="s">
        <v>765</v>
      </c>
      <c r="C551" s="560" t="s">
        <v>765</v>
      </c>
      <c r="D551" s="560">
        <v>343698</v>
      </c>
      <c r="E551" s="560" t="s">
        <v>765</v>
      </c>
      <c r="F551" s="560">
        <v>7372804</v>
      </c>
      <c r="G551" s="560">
        <v>535648</v>
      </c>
      <c r="H551" s="560">
        <v>478558</v>
      </c>
      <c r="I551" s="560">
        <v>57090</v>
      </c>
      <c r="J551" s="560">
        <v>59551</v>
      </c>
      <c r="K551" s="560">
        <v>59551</v>
      </c>
      <c r="L551" s="560">
        <v>2449649</v>
      </c>
      <c r="M551" s="560">
        <v>321667</v>
      </c>
      <c r="N551" s="560" t="s">
        <v>765</v>
      </c>
      <c r="O551" s="560">
        <v>1666456</v>
      </c>
      <c r="P551" s="560">
        <v>397280</v>
      </c>
      <c r="Q551" s="560">
        <v>64246</v>
      </c>
      <c r="R551" s="560">
        <v>26437934</v>
      </c>
      <c r="S551" s="560">
        <v>22766170</v>
      </c>
      <c r="T551" s="567">
        <v>3671764</v>
      </c>
      <c r="U551" s="566" t="s">
        <v>282</v>
      </c>
    </row>
    <row r="552" spans="1:21" s="560" customFormat="1" ht="9.75" customHeight="1" x14ac:dyDescent="0.2">
      <c r="A552" s="568" t="s">
        <v>751</v>
      </c>
      <c r="B552" s="560">
        <v>70708</v>
      </c>
      <c r="C552" s="560" t="s">
        <v>765</v>
      </c>
      <c r="D552" s="560" t="s">
        <v>765</v>
      </c>
      <c r="E552" s="560" t="s">
        <v>765</v>
      </c>
      <c r="F552" s="560">
        <v>6493696</v>
      </c>
      <c r="G552" s="560">
        <v>1043454</v>
      </c>
      <c r="H552" s="560">
        <v>816289</v>
      </c>
      <c r="I552" s="560">
        <v>227165</v>
      </c>
      <c r="J552" s="560">
        <v>355760</v>
      </c>
      <c r="K552" s="560">
        <v>355760</v>
      </c>
      <c r="L552" s="560">
        <v>1493643</v>
      </c>
      <c r="M552" s="560">
        <v>73264</v>
      </c>
      <c r="N552" s="560">
        <v>130225</v>
      </c>
      <c r="O552" s="560">
        <v>1290154</v>
      </c>
      <c r="P552" s="560" t="s">
        <v>765</v>
      </c>
      <c r="Q552" s="560" t="s">
        <v>765</v>
      </c>
      <c r="R552" s="560">
        <v>28637585</v>
      </c>
      <c r="S552" s="560">
        <v>24671729</v>
      </c>
      <c r="T552" s="567">
        <v>3965856</v>
      </c>
      <c r="U552" s="566" t="s">
        <v>675</v>
      </c>
    </row>
    <row r="553" spans="1:21" s="560" customFormat="1" ht="6.75" customHeight="1" x14ac:dyDescent="0.2">
      <c r="A553" s="568"/>
      <c r="T553" s="567"/>
      <c r="U553" s="566"/>
    </row>
    <row r="554" spans="1:21" s="560" customFormat="1" ht="9.75" customHeight="1" x14ac:dyDescent="0.2">
      <c r="A554" s="568" t="s">
        <v>393</v>
      </c>
      <c r="B554" s="560" t="s">
        <v>765</v>
      </c>
      <c r="C554" s="560" t="s">
        <v>765</v>
      </c>
      <c r="D554" s="560">
        <v>70781</v>
      </c>
      <c r="E554" s="560" t="s">
        <v>765</v>
      </c>
      <c r="F554" s="560">
        <v>2060684</v>
      </c>
      <c r="G554" s="560">
        <v>478558</v>
      </c>
      <c r="H554" s="560">
        <v>478558</v>
      </c>
      <c r="I554" s="560" t="s">
        <v>765</v>
      </c>
      <c r="J554" s="560">
        <v>59551</v>
      </c>
      <c r="K554" s="560">
        <v>59551</v>
      </c>
      <c r="L554" s="560">
        <v>986829</v>
      </c>
      <c r="M554" s="560" t="s">
        <v>765</v>
      </c>
      <c r="N554" s="560" t="s">
        <v>765</v>
      </c>
      <c r="O554" s="560">
        <v>652012</v>
      </c>
      <c r="P554" s="560">
        <v>270571</v>
      </c>
      <c r="Q554" s="560">
        <v>64246</v>
      </c>
      <c r="R554" s="560">
        <v>7165246</v>
      </c>
      <c r="S554" s="560">
        <v>6200219</v>
      </c>
      <c r="T554" s="567">
        <v>965027</v>
      </c>
      <c r="U554" s="566" t="s">
        <v>281</v>
      </c>
    </row>
    <row r="555" spans="1:21" s="560" customFormat="1" ht="9.75" customHeight="1" x14ac:dyDescent="0.2">
      <c r="A555" s="568" t="s">
        <v>396</v>
      </c>
      <c r="B555" s="560" t="s">
        <v>765</v>
      </c>
      <c r="C555" s="560" t="s">
        <v>765</v>
      </c>
      <c r="D555" s="560" t="s">
        <v>765</v>
      </c>
      <c r="E555" s="560" t="s">
        <v>765</v>
      </c>
      <c r="F555" s="560">
        <v>1554009</v>
      </c>
      <c r="G555" s="560">
        <v>265324</v>
      </c>
      <c r="H555" s="560">
        <v>212556</v>
      </c>
      <c r="I555" s="560">
        <v>52768</v>
      </c>
      <c r="J555" s="560">
        <v>72474</v>
      </c>
      <c r="K555" s="560">
        <v>72474</v>
      </c>
      <c r="L555" s="560">
        <v>203833</v>
      </c>
      <c r="M555" s="560" t="s">
        <v>765</v>
      </c>
      <c r="N555" s="560">
        <v>130225</v>
      </c>
      <c r="O555" s="560">
        <v>73608</v>
      </c>
      <c r="P555" s="560" t="s">
        <v>765</v>
      </c>
      <c r="Q555" s="560" t="s">
        <v>765</v>
      </c>
      <c r="R555" s="560">
        <v>6842106</v>
      </c>
      <c r="S555" s="560">
        <v>5913718</v>
      </c>
      <c r="T555" s="567">
        <v>928388</v>
      </c>
      <c r="U555" s="566" t="s">
        <v>121</v>
      </c>
    </row>
    <row r="556" spans="1:21" s="560" customFormat="1" ht="9.75" customHeight="1" x14ac:dyDescent="0.2">
      <c r="A556" s="568" t="s">
        <v>395</v>
      </c>
      <c r="B556" s="560" t="s">
        <v>765</v>
      </c>
      <c r="C556" s="560" t="s">
        <v>765</v>
      </c>
      <c r="D556" s="560" t="s">
        <v>765</v>
      </c>
      <c r="E556" s="560" t="s">
        <v>765</v>
      </c>
      <c r="F556" s="560">
        <v>1546588</v>
      </c>
      <c r="G556" s="560">
        <v>138162</v>
      </c>
      <c r="H556" s="560">
        <v>138162</v>
      </c>
      <c r="I556" s="560" t="s">
        <v>765</v>
      </c>
      <c r="J556" s="560" t="s">
        <v>765</v>
      </c>
      <c r="K556" s="560" t="s">
        <v>765</v>
      </c>
      <c r="L556" s="560">
        <v>330346</v>
      </c>
      <c r="M556" s="560" t="s">
        <v>765</v>
      </c>
      <c r="N556" s="560" t="s">
        <v>765</v>
      </c>
      <c r="O556" s="560">
        <v>330346</v>
      </c>
      <c r="P556" s="560" t="s">
        <v>765</v>
      </c>
      <c r="Q556" s="560" t="s">
        <v>765</v>
      </c>
      <c r="R556" s="560">
        <v>7402294</v>
      </c>
      <c r="S556" s="560">
        <v>6163569</v>
      </c>
      <c r="T556" s="567">
        <v>1238725</v>
      </c>
      <c r="U556" s="566" t="s">
        <v>122</v>
      </c>
    </row>
    <row r="557" spans="1:21" s="560" customFormat="1" ht="9.75" customHeight="1" x14ac:dyDescent="0.2">
      <c r="A557" s="568" t="s">
        <v>394</v>
      </c>
      <c r="B557" s="560" t="s">
        <v>765</v>
      </c>
      <c r="C557" s="560" t="s">
        <v>765</v>
      </c>
      <c r="D557" s="560" t="s">
        <v>765</v>
      </c>
      <c r="E557" s="560" t="s">
        <v>765</v>
      </c>
      <c r="F557" s="560">
        <v>1482442</v>
      </c>
      <c r="G557" s="560">
        <v>122131</v>
      </c>
      <c r="H557" s="560">
        <v>63903</v>
      </c>
      <c r="I557" s="560">
        <v>58228</v>
      </c>
      <c r="J557" s="560">
        <v>66311</v>
      </c>
      <c r="K557" s="560">
        <v>66311</v>
      </c>
      <c r="L557" s="560">
        <v>407135</v>
      </c>
      <c r="M557" s="560">
        <v>73264</v>
      </c>
      <c r="N557" s="560" t="s">
        <v>765</v>
      </c>
      <c r="O557" s="560">
        <v>333871</v>
      </c>
      <c r="P557" s="560" t="s">
        <v>765</v>
      </c>
      <c r="Q557" s="560" t="s">
        <v>765</v>
      </c>
      <c r="R557" s="560">
        <v>7010133</v>
      </c>
      <c r="S557" s="560">
        <v>6003124</v>
      </c>
      <c r="T557" s="567">
        <v>1007009</v>
      </c>
      <c r="U557" s="566" t="s">
        <v>123</v>
      </c>
    </row>
    <row r="558" spans="1:21" s="560" customFormat="1" ht="9.75" customHeight="1" x14ac:dyDescent="0.2">
      <c r="A558" s="568" t="s">
        <v>676</v>
      </c>
      <c r="B558" s="560">
        <v>70708</v>
      </c>
      <c r="C558" s="560" t="s">
        <v>765</v>
      </c>
      <c r="D558" s="560" t="s">
        <v>765</v>
      </c>
      <c r="E558" s="560" t="s">
        <v>765</v>
      </c>
      <c r="F558" s="560">
        <v>1910657</v>
      </c>
      <c r="G558" s="560">
        <v>517837</v>
      </c>
      <c r="H558" s="560">
        <v>401668</v>
      </c>
      <c r="I558" s="560">
        <v>116169</v>
      </c>
      <c r="J558" s="560">
        <v>216975</v>
      </c>
      <c r="K558" s="560">
        <v>216975</v>
      </c>
      <c r="L558" s="560">
        <v>552329</v>
      </c>
      <c r="M558" s="560" t="s">
        <v>765</v>
      </c>
      <c r="N558" s="560" t="s">
        <v>765</v>
      </c>
      <c r="O558" s="560">
        <v>552329</v>
      </c>
      <c r="P558" s="560" t="s">
        <v>765</v>
      </c>
      <c r="Q558" s="560" t="s">
        <v>765</v>
      </c>
      <c r="R558" s="560">
        <v>7383052</v>
      </c>
      <c r="S558" s="560">
        <v>6591318</v>
      </c>
      <c r="T558" s="567">
        <v>791734</v>
      </c>
      <c r="U558" s="566" t="s">
        <v>677</v>
      </c>
    </row>
    <row r="559" spans="1:21" s="560" customFormat="1" ht="6.75" customHeight="1" x14ac:dyDescent="0.2">
      <c r="A559" s="568"/>
      <c r="T559" s="567"/>
      <c r="U559" s="566"/>
    </row>
    <row r="560" spans="1:21" s="560" customFormat="1" ht="9.75" customHeight="1" x14ac:dyDescent="0.2">
      <c r="A560" s="568" t="s">
        <v>280</v>
      </c>
      <c r="B560" s="560" t="s">
        <v>765</v>
      </c>
      <c r="C560" s="560" t="s">
        <v>765</v>
      </c>
      <c r="D560" s="560">
        <v>70781</v>
      </c>
      <c r="E560" s="560" t="s">
        <v>765</v>
      </c>
      <c r="F560" s="560">
        <v>579256</v>
      </c>
      <c r="G560" s="560">
        <v>211239</v>
      </c>
      <c r="H560" s="560">
        <v>211239</v>
      </c>
      <c r="I560" s="560" t="s">
        <v>765</v>
      </c>
      <c r="J560" s="560">
        <v>59551</v>
      </c>
      <c r="K560" s="560">
        <v>59551</v>
      </c>
      <c r="L560" s="560">
        <v>327062</v>
      </c>
      <c r="M560" s="560" t="s">
        <v>765</v>
      </c>
      <c r="N560" s="560" t="s">
        <v>765</v>
      </c>
      <c r="O560" s="560">
        <v>126271</v>
      </c>
      <c r="P560" s="560">
        <v>136545</v>
      </c>
      <c r="Q560" s="560">
        <v>64246</v>
      </c>
      <c r="R560" s="560">
        <v>2254593</v>
      </c>
      <c r="S560" s="560">
        <v>1990532</v>
      </c>
      <c r="T560" s="567">
        <v>264061</v>
      </c>
      <c r="U560" s="566" t="s">
        <v>279</v>
      </c>
    </row>
    <row r="561" spans="1:21" s="560" customFormat="1" ht="9.75" customHeight="1" x14ac:dyDescent="0.2">
      <c r="A561" s="568" t="s">
        <v>383</v>
      </c>
      <c r="B561" s="560" t="s">
        <v>765</v>
      </c>
      <c r="C561" s="560" t="s">
        <v>765</v>
      </c>
      <c r="D561" s="560" t="s">
        <v>765</v>
      </c>
      <c r="E561" s="560" t="s">
        <v>765</v>
      </c>
      <c r="F561" s="560">
        <v>772389</v>
      </c>
      <c r="G561" s="560">
        <v>127492</v>
      </c>
      <c r="H561" s="560">
        <v>127492</v>
      </c>
      <c r="I561" s="560" t="s">
        <v>765</v>
      </c>
      <c r="J561" s="560" t="s">
        <v>765</v>
      </c>
      <c r="K561" s="560" t="s">
        <v>765</v>
      </c>
      <c r="L561" s="560">
        <v>269787</v>
      </c>
      <c r="M561" s="560" t="s">
        <v>765</v>
      </c>
      <c r="N561" s="560" t="s">
        <v>765</v>
      </c>
      <c r="O561" s="560">
        <v>269787</v>
      </c>
      <c r="P561" s="560" t="s">
        <v>765</v>
      </c>
      <c r="Q561" s="560" t="s">
        <v>765</v>
      </c>
      <c r="R561" s="560">
        <v>2447757</v>
      </c>
      <c r="S561" s="560">
        <v>2101945</v>
      </c>
      <c r="T561" s="567">
        <v>345812</v>
      </c>
      <c r="U561" s="566" t="s">
        <v>104</v>
      </c>
    </row>
    <row r="562" spans="1:21" s="560" customFormat="1" ht="9.75" customHeight="1" x14ac:dyDescent="0.2">
      <c r="A562" s="568" t="s">
        <v>382</v>
      </c>
      <c r="B562" s="560" t="s">
        <v>765</v>
      </c>
      <c r="C562" s="560" t="s">
        <v>765</v>
      </c>
      <c r="D562" s="560" t="s">
        <v>765</v>
      </c>
      <c r="E562" s="560" t="s">
        <v>765</v>
      </c>
      <c r="F562" s="560">
        <v>709039</v>
      </c>
      <c r="G562" s="560">
        <v>139827</v>
      </c>
      <c r="H562" s="560">
        <v>139827</v>
      </c>
      <c r="I562" s="560" t="s">
        <v>765</v>
      </c>
      <c r="J562" s="560" t="s">
        <v>765</v>
      </c>
      <c r="K562" s="560" t="s">
        <v>765</v>
      </c>
      <c r="L562" s="560">
        <v>389980</v>
      </c>
      <c r="M562" s="560" t="s">
        <v>765</v>
      </c>
      <c r="N562" s="560" t="s">
        <v>765</v>
      </c>
      <c r="O562" s="560">
        <v>255954</v>
      </c>
      <c r="P562" s="560">
        <v>134026</v>
      </c>
      <c r="Q562" s="560" t="s">
        <v>765</v>
      </c>
      <c r="R562" s="560">
        <v>2462896</v>
      </c>
      <c r="S562" s="560">
        <v>2107742</v>
      </c>
      <c r="T562" s="567">
        <v>355154</v>
      </c>
      <c r="U562" s="566" t="s">
        <v>105</v>
      </c>
    </row>
    <row r="563" spans="1:21" s="560" customFormat="1" ht="9.75" customHeight="1" x14ac:dyDescent="0.2">
      <c r="A563" s="568" t="s">
        <v>392</v>
      </c>
      <c r="B563" s="560" t="s">
        <v>765</v>
      </c>
      <c r="C563" s="560" t="s">
        <v>765</v>
      </c>
      <c r="D563" s="560" t="s">
        <v>765</v>
      </c>
      <c r="E563" s="560" t="s">
        <v>765</v>
      </c>
      <c r="F563" s="560">
        <v>517183</v>
      </c>
      <c r="G563" s="560">
        <v>52768</v>
      </c>
      <c r="H563" s="560" t="s">
        <v>765</v>
      </c>
      <c r="I563" s="560">
        <v>52768</v>
      </c>
      <c r="J563" s="560">
        <v>72474</v>
      </c>
      <c r="K563" s="560">
        <v>72474</v>
      </c>
      <c r="L563" s="560">
        <v>137707</v>
      </c>
      <c r="M563" s="560" t="s">
        <v>765</v>
      </c>
      <c r="N563" s="560">
        <v>64099</v>
      </c>
      <c r="O563" s="560">
        <v>73608</v>
      </c>
      <c r="P563" s="560" t="s">
        <v>765</v>
      </c>
      <c r="Q563" s="560" t="s">
        <v>765</v>
      </c>
      <c r="R563" s="560">
        <v>2274551</v>
      </c>
      <c r="S563" s="560">
        <v>1985160</v>
      </c>
      <c r="T563" s="567">
        <v>289391</v>
      </c>
      <c r="U563" s="566" t="s">
        <v>106</v>
      </c>
    </row>
    <row r="564" spans="1:21" s="560" customFormat="1" ht="9.75" customHeight="1" x14ac:dyDescent="0.2">
      <c r="A564" s="568" t="s">
        <v>391</v>
      </c>
      <c r="B564" s="560" t="s">
        <v>765</v>
      </c>
      <c r="C564" s="560" t="s">
        <v>765</v>
      </c>
      <c r="D564" s="560" t="s">
        <v>765</v>
      </c>
      <c r="E564" s="560" t="s">
        <v>765</v>
      </c>
      <c r="F564" s="560">
        <v>713194</v>
      </c>
      <c r="G564" s="560">
        <v>142597</v>
      </c>
      <c r="H564" s="560">
        <v>142597</v>
      </c>
      <c r="I564" s="560" t="s">
        <v>765</v>
      </c>
      <c r="J564" s="560" t="s">
        <v>765</v>
      </c>
      <c r="K564" s="560" t="s">
        <v>765</v>
      </c>
      <c r="L564" s="560">
        <v>66126</v>
      </c>
      <c r="M564" s="560" t="s">
        <v>765</v>
      </c>
      <c r="N564" s="560">
        <v>66126</v>
      </c>
      <c r="O564" s="560" t="s">
        <v>765</v>
      </c>
      <c r="P564" s="560" t="s">
        <v>765</v>
      </c>
      <c r="Q564" s="560" t="s">
        <v>765</v>
      </c>
      <c r="R564" s="560">
        <v>2090715</v>
      </c>
      <c r="S564" s="560">
        <v>1721371</v>
      </c>
      <c r="T564" s="567">
        <v>369344</v>
      </c>
      <c r="U564" s="566" t="s">
        <v>124</v>
      </c>
    </row>
    <row r="565" spans="1:21" s="560" customFormat="1" ht="9.75" customHeight="1" x14ac:dyDescent="0.2">
      <c r="A565" s="568" t="s">
        <v>390</v>
      </c>
      <c r="B565" s="560" t="s">
        <v>765</v>
      </c>
      <c r="C565" s="560" t="s">
        <v>765</v>
      </c>
      <c r="D565" s="560" t="s">
        <v>765</v>
      </c>
      <c r="E565" s="560" t="s">
        <v>765</v>
      </c>
      <c r="F565" s="560">
        <v>323632</v>
      </c>
      <c r="G565" s="560">
        <v>69959</v>
      </c>
      <c r="H565" s="560">
        <v>69959</v>
      </c>
      <c r="I565" s="560" t="s">
        <v>765</v>
      </c>
      <c r="J565" s="560" t="s">
        <v>765</v>
      </c>
      <c r="K565" s="560" t="s">
        <v>765</v>
      </c>
      <c r="L565" s="560" t="s">
        <v>765</v>
      </c>
      <c r="M565" s="560" t="s">
        <v>765</v>
      </c>
      <c r="N565" s="560" t="s">
        <v>765</v>
      </c>
      <c r="O565" s="560" t="s">
        <v>765</v>
      </c>
      <c r="P565" s="560" t="s">
        <v>765</v>
      </c>
      <c r="Q565" s="560" t="s">
        <v>765</v>
      </c>
      <c r="R565" s="560">
        <v>2476840</v>
      </c>
      <c r="S565" s="560">
        <v>2207187</v>
      </c>
      <c r="T565" s="567">
        <v>269653</v>
      </c>
      <c r="U565" s="566" t="s">
        <v>125</v>
      </c>
    </row>
    <row r="566" spans="1:21" s="560" customFormat="1" ht="9.75" customHeight="1" x14ac:dyDescent="0.2">
      <c r="A566" s="568" t="s">
        <v>389</v>
      </c>
      <c r="B566" s="560" t="s">
        <v>765</v>
      </c>
      <c r="C566" s="560" t="s">
        <v>765</v>
      </c>
      <c r="D566" s="560" t="s">
        <v>765</v>
      </c>
      <c r="E566" s="560" t="s">
        <v>765</v>
      </c>
      <c r="F566" s="560">
        <v>517454</v>
      </c>
      <c r="G566" s="560">
        <v>70103</v>
      </c>
      <c r="H566" s="560">
        <v>70103</v>
      </c>
      <c r="I566" s="560" t="s">
        <v>765</v>
      </c>
      <c r="J566" s="560" t="s">
        <v>765</v>
      </c>
      <c r="K566" s="560" t="s">
        <v>765</v>
      </c>
      <c r="L566" s="560">
        <v>135257</v>
      </c>
      <c r="M566" s="560" t="s">
        <v>765</v>
      </c>
      <c r="N566" s="560" t="s">
        <v>765</v>
      </c>
      <c r="O566" s="560">
        <v>135257</v>
      </c>
      <c r="P566" s="560" t="s">
        <v>765</v>
      </c>
      <c r="Q566" s="560" t="s">
        <v>765</v>
      </c>
      <c r="R566" s="560">
        <v>2517989</v>
      </c>
      <c r="S566" s="560">
        <v>2004494</v>
      </c>
      <c r="T566" s="567">
        <v>513495</v>
      </c>
      <c r="U566" s="566" t="s">
        <v>126</v>
      </c>
    </row>
    <row r="567" spans="1:21" s="560" customFormat="1" ht="9.75" customHeight="1" x14ac:dyDescent="0.2">
      <c r="A567" s="568" t="s">
        <v>388</v>
      </c>
      <c r="B567" s="560" t="s">
        <v>765</v>
      </c>
      <c r="C567" s="560" t="s">
        <v>765</v>
      </c>
      <c r="D567" s="560" t="s">
        <v>765</v>
      </c>
      <c r="E567" s="560" t="s">
        <v>765</v>
      </c>
      <c r="F567" s="560">
        <v>645261</v>
      </c>
      <c r="G567" s="560" t="s">
        <v>765</v>
      </c>
      <c r="H567" s="560" t="s">
        <v>765</v>
      </c>
      <c r="I567" s="560" t="s">
        <v>765</v>
      </c>
      <c r="J567" s="560" t="s">
        <v>765</v>
      </c>
      <c r="K567" s="560" t="s">
        <v>765</v>
      </c>
      <c r="L567" s="560">
        <v>60479</v>
      </c>
      <c r="M567" s="560" t="s">
        <v>765</v>
      </c>
      <c r="N567" s="560" t="s">
        <v>765</v>
      </c>
      <c r="O567" s="560">
        <v>60479</v>
      </c>
      <c r="P567" s="560" t="s">
        <v>765</v>
      </c>
      <c r="Q567" s="560" t="s">
        <v>765</v>
      </c>
      <c r="R567" s="560">
        <v>3025929</v>
      </c>
      <c r="S567" s="560">
        <v>2586287</v>
      </c>
      <c r="T567" s="567">
        <v>439642</v>
      </c>
      <c r="U567" s="566" t="s">
        <v>127</v>
      </c>
    </row>
    <row r="568" spans="1:21" s="560" customFormat="1" ht="9.75" customHeight="1" x14ac:dyDescent="0.2">
      <c r="A568" s="568" t="s">
        <v>387</v>
      </c>
      <c r="B568" s="560" t="s">
        <v>765</v>
      </c>
      <c r="C568" s="560" t="s">
        <v>765</v>
      </c>
      <c r="D568" s="560" t="s">
        <v>765</v>
      </c>
      <c r="E568" s="560" t="s">
        <v>765</v>
      </c>
      <c r="F568" s="560">
        <v>383873</v>
      </c>
      <c r="G568" s="560">
        <v>68059</v>
      </c>
      <c r="H568" s="560">
        <v>68059</v>
      </c>
      <c r="I568" s="560" t="s">
        <v>765</v>
      </c>
      <c r="J568" s="560" t="s">
        <v>765</v>
      </c>
      <c r="K568" s="560" t="s">
        <v>765</v>
      </c>
      <c r="L568" s="560">
        <v>134610</v>
      </c>
      <c r="M568" s="560" t="s">
        <v>765</v>
      </c>
      <c r="N568" s="560" t="s">
        <v>765</v>
      </c>
      <c r="O568" s="560">
        <v>134610</v>
      </c>
      <c r="P568" s="560" t="s">
        <v>765</v>
      </c>
      <c r="Q568" s="560" t="s">
        <v>765</v>
      </c>
      <c r="R568" s="560">
        <v>1858376</v>
      </c>
      <c r="S568" s="560">
        <v>1572788</v>
      </c>
      <c r="T568" s="567">
        <v>285588</v>
      </c>
      <c r="U568" s="566" t="s">
        <v>128</v>
      </c>
    </row>
    <row r="569" spans="1:21" s="560" customFormat="1" ht="9.75" customHeight="1" x14ac:dyDescent="0.2">
      <c r="A569" s="568" t="s">
        <v>386</v>
      </c>
      <c r="B569" s="560" t="s">
        <v>765</v>
      </c>
      <c r="C569" s="560" t="s">
        <v>765</v>
      </c>
      <c r="D569" s="560" t="s">
        <v>765</v>
      </c>
      <c r="E569" s="560" t="s">
        <v>765</v>
      </c>
      <c r="F569" s="560">
        <v>515764</v>
      </c>
      <c r="G569" s="560" t="s">
        <v>765</v>
      </c>
      <c r="H569" s="560" t="s">
        <v>765</v>
      </c>
      <c r="I569" s="560" t="s">
        <v>765</v>
      </c>
      <c r="J569" s="560">
        <v>66311</v>
      </c>
      <c r="K569" s="560">
        <v>66311</v>
      </c>
      <c r="L569" s="560">
        <v>67426</v>
      </c>
      <c r="M569" s="560" t="s">
        <v>765</v>
      </c>
      <c r="N569" s="560" t="s">
        <v>765</v>
      </c>
      <c r="O569" s="560">
        <v>67426</v>
      </c>
      <c r="P569" s="560" t="s">
        <v>765</v>
      </c>
      <c r="Q569" s="560" t="s">
        <v>765</v>
      </c>
      <c r="R569" s="560">
        <v>2038486</v>
      </c>
      <c r="S569" s="560">
        <v>1664098</v>
      </c>
      <c r="T569" s="567">
        <v>374388</v>
      </c>
      <c r="U569" s="566" t="s">
        <v>107</v>
      </c>
    </row>
    <row r="570" spans="1:21" s="560" customFormat="1" ht="9.75" customHeight="1" x14ac:dyDescent="0.2">
      <c r="A570" s="568" t="s">
        <v>385</v>
      </c>
      <c r="B570" s="560" t="s">
        <v>765</v>
      </c>
      <c r="C570" s="560" t="s">
        <v>765</v>
      </c>
      <c r="D570" s="560" t="s">
        <v>765</v>
      </c>
      <c r="E570" s="560" t="s">
        <v>765</v>
      </c>
      <c r="F570" s="560">
        <v>323051</v>
      </c>
      <c r="G570" s="560">
        <v>63903</v>
      </c>
      <c r="H570" s="560">
        <v>63903</v>
      </c>
      <c r="I570" s="560" t="s">
        <v>765</v>
      </c>
      <c r="J570" s="560" t="s">
        <v>765</v>
      </c>
      <c r="K570" s="560" t="s">
        <v>765</v>
      </c>
      <c r="L570" s="560">
        <v>144860</v>
      </c>
      <c r="M570" s="560">
        <v>73264</v>
      </c>
      <c r="N570" s="560" t="s">
        <v>765</v>
      </c>
      <c r="O570" s="560">
        <v>71596</v>
      </c>
      <c r="P570" s="560" t="s">
        <v>765</v>
      </c>
      <c r="Q570" s="560" t="s">
        <v>765</v>
      </c>
      <c r="R570" s="560">
        <v>2370782</v>
      </c>
      <c r="S570" s="560">
        <v>2099629</v>
      </c>
      <c r="T570" s="567">
        <v>271153</v>
      </c>
      <c r="U570" s="566" t="s">
        <v>108</v>
      </c>
    </row>
    <row r="571" spans="1:21" s="560" customFormat="1" ht="9.75" customHeight="1" x14ac:dyDescent="0.2">
      <c r="A571" s="568" t="s">
        <v>384</v>
      </c>
      <c r="B571" s="560" t="s">
        <v>765</v>
      </c>
      <c r="C571" s="560" t="s">
        <v>765</v>
      </c>
      <c r="D571" s="560" t="s">
        <v>765</v>
      </c>
      <c r="E571" s="560" t="s">
        <v>765</v>
      </c>
      <c r="F571" s="560">
        <v>643627</v>
      </c>
      <c r="G571" s="560">
        <v>58228</v>
      </c>
      <c r="H571" s="560" t="s">
        <v>765</v>
      </c>
      <c r="I571" s="560">
        <v>58228</v>
      </c>
      <c r="J571" s="560" t="s">
        <v>765</v>
      </c>
      <c r="K571" s="560" t="s">
        <v>765</v>
      </c>
      <c r="L571" s="560">
        <v>194849</v>
      </c>
      <c r="M571" s="560" t="s">
        <v>765</v>
      </c>
      <c r="N571" s="560" t="s">
        <v>765</v>
      </c>
      <c r="O571" s="560">
        <v>194849</v>
      </c>
      <c r="P571" s="560" t="s">
        <v>765</v>
      </c>
      <c r="Q571" s="560" t="s">
        <v>765</v>
      </c>
      <c r="R571" s="560">
        <v>2600865</v>
      </c>
      <c r="S571" s="560">
        <v>2239397</v>
      </c>
      <c r="T571" s="567">
        <v>361468</v>
      </c>
      <c r="U571" s="566" t="s">
        <v>109</v>
      </c>
    </row>
    <row r="572" spans="1:21" s="560" customFormat="1" ht="9.75" customHeight="1" x14ac:dyDescent="0.2">
      <c r="A572" s="568" t="s">
        <v>678</v>
      </c>
      <c r="B572" s="560" t="s">
        <v>765</v>
      </c>
      <c r="C572" s="560" t="s">
        <v>765</v>
      </c>
      <c r="D572" s="560" t="s">
        <v>765</v>
      </c>
      <c r="E572" s="560" t="s">
        <v>765</v>
      </c>
      <c r="F572" s="560">
        <v>580526</v>
      </c>
      <c r="G572" s="560">
        <v>261286</v>
      </c>
      <c r="H572" s="560">
        <v>202768</v>
      </c>
      <c r="I572" s="560">
        <v>58518</v>
      </c>
      <c r="J572" s="560">
        <v>145222</v>
      </c>
      <c r="K572" s="560">
        <v>145222</v>
      </c>
      <c r="L572" s="560">
        <v>58668</v>
      </c>
      <c r="M572" s="560" t="s">
        <v>765</v>
      </c>
      <c r="N572" s="560" t="s">
        <v>765</v>
      </c>
      <c r="O572" s="560">
        <v>58668</v>
      </c>
      <c r="P572" s="560" t="s">
        <v>765</v>
      </c>
      <c r="Q572" s="560" t="s">
        <v>765</v>
      </c>
      <c r="R572" s="560">
        <v>2338940</v>
      </c>
      <c r="S572" s="560">
        <v>1977255</v>
      </c>
      <c r="T572" s="567">
        <v>361685</v>
      </c>
      <c r="U572" s="566" t="s">
        <v>679</v>
      </c>
    </row>
    <row r="573" spans="1:21" s="560" customFormat="1" ht="9.75" customHeight="1" x14ac:dyDescent="0.2">
      <c r="A573" s="568" t="s">
        <v>383</v>
      </c>
      <c r="B573" s="560">
        <v>70708</v>
      </c>
      <c r="C573" s="560" t="s">
        <v>765</v>
      </c>
      <c r="D573" s="560" t="s">
        <v>765</v>
      </c>
      <c r="E573" s="560" t="s">
        <v>765</v>
      </c>
      <c r="F573" s="560">
        <v>685255</v>
      </c>
      <c r="G573" s="560">
        <v>127667</v>
      </c>
      <c r="H573" s="560">
        <v>70016</v>
      </c>
      <c r="I573" s="560">
        <v>57651</v>
      </c>
      <c r="J573" s="560">
        <v>71753</v>
      </c>
      <c r="K573" s="560">
        <v>71753</v>
      </c>
      <c r="L573" s="560">
        <v>182554</v>
      </c>
      <c r="M573" s="560" t="s">
        <v>765</v>
      </c>
      <c r="N573" s="560" t="s">
        <v>765</v>
      </c>
      <c r="O573" s="560">
        <v>182554</v>
      </c>
      <c r="P573" s="560" t="s">
        <v>765</v>
      </c>
      <c r="Q573" s="560" t="s">
        <v>765</v>
      </c>
      <c r="R573" s="560">
        <v>2746913</v>
      </c>
      <c r="S573" s="560">
        <v>2462446</v>
      </c>
      <c r="T573" s="567">
        <v>284467</v>
      </c>
      <c r="U573" s="566" t="s">
        <v>104</v>
      </c>
    </row>
    <row r="574" spans="1:21" s="560" customFormat="1" ht="9.75" customHeight="1" x14ac:dyDescent="0.2">
      <c r="A574" s="565" t="s">
        <v>382</v>
      </c>
      <c r="B574" s="564" t="s">
        <v>765</v>
      </c>
      <c r="C574" s="563" t="s">
        <v>765</v>
      </c>
      <c r="D574" s="563" t="s">
        <v>765</v>
      </c>
      <c r="E574" s="563" t="s">
        <v>765</v>
      </c>
      <c r="F574" s="563">
        <v>644876</v>
      </c>
      <c r="G574" s="563">
        <v>128884</v>
      </c>
      <c r="H574" s="563">
        <v>128884</v>
      </c>
      <c r="I574" s="563" t="s">
        <v>765</v>
      </c>
      <c r="J574" s="563" t="s">
        <v>765</v>
      </c>
      <c r="K574" s="563" t="s">
        <v>765</v>
      </c>
      <c r="L574" s="563">
        <v>311107</v>
      </c>
      <c r="M574" s="563" t="s">
        <v>765</v>
      </c>
      <c r="N574" s="563" t="s">
        <v>765</v>
      </c>
      <c r="O574" s="563">
        <v>311107</v>
      </c>
      <c r="P574" s="563" t="s">
        <v>765</v>
      </c>
      <c r="Q574" s="563" t="s">
        <v>765</v>
      </c>
      <c r="R574" s="563">
        <v>2297199</v>
      </c>
      <c r="S574" s="563">
        <v>2151617</v>
      </c>
      <c r="T574" s="562">
        <v>145582</v>
      </c>
      <c r="U574" s="561" t="s">
        <v>105</v>
      </c>
    </row>
    <row r="575" spans="1:21" ht="12" customHeight="1" x14ac:dyDescent="0.2"/>
    <row r="576" spans="1:21" ht="12" customHeight="1" x14ac:dyDescent="0.2"/>
    <row r="577" ht="12" customHeight="1" x14ac:dyDescent="0.2"/>
  </sheetData>
  <mergeCells count="48">
    <mergeCell ref="A506:A508"/>
    <mergeCell ref="W506:W508"/>
    <mergeCell ref="J507:J508"/>
    <mergeCell ref="A542:A544"/>
    <mergeCell ref="U542:U544"/>
    <mergeCell ref="A434:A436"/>
    <mergeCell ref="W434:W436"/>
    <mergeCell ref="F435:F436"/>
    <mergeCell ref="A470:A472"/>
    <mergeCell ref="W470:W472"/>
    <mergeCell ref="J471:J472"/>
    <mergeCell ref="A362:A364"/>
    <mergeCell ref="W362:W364"/>
    <mergeCell ref="P363:P364"/>
    <mergeCell ref="A398:A400"/>
    <mergeCell ref="W398:W400"/>
    <mergeCell ref="B399:B400"/>
    <mergeCell ref="A290:A292"/>
    <mergeCell ref="W290:W292"/>
    <mergeCell ref="J291:J292"/>
    <mergeCell ref="A326:A328"/>
    <mergeCell ref="W326:W328"/>
    <mergeCell ref="M327:M328"/>
    <mergeCell ref="T327:T328"/>
    <mergeCell ref="A254:A256"/>
    <mergeCell ref="W254:W256"/>
    <mergeCell ref="D255:D256"/>
    <mergeCell ref="G255:G256"/>
    <mergeCell ref="A110:A112"/>
    <mergeCell ref="W110:W112"/>
    <mergeCell ref="K111:K112"/>
    <mergeCell ref="A146:A148"/>
    <mergeCell ref="W146:W148"/>
    <mergeCell ref="A182:A184"/>
    <mergeCell ref="W182:W184"/>
    <mergeCell ref="A218:A220"/>
    <mergeCell ref="W218:W220"/>
    <mergeCell ref="C219:C220"/>
    <mergeCell ref="H219:H220"/>
    <mergeCell ref="S219:S220"/>
    <mergeCell ref="A74:A76"/>
    <mergeCell ref="W74:W76"/>
    <mergeCell ref="U75:U76"/>
    <mergeCell ref="A2:A4"/>
    <mergeCell ref="W2:W4"/>
    <mergeCell ref="B3:B4"/>
    <mergeCell ref="A38:A40"/>
    <mergeCell ref="W38:W40"/>
  </mergeCells>
  <phoneticPr fontId="25"/>
  <pageMargins left="0.59055118110236227" right="0.59055118110236227" top="0.59055118110236227" bottom="0.59055118110236227" header="0.51181102362204722" footer="0.51181102362204722"/>
  <pageSetup paperSize="9" scale="97" pageOrder="overThenDown" orientation="portrait" r:id="rId1"/>
  <headerFooter alignWithMargins="0"/>
  <rowBreaks count="2" manualBreakCount="2">
    <brk id="71" max="22" man="1"/>
    <brk id="143" max="2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9" defaultRowHeight="13" x14ac:dyDescent="0.2"/>
  <cols>
    <col min="1" max="1" width="2.7265625" style="307" customWidth="1"/>
    <col min="2" max="2" width="3.36328125" style="307" customWidth="1"/>
    <col min="3" max="3" width="3.26953125" style="307" customWidth="1"/>
    <col min="4" max="4" width="6.08984375" style="307" customWidth="1"/>
    <col min="5" max="5" width="0.90625" style="307" customWidth="1"/>
    <col min="6" max="6" width="8.6328125" style="307" customWidth="1"/>
    <col min="7" max="21" width="8.36328125" style="307" customWidth="1"/>
    <col min="22" max="22" width="9.26953125" style="307" customWidth="1"/>
    <col min="23" max="23" width="8.26953125" style="307" customWidth="1"/>
    <col min="24" max="24" width="2.6328125" style="308" customWidth="1"/>
    <col min="25" max="25" width="6.90625" style="307" customWidth="1"/>
    <col min="26" max="16384" width="9" style="307"/>
  </cols>
  <sheetData>
    <row r="1" spans="1:25" ht="16.5" customHeight="1" x14ac:dyDescent="0.25"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U1" s="419"/>
      <c r="X1" s="307"/>
    </row>
    <row r="2" spans="1:25" s="443" customFormat="1" ht="16.5" customHeight="1" x14ac:dyDescent="0.2">
      <c r="I2" s="419"/>
      <c r="R2" s="447"/>
      <c r="T2" s="446"/>
      <c r="U2" s="446"/>
      <c r="X2" s="445"/>
      <c r="Y2" s="444"/>
    </row>
    <row r="3" spans="1:25" s="204" customFormat="1" ht="16.5" customHeight="1" x14ac:dyDescent="0.2">
      <c r="A3" s="442"/>
      <c r="B3" s="441" t="s">
        <v>1178</v>
      </c>
      <c r="C3" s="440"/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434"/>
      <c r="O3" s="437"/>
      <c r="P3" s="434"/>
      <c r="Q3" s="434"/>
      <c r="R3" s="436"/>
      <c r="S3" s="195"/>
      <c r="T3" s="286"/>
      <c r="U3" s="286"/>
      <c r="V3" s="177" t="s">
        <v>1179</v>
      </c>
      <c r="W3" s="434"/>
      <c r="X3" s="433"/>
    </row>
    <row r="4" spans="1:25" s="207" customFormat="1" ht="22" customHeight="1" x14ac:dyDescent="0.15">
      <c r="A4" s="428"/>
      <c r="B4" s="1004"/>
      <c r="C4" s="1004"/>
      <c r="D4" s="1004"/>
      <c r="E4" s="1005"/>
      <c r="F4" s="612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68" t="s">
        <v>1180</v>
      </c>
      <c r="X4" s="394"/>
      <c r="Y4" s="393"/>
    </row>
    <row r="5" spans="1:25" s="207" customFormat="1" ht="22" customHeight="1" x14ac:dyDescent="0.15">
      <c r="A5" s="1004"/>
      <c r="B5" s="1059" t="s">
        <v>520</v>
      </c>
      <c r="C5" s="1059"/>
      <c r="D5" s="1059"/>
      <c r="E5" s="1060"/>
      <c r="F5" s="268" t="s">
        <v>358</v>
      </c>
      <c r="G5" s="263" t="s">
        <v>1181</v>
      </c>
      <c r="H5" s="263" t="s">
        <v>1182</v>
      </c>
      <c r="I5" s="263" t="s">
        <v>1183</v>
      </c>
      <c r="J5" s="263" t="s">
        <v>1184</v>
      </c>
      <c r="K5" s="263" t="s">
        <v>1185</v>
      </c>
      <c r="L5" s="263" t="s">
        <v>1186</v>
      </c>
      <c r="M5" s="274"/>
      <c r="N5" s="273"/>
      <c r="O5" s="265" t="s">
        <v>1187</v>
      </c>
      <c r="P5" s="266" t="s">
        <v>1188</v>
      </c>
      <c r="Q5" s="266" t="s">
        <v>1189</v>
      </c>
      <c r="R5" s="266" t="s">
        <v>1190</v>
      </c>
      <c r="S5" s="272" t="s">
        <v>1191</v>
      </c>
      <c r="T5" s="346"/>
      <c r="U5" s="345"/>
      <c r="V5" s="265" t="s">
        <v>1192</v>
      </c>
      <c r="W5" s="1069"/>
      <c r="X5" s="394"/>
      <c r="Y5" s="428" t="s">
        <v>355</v>
      </c>
    </row>
    <row r="6" spans="1:25" s="611" customFormat="1" ht="22" customHeight="1" x14ac:dyDescent="0.15">
      <c r="A6" s="1004"/>
      <c r="B6" s="1004"/>
      <c r="C6" s="1004"/>
      <c r="D6" s="1004"/>
      <c r="E6" s="1005"/>
      <c r="F6" s="268"/>
      <c r="G6" s="263" t="s">
        <v>355</v>
      </c>
      <c r="H6" s="263" t="s">
        <v>355</v>
      </c>
      <c r="I6" s="430" t="s">
        <v>356</v>
      </c>
      <c r="J6" s="263"/>
      <c r="K6" s="263"/>
      <c r="L6" s="263" t="s">
        <v>355</v>
      </c>
      <c r="M6" s="263" t="s">
        <v>354</v>
      </c>
      <c r="N6" s="267" t="s">
        <v>353</v>
      </c>
      <c r="O6" s="265"/>
      <c r="P6" s="266"/>
      <c r="Q6" s="266"/>
      <c r="R6" s="266"/>
      <c r="S6" s="266"/>
      <c r="T6" s="266" t="s">
        <v>1193</v>
      </c>
      <c r="U6" s="265" t="s">
        <v>1194</v>
      </c>
      <c r="V6" s="264"/>
      <c r="W6" s="1069"/>
      <c r="X6" s="394"/>
      <c r="Y6" s="428" t="s">
        <v>355</v>
      </c>
    </row>
    <row r="7" spans="1:25" s="207" customFormat="1" ht="33.75" customHeight="1" x14ac:dyDescent="0.15">
      <c r="A7" s="428"/>
      <c r="B7" s="1006"/>
      <c r="C7" s="1006"/>
      <c r="D7" s="1006"/>
      <c r="E7" s="1007"/>
      <c r="F7" s="260" t="s">
        <v>1195</v>
      </c>
      <c r="G7" s="260" t="s">
        <v>352</v>
      </c>
      <c r="H7" s="260" t="s">
        <v>1196</v>
      </c>
      <c r="I7" s="260" t="s">
        <v>1197</v>
      </c>
      <c r="J7" s="260" t="s">
        <v>351</v>
      </c>
      <c r="K7" s="260" t="s">
        <v>1198</v>
      </c>
      <c r="L7" s="260" t="s">
        <v>1199</v>
      </c>
      <c r="M7" s="260" t="s">
        <v>1200</v>
      </c>
      <c r="N7" s="259" t="s">
        <v>1201</v>
      </c>
      <c r="O7" s="258" t="s">
        <v>361</v>
      </c>
      <c r="P7" s="258" t="s">
        <v>350</v>
      </c>
      <c r="Q7" s="258" t="s">
        <v>349</v>
      </c>
      <c r="R7" s="257" t="s">
        <v>348</v>
      </c>
      <c r="S7" s="1009" t="s">
        <v>1202</v>
      </c>
      <c r="T7" s="256"/>
      <c r="U7" s="256"/>
      <c r="V7" s="1007" t="s">
        <v>1203</v>
      </c>
      <c r="W7" s="1070"/>
      <c r="X7" s="394"/>
      <c r="Y7" s="428" t="s">
        <v>355</v>
      </c>
    </row>
    <row r="8" spans="1:25" s="301" customFormat="1" ht="20.25" customHeight="1" x14ac:dyDescent="0.2">
      <c r="A8" s="197"/>
      <c r="B8" s="610" t="s">
        <v>369</v>
      </c>
      <c r="C8" s="610" t="s">
        <v>737</v>
      </c>
      <c r="D8" s="424"/>
      <c r="E8" s="423"/>
      <c r="F8" s="419">
        <v>28262694</v>
      </c>
      <c r="G8" s="419">
        <v>1561452</v>
      </c>
      <c r="H8" s="419">
        <v>42656</v>
      </c>
      <c r="I8" s="419">
        <v>9632643</v>
      </c>
      <c r="J8" s="419">
        <v>553013</v>
      </c>
      <c r="K8" s="419">
        <v>9342559</v>
      </c>
      <c r="L8" s="419">
        <v>7130371</v>
      </c>
      <c r="M8" s="419">
        <v>607234</v>
      </c>
      <c r="N8" s="419">
        <v>6523137</v>
      </c>
      <c r="O8" s="419">
        <v>871068</v>
      </c>
      <c r="P8" s="419">
        <v>14965</v>
      </c>
      <c r="Q8" s="419">
        <v>927</v>
      </c>
      <c r="R8" s="419">
        <v>37354</v>
      </c>
      <c r="S8" s="419">
        <v>230612</v>
      </c>
      <c r="T8" s="419">
        <v>194793</v>
      </c>
      <c r="U8" s="419">
        <v>35819</v>
      </c>
      <c r="V8" s="606" t="s">
        <v>579</v>
      </c>
      <c r="W8" s="149" t="s">
        <v>1204</v>
      </c>
      <c r="X8" s="132"/>
      <c r="Y8" s="1010"/>
    </row>
    <row r="9" spans="1:25" s="301" customFormat="1" ht="20.25" customHeight="1" x14ac:dyDescent="0.2">
      <c r="A9" s="197"/>
      <c r="B9" s="405" t="s">
        <v>367</v>
      </c>
      <c r="C9" s="405" t="s">
        <v>381</v>
      </c>
      <c r="D9" s="132"/>
      <c r="E9" s="421"/>
      <c r="F9" s="419">
        <v>28177782</v>
      </c>
      <c r="G9" s="419">
        <v>2737449</v>
      </c>
      <c r="H9" s="419">
        <v>13687</v>
      </c>
      <c r="I9" s="419">
        <v>10001805</v>
      </c>
      <c r="J9" s="419">
        <v>662089</v>
      </c>
      <c r="K9" s="419">
        <v>8213757</v>
      </c>
      <c r="L9" s="419">
        <v>6548995</v>
      </c>
      <c r="M9" s="419">
        <v>585786</v>
      </c>
      <c r="N9" s="419">
        <v>5963209</v>
      </c>
      <c r="O9" s="419">
        <v>878699</v>
      </c>
      <c r="P9" s="419">
        <v>32359</v>
      </c>
      <c r="Q9" s="419">
        <v>909</v>
      </c>
      <c r="R9" s="419">
        <v>29910</v>
      </c>
      <c r="S9" s="419">
        <v>237144</v>
      </c>
      <c r="T9" s="419">
        <v>215605</v>
      </c>
      <c r="U9" s="419">
        <v>21539</v>
      </c>
      <c r="V9" s="606" t="s">
        <v>579</v>
      </c>
      <c r="W9" s="149" t="s">
        <v>1205</v>
      </c>
      <c r="X9" s="132"/>
      <c r="Y9" s="1010"/>
    </row>
    <row r="10" spans="1:25" s="301" customFormat="1" ht="20.25" customHeight="1" x14ac:dyDescent="0.2">
      <c r="A10" s="197"/>
      <c r="B10" s="405" t="s">
        <v>367</v>
      </c>
      <c r="C10" s="405" t="s">
        <v>380</v>
      </c>
      <c r="D10" s="132"/>
      <c r="E10" s="421"/>
      <c r="F10" s="419">
        <v>31608085</v>
      </c>
      <c r="G10" s="419">
        <v>3535878</v>
      </c>
      <c r="H10" s="419">
        <v>10243</v>
      </c>
      <c r="I10" s="419">
        <v>10772593</v>
      </c>
      <c r="J10" s="419">
        <v>521914</v>
      </c>
      <c r="K10" s="419">
        <v>9513169</v>
      </c>
      <c r="L10" s="419">
        <v>7254288</v>
      </c>
      <c r="M10" s="419">
        <v>1084477</v>
      </c>
      <c r="N10" s="419">
        <v>6169811</v>
      </c>
      <c r="O10" s="419">
        <v>867026</v>
      </c>
      <c r="P10" s="419">
        <v>64876</v>
      </c>
      <c r="Q10" s="419">
        <v>897</v>
      </c>
      <c r="R10" s="419">
        <v>36351</v>
      </c>
      <c r="S10" s="419">
        <v>201839</v>
      </c>
      <c r="T10" s="419">
        <v>169584</v>
      </c>
      <c r="U10" s="419">
        <v>32255</v>
      </c>
      <c r="V10" s="606" t="s">
        <v>579</v>
      </c>
      <c r="W10" s="149" t="s">
        <v>1206</v>
      </c>
      <c r="X10" s="132"/>
      <c r="Y10" s="1010"/>
    </row>
    <row r="11" spans="1:25" s="301" customFormat="1" ht="20.25" customHeight="1" x14ac:dyDescent="0.2">
      <c r="A11" s="197"/>
      <c r="B11" s="405" t="s">
        <v>367</v>
      </c>
      <c r="C11" s="405" t="s">
        <v>379</v>
      </c>
      <c r="D11" s="132"/>
      <c r="E11" s="421"/>
      <c r="F11" s="419">
        <v>33045905</v>
      </c>
      <c r="G11" s="419">
        <v>3253797</v>
      </c>
      <c r="H11" s="419">
        <v>17296</v>
      </c>
      <c r="I11" s="419">
        <v>11064075</v>
      </c>
      <c r="J11" s="419">
        <v>582070</v>
      </c>
      <c r="K11" s="419">
        <v>9150489</v>
      </c>
      <c r="L11" s="419">
        <v>8978178</v>
      </c>
      <c r="M11" s="419">
        <v>920380</v>
      </c>
      <c r="N11" s="419">
        <v>8057798</v>
      </c>
      <c r="O11" s="419">
        <v>1053599</v>
      </c>
      <c r="P11" s="419">
        <v>95911</v>
      </c>
      <c r="Q11" s="419">
        <v>1018</v>
      </c>
      <c r="R11" s="419">
        <v>35805</v>
      </c>
      <c r="S11" s="419">
        <v>246909</v>
      </c>
      <c r="T11" s="419">
        <v>192819</v>
      </c>
      <c r="U11" s="419">
        <v>54090</v>
      </c>
      <c r="V11" s="606" t="s">
        <v>579</v>
      </c>
      <c r="W11" s="149" t="s">
        <v>1207</v>
      </c>
      <c r="X11" s="132"/>
      <c r="Y11" s="1010"/>
    </row>
    <row r="12" spans="1:25" s="301" customFormat="1" ht="20.25" customHeight="1" x14ac:dyDescent="0.2">
      <c r="A12" s="197"/>
      <c r="B12" s="405" t="s">
        <v>367</v>
      </c>
      <c r="C12" s="405" t="s">
        <v>749</v>
      </c>
      <c r="D12" s="132"/>
      <c r="E12" s="421"/>
      <c r="F12" s="419">
        <v>32091083</v>
      </c>
      <c r="G12" s="419">
        <v>3909107</v>
      </c>
      <c r="H12" s="419">
        <v>51095</v>
      </c>
      <c r="I12" s="419">
        <v>10058468</v>
      </c>
      <c r="J12" s="419">
        <v>545768</v>
      </c>
      <c r="K12" s="419">
        <v>9230666</v>
      </c>
      <c r="L12" s="419">
        <v>8295979</v>
      </c>
      <c r="M12" s="419">
        <v>1349403</v>
      </c>
      <c r="N12" s="419">
        <v>6946576</v>
      </c>
      <c r="O12" s="419">
        <v>800803</v>
      </c>
      <c r="P12" s="419">
        <v>79259</v>
      </c>
      <c r="Q12" s="419">
        <v>1098</v>
      </c>
      <c r="R12" s="419">
        <v>44515</v>
      </c>
      <c r="S12" s="419">
        <v>200018</v>
      </c>
      <c r="T12" s="419">
        <v>146301</v>
      </c>
      <c r="U12" s="419">
        <v>53717</v>
      </c>
      <c r="V12" s="606" t="s">
        <v>579</v>
      </c>
      <c r="W12" s="149" t="s">
        <v>1208</v>
      </c>
      <c r="X12" s="132"/>
      <c r="Y12" s="132"/>
    </row>
    <row r="13" spans="1:25" s="301" customFormat="1" ht="20.25" customHeight="1" x14ac:dyDescent="0.2">
      <c r="A13" s="197"/>
      <c r="B13" s="405"/>
      <c r="C13" s="405"/>
      <c r="D13" s="410"/>
      <c r="E13" s="40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606"/>
      <c r="W13" s="419"/>
      <c r="X13" s="132"/>
      <c r="Y13" s="1010"/>
    </row>
    <row r="14" spans="1:25" s="301" customFormat="1" ht="20.25" customHeight="1" x14ac:dyDescent="0.2">
      <c r="A14" s="197"/>
      <c r="B14" s="405" t="s">
        <v>369</v>
      </c>
      <c r="C14" s="405" t="s">
        <v>738</v>
      </c>
      <c r="D14" s="418"/>
      <c r="E14" s="413"/>
      <c r="F14" s="419">
        <v>32500787</v>
      </c>
      <c r="G14" s="419">
        <v>3100413</v>
      </c>
      <c r="H14" s="419">
        <v>51222</v>
      </c>
      <c r="I14" s="419">
        <v>10946888</v>
      </c>
      <c r="J14" s="419">
        <v>572675</v>
      </c>
      <c r="K14" s="419">
        <v>8822543</v>
      </c>
      <c r="L14" s="419">
        <v>9007046</v>
      </c>
      <c r="M14" s="419">
        <v>1041545</v>
      </c>
      <c r="N14" s="419">
        <v>7965501</v>
      </c>
      <c r="O14" s="419">
        <v>1024141</v>
      </c>
      <c r="P14" s="419">
        <v>113895</v>
      </c>
      <c r="Q14" s="419">
        <v>1108</v>
      </c>
      <c r="R14" s="419">
        <v>39167</v>
      </c>
      <c r="S14" s="419">
        <v>276365</v>
      </c>
      <c r="T14" s="419">
        <v>207178</v>
      </c>
      <c r="U14" s="419">
        <v>69187</v>
      </c>
      <c r="V14" s="606" t="s">
        <v>579</v>
      </c>
      <c r="W14" s="148" t="s">
        <v>1209</v>
      </c>
      <c r="X14" s="132"/>
      <c r="Y14" s="395" t="s">
        <v>355</v>
      </c>
    </row>
    <row r="15" spans="1:25" s="301" customFormat="1" ht="20.25" customHeight="1" x14ac:dyDescent="0.2">
      <c r="A15" s="197"/>
      <c r="B15" s="405" t="s">
        <v>367</v>
      </c>
      <c r="C15" s="405" t="s">
        <v>749</v>
      </c>
      <c r="D15" s="418"/>
      <c r="E15" s="413"/>
      <c r="F15" s="419">
        <v>31522904</v>
      </c>
      <c r="G15" s="419">
        <v>3759206</v>
      </c>
      <c r="H15" s="419">
        <v>6673</v>
      </c>
      <c r="I15" s="419">
        <v>9878620</v>
      </c>
      <c r="J15" s="419">
        <v>516881</v>
      </c>
      <c r="K15" s="419">
        <v>9023445</v>
      </c>
      <c r="L15" s="419">
        <v>8338079</v>
      </c>
      <c r="M15" s="419">
        <v>1243777</v>
      </c>
      <c r="N15" s="419">
        <v>7094302</v>
      </c>
      <c r="O15" s="419">
        <v>790857</v>
      </c>
      <c r="P15" s="419">
        <v>73277</v>
      </c>
      <c r="Q15" s="419">
        <v>1011</v>
      </c>
      <c r="R15" s="419">
        <v>41114</v>
      </c>
      <c r="S15" s="419">
        <v>176533</v>
      </c>
      <c r="T15" s="419">
        <v>129838</v>
      </c>
      <c r="U15" s="419">
        <v>46695</v>
      </c>
      <c r="V15" s="606" t="s">
        <v>579</v>
      </c>
      <c r="W15" s="148" t="s">
        <v>1210</v>
      </c>
      <c r="X15" s="132"/>
      <c r="Y15" s="395"/>
    </row>
    <row r="16" spans="1:25" s="301" customFormat="1" ht="20.25" customHeight="1" x14ac:dyDescent="0.2">
      <c r="A16" s="197"/>
      <c r="B16" s="405"/>
      <c r="C16" s="405"/>
      <c r="D16" s="410"/>
      <c r="E16" s="40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606"/>
      <c r="W16" s="143"/>
      <c r="X16" s="132"/>
      <c r="Y16" s="395"/>
    </row>
    <row r="17" spans="1:25" s="301" customFormat="1" ht="20.25" customHeight="1" x14ac:dyDescent="0.2">
      <c r="A17" s="197"/>
      <c r="B17" s="405" t="s">
        <v>369</v>
      </c>
      <c r="C17" s="405" t="s">
        <v>368</v>
      </c>
      <c r="D17" s="1032" t="s">
        <v>1211</v>
      </c>
      <c r="E17" s="413"/>
      <c r="F17" s="419">
        <v>8044591</v>
      </c>
      <c r="G17" s="419">
        <v>1427625</v>
      </c>
      <c r="H17" s="419">
        <v>44422</v>
      </c>
      <c r="I17" s="419">
        <v>2056634</v>
      </c>
      <c r="J17" s="419">
        <v>188050</v>
      </c>
      <c r="K17" s="419">
        <v>2162230</v>
      </c>
      <c r="L17" s="419">
        <v>2165630</v>
      </c>
      <c r="M17" s="419">
        <v>350992</v>
      </c>
      <c r="N17" s="419">
        <v>1814638</v>
      </c>
      <c r="O17" s="419">
        <v>235573</v>
      </c>
      <c r="P17" s="419">
        <v>17984</v>
      </c>
      <c r="Q17" s="419">
        <v>337</v>
      </c>
      <c r="R17" s="419">
        <v>12053</v>
      </c>
      <c r="S17" s="419">
        <v>66440</v>
      </c>
      <c r="T17" s="419">
        <v>51343</v>
      </c>
      <c r="U17" s="419">
        <v>15097</v>
      </c>
      <c r="V17" s="419" t="s">
        <v>579</v>
      </c>
      <c r="W17" s="144" t="s">
        <v>1212</v>
      </c>
      <c r="X17" s="132"/>
      <c r="Y17" s="395"/>
    </row>
    <row r="18" spans="1:25" s="301" customFormat="1" ht="20.25" customHeight="1" x14ac:dyDescent="0.2">
      <c r="A18" s="197"/>
      <c r="B18" s="405" t="s">
        <v>367</v>
      </c>
      <c r="C18" s="405" t="s">
        <v>367</v>
      </c>
      <c r="D18" s="1032" t="s">
        <v>1213</v>
      </c>
      <c r="E18" s="413"/>
      <c r="F18" s="419">
        <v>6887676</v>
      </c>
      <c r="G18" s="419">
        <v>540329</v>
      </c>
      <c r="H18" s="419">
        <v>3422</v>
      </c>
      <c r="I18" s="419">
        <v>2624189</v>
      </c>
      <c r="J18" s="419">
        <v>3476</v>
      </c>
      <c r="K18" s="419">
        <v>1815818</v>
      </c>
      <c r="L18" s="419">
        <v>1900442</v>
      </c>
      <c r="M18" s="419">
        <v>230374</v>
      </c>
      <c r="N18" s="419">
        <v>1670068</v>
      </c>
      <c r="O18" s="419">
        <v>191117</v>
      </c>
      <c r="P18" s="419">
        <v>35988</v>
      </c>
      <c r="Q18" s="419">
        <v>249</v>
      </c>
      <c r="R18" s="419">
        <v>10035</v>
      </c>
      <c r="S18" s="419">
        <v>48903</v>
      </c>
      <c r="T18" s="419">
        <v>31989</v>
      </c>
      <c r="U18" s="419">
        <v>16914</v>
      </c>
      <c r="V18" s="419" t="s">
        <v>579</v>
      </c>
      <c r="W18" s="147" t="s">
        <v>1214</v>
      </c>
      <c r="X18" s="132"/>
      <c r="Y18" s="395"/>
    </row>
    <row r="19" spans="1:25" s="301" customFormat="1" ht="20.25" customHeight="1" x14ac:dyDescent="0.2">
      <c r="A19" s="197"/>
      <c r="B19" s="405" t="s">
        <v>367</v>
      </c>
      <c r="C19" s="405" t="s">
        <v>367</v>
      </c>
      <c r="D19" s="1032" t="s">
        <v>1215</v>
      </c>
      <c r="E19" s="413"/>
      <c r="F19" s="419">
        <v>9432724</v>
      </c>
      <c r="G19" s="419">
        <v>818695</v>
      </c>
      <c r="H19" s="419" t="s">
        <v>579</v>
      </c>
      <c r="I19" s="419">
        <v>3198457</v>
      </c>
      <c r="J19" s="419">
        <v>77302</v>
      </c>
      <c r="K19" s="419">
        <v>3273854</v>
      </c>
      <c r="L19" s="419">
        <v>2064416</v>
      </c>
      <c r="M19" s="419">
        <v>358441</v>
      </c>
      <c r="N19" s="419">
        <v>1705975</v>
      </c>
      <c r="O19" s="419">
        <v>150698</v>
      </c>
      <c r="P19" s="419">
        <v>20988</v>
      </c>
      <c r="Q19" s="419">
        <v>270</v>
      </c>
      <c r="R19" s="419">
        <v>10162</v>
      </c>
      <c r="S19" s="419">
        <v>46229</v>
      </c>
      <c r="T19" s="419">
        <v>29129</v>
      </c>
      <c r="U19" s="419">
        <v>17100</v>
      </c>
      <c r="V19" s="419" t="s">
        <v>579</v>
      </c>
      <c r="W19" s="146" t="s">
        <v>1216</v>
      </c>
      <c r="X19" s="132"/>
      <c r="Y19" s="395" t="s">
        <v>355</v>
      </c>
    </row>
    <row r="20" spans="1:25" s="301" customFormat="1" ht="20.25" customHeight="1" x14ac:dyDescent="0.2">
      <c r="A20" s="197"/>
      <c r="B20" s="405" t="s">
        <v>367</v>
      </c>
      <c r="C20" s="405" t="s">
        <v>367</v>
      </c>
      <c r="D20" s="1032" t="s">
        <v>1217</v>
      </c>
      <c r="E20" s="413"/>
      <c r="F20" s="419">
        <v>7726092</v>
      </c>
      <c r="G20" s="419">
        <v>1122458</v>
      </c>
      <c r="H20" s="419">
        <v>3251</v>
      </c>
      <c r="I20" s="419">
        <v>2179188</v>
      </c>
      <c r="J20" s="419">
        <v>276940</v>
      </c>
      <c r="K20" s="419">
        <v>1978764</v>
      </c>
      <c r="L20" s="419">
        <v>2165491</v>
      </c>
      <c r="M20" s="419">
        <v>409596</v>
      </c>
      <c r="N20" s="419">
        <v>1755895</v>
      </c>
      <c r="O20" s="419">
        <v>223415</v>
      </c>
      <c r="P20" s="419">
        <v>4299</v>
      </c>
      <c r="Q20" s="419">
        <v>242</v>
      </c>
      <c r="R20" s="419">
        <v>12265</v>
      </c>
      <c r="S20" s="419">
        <v>38446</v>
      </c>
      <c r="T20" s="419">
        <v>33840</v>
      </c>
      <c r="U20" s="419">
        <v>4606</v>
      </c>
      <c r="V20" s="419" t="s">
        <v>579</v>
      </c>
      <c r="W20" s="145" t="s">
        <v>1218</v>
      </c>
      <c r="X20" s="132"/>
      <c r="Y20" s="395" t="s">
        <v>355</v>
      </c>
    </row>
    <row r="21" spans="1:25" s="301" customFormat="1" ht="20.25" customHeight="1" x14ac:dyDescent="0.2">
      <c r="A21" s="197"/>
      <c r="B21" s="405" t="s">
        <v>369</v>
      </c>
      <c r="C21" s="405" t="s">
        <v>739</v>
      </c>
      <c r="D21" s="1032" t="s">
        <v>1211</v>
      </c>
      <c r="E21" s="413"/>
      <c r="F21" s="419">
        <v>7476412</v>
      </c>
      <c r="G21" s="419">
        <v>1277724</v>
      </c>
      <c r="H21" s="419" t="s">
        <v>579</v>
      </c>
      <c r="I21" s="419">
        <v>1876786</v>
      </c>
      <c r="J21" s="419">
        <v>159163</v>
      </c>
      <c r="K21" s="419">
        <v>1955009</v>
      </c>
      <c r="L21" s="419">
        <v>2207730</v>
      </c>
      <c r="M21" s="419">
        <v>245366</v>
      </c>
      <c r="N21" s="419">
        <v>1962364</v>
      </c>
      <c r="O21" s="419">
        <v>225627</v>
      </c>
      <c r="P21" s="419">
        <v>12002</v>
      </c>
      <c r="Q21" s="419">
        <v>250</v>
      </c>
      <c r="R21" s="419">
        <v>8652</v>
      </c>
      <c r="S21" s="419">
        <v>42955</v>
      </c>
      <c r="T21" s="419">
        <v>34880</v>
      </c>
      <c r="U21" s="419">
        <v>8075</v>
      </c>
      <c r="V21" s="419" t="s">
        <v>579</v>
      </c>
      <c r="W21" s="144" t="s">
        <v>1219</v>
      </c>
      <c r="X21" s="132"/>
      <c r="Y21" s="395"/>
    </row>
    <row r="22" spans="1:25" s="301" customFormat="1" ht="20.25" customHeight="1" x14ac:dyDescent="0.2">
      <c r="A22" s="197"/>
      <c r="B22" s="405"/>
      <c r="C22" s="405"/>
      <c r="D22" s="410"/>
      <c r="E22" s="409"/>
      <c r="F22" s="607"/>
      <c r="G22" s="607"/>
      <c r="H22" s="607"/>
      <c r="I22" s="607"/>
      <c r="J22" s="607"/>
      <c r="K22" s="607"/>
      <c r="L22" s="607"/>
      <c r="M22" s="607"/>
      <c r="N22" s="607"/>
      <c r="O22" s="609"/>
      <c r="P22" s="609"/>
      <c r="Q22" s="609"/>
      <c r="R22" s="609"/>
      <c r="S22" s="609"/>
      <c r="T22" s="609"/>
      <c r="U22" s="609"/>
      <c r="V22" s="608"/>
      <c r="W22" s="143"/>
      <c r="X22" s="132"/>
      <c r="Y22" s="395"/>
    </row>
    <row r="23" spans="1:25" s="301" customFormat="1" ht="20.25" customHeight="1" x14ac:dyDescent="0.2">
      <c r="A23" s="197"/>
      <c r="B23" s="405" t="s">
        <v>369</v>
      </c>
      <c r="C23" s="405" t="s">
        <v>368</v>
      </c>
      <c r="D23" s="405" t="s">
        <v>1220</v>
      </c>
      <c r="E23" s="404"/>
      <c r="F23" s="407">
        <v>2781314</v>
      </c>
      <c r="G23" s="407">
        <v>436938</v>
      </c>
      <c r="H23" s="140" t="s">
        <v>579</v>
      </c>
      <c r="I23" s="407">
        <v>558925</v>
      </c>
      <c r="J23" s="407">
        <v>147996</v>
      </c>
      <c r="K23" s="407">
        <v>847524</v>
      </c>
      <c r="L23" s="407">
        <v>789931</v>
      </c>
      <c r="M23" s="407">
        <v>104665</v>
      </c>
      <c r="N23" s="407">
        <v>685266</v>
      </c>
      <c r="O23" s="407">
        <v>79534</v>
      </c>
      <c r="P23" s="140">
        <v>5984</v>
      </c>
      <c r="Q23" s="407">
        <v>109</v>
      </c>
      <c r="R23" s="407">
        <v>4598</v>
      </c>
      <c r="S23" s="407">
        <v>17743</v>
      </c>
      <c r="T23" s="407">
        <v>16142</v>
      </c>
      <c r="U23" s="140">
        <v>1601</v>
      </c>
      <c r="V23" s="140" t="s">
        <v>579</v>
      </c>
      <c r="W23" s="142" t="s">
        <v>1221</v>
      </c>
      <c r="X23" s="132"/>
      <c r="Y23" s="395" t="s">
        <v>355</v>
      </c>
    </row>
    <row r="24" spans="1:25" s="301" customFormat="1" ht="20.25" customHeight="1" x14ac:dyDescent="0.2">
      <c r="A24" s="197"/>
      <c r="B24" s="405" t="s">
        <v>367</v>
      </c>
      <c r="C24" s="405" t="s">
        <v>367</v>
      </c>
      <c r="D24" s="405" t="s">
        <v>1222</v>
      </c>
      <c r="E24" s="404"/>
      <c r="F24" s="419">
        <v>2449051</v>
      </c>
      <c r="G24" s="419">
        <v>459333</v>
      </c>
      <c r="H24" s="419">
        <v>41001</v>
      </c>
      <c r="I24" s="419">
        <v>687405</v>
      </c>
      <c r="J24" s="419">
        <v>40028</v>
      </c>
      <c r="K24" s="419">
        <v>594604</v>
      </c>
      <c r="L24" s="419">
        <v>626680</v>
      </c>
      <c r="M24" s="419">
        <v>115398</v>
      </c>
      <c r="N24" s="419">
        <v>511282</v>
      </c>
      <c r="O24" s="419">
        <v>75224</v>
      </c>
      <c r="P24" s="419">
        <v>6000</v>
      </c>
      <c r="Q24" s="419">
        <v>128</v>
      </c>
      <c r="R24" s="419">
        <v>4846</v>
      </c>
      <c r="S24" s="419">
        <v>11667</v>
      </c>
      <c r="T24" s="419">
        <v>10166</v>
      </c>
      <c r="U24" s="419">
        <v>1501</v>
      </c>
      <c r="V24" s="419" t="s">
        <v>579</v>
      </c>
      <c r="W24" s="137" t="s">
        <v>1223</v>
      </c>
      <c r="X24" s="132"/>
      <c r="Y24" s="395"/>
    </row>
    <row r="25" spans="1:25" s="301" customFormat="1" ht="20.25" customHeight="1" x14ac:dyDescent="0.2">
      <c r="A25" s="197"/>
      <c r="B25" s="405" t="s">
        <v>367</v>
      </c>
      <c r="C25" s="405" t="s">
        <v>367</v>
      </c>
      <c r="D25" s="405" t="s">
        <v>378</v>
      </c>
      <c r="E25" s="404"/>
      <c r="F25" s="407">
        <v>2814226</v>
      </c>
      <c r="G25" s="407">
        <v>531354</v>
      </c>
      <c r="H25" s="140">
        <v>3421</v>
      </c>
      <c r="I25" s="407">
        <v>810304</v>
      </c>
      <c r="J25" s="407">
        <v>26</v>
      </c>
      <c r="K25" s="407">
        <v>720102</v>
      </c>
      <c r="L25" s="407">
        <v>749019</v>
      </c>
      <c r="M25" s="407">
        <v>130929</v>
      </c>
      <c r="N25" s="407">
        <v>618090</v>
      </c>
      <c r="O25" s="407">
        <v>80815</v>
      </c>
      <c r="P25" s="140">
        <v>6000</v>
      </c>
      <c r="Q25" s="407">
        <v>100</v>
      </c>
      <c r="R25" s="407">
        <v>2609</v>
      </c>
      <c r="S25" s="407">
        <v>37030</v>
      </c>
      <c r="T25" s="407">
        <v>25035</v>
      </c>
      <c r="U25" s="407">
        <v>11995</v>
      </c>
      <c r="V25" s="140" t="s">
        <v>579</v>
      </c>
      <c r="W25" s="137" t="s">
        <v>1224</v>
      </c>
      <c r="X25" s="132"/>
      <c r="Y25" s="395" t="s">
        <v>355</v>
      </c>
    </row>
    <row r="26" spans="1:25" s="301" customFormat="1" ht="20.25" customHeight="1" x14ac:dyDescent="0.2">
      <c r="A26" s="197"/>
      <c r="B26" s="405" t="s">
        <v>367</v>
      </c>
      <c r="C26" s="405" t="s">
        <v>367</v>
      </c>
      <c r="D26" s="405" t="s">
        <v>377</v>
      </c>
      <c r="E26" s="404"/>
      <c r="F26" s="419">
        <v>2030516</v>
      </c>
      <c r="G26" s="419">
        <v>118563</v>
      </c>
      <c r="H26" s="419">
        <v>3422</v>
      </c>
      <c r="I26" s="419">
        <v>773945</v>
      </c>
      <c r="J26" s="419">
        <v>26</v>
      </c>
      <c r="K26" s="419">
        <v>481931</v>
      </c>
      <c r="L26" s="419">
        <v>652629</v>
      </c>
      <c r="M26" s="419">
        <v>119042</v>
      </c>
      <c r="N26" s="419">
        <v>533587</v>
      </c>
      <c r="O26" s="419">
        <v>68379</v>
      </c>
      <c r="P26" s="419">
        <v>11994</v>
      </c>
      <c r="Q26" s="419">
        <v>68</v>
      </c>
      <c r="R26" s="419">
        <v>4658</v>
      </c>
      <c r="S26" s="419">
        <v>17739</v>
      </c>
      <c r="T26" s="419">
        <v>14536</v>
      </c>
      <c r="U26" s="419">
        <v>3203</v>
      </c>
      <c r="V26" s="419" t="s">
        <v>579</v>
      </c>
      <c r="W26" s="137" t="s">
        <v>1225</v>
      </c>
      <c r="X26" s="132"/>
      <c r="Y26" s="395"/>
    </row>
    <row r="27" spans="1:25" s="301" customFormat="1" ht="20.25" customHeight="1" x14ac:dyDescent="0.2">
      <c r="A27" s="197"/>
      <c r="B27" s="405" t="s">
        <v>367</v>
      </c>
      <c r="C27" s="405" t="s">
        <v>367</v>
      </c>
      <c r="D27" s="405" t="s">
        <v>376</v>
      </c>
      <c r="E27" s="404"/>
      <c r="F27" s="419">
        <v>2497671</v>
      </c>
      <c r="G27" s="419">
        <v>183713</v>
      </c>
      <c r="H27" s="419" t="s">
        <v>579</v>
      </c>
      <c r="I27" s="419">
        <v>930673</v>
      </c>
      <c r="J27" s="419" t="s">
        <v>579</v>
      </c>
      <c r="K27" s="419">
        <v>746536</v>
      </c>
      <c r="L27" s="419">
        <v>636749</v>
      </c>
      <c r="M27" s="419">
        <v>68136</v>
      </c>
      <c r="N27" s="419">
        <v>568613</v>
      </c>
      <c r="O27" s="419">
        <v>67772</v>
      </c>
      <c r="P27" s="419">
        <v>8999</v>
      </c>
      <c r="Q27" s="419">
        <v>110</v>
      </c>
      <c r="R27" s="419">
        <v>3685</v>
      </c>
      <c r="S27" s="419">
        <v>16600</v>
      </c>
      <c r="T27" s="419">
        <v>10190</v>
      </c>
      <c r="U27" s="419">
        <v>6410</v>
      </c>
      <c r="V27" s="419" t="s">
        <v>579</v>
      </c>
      <c r="W27" s="137" t="s">
        <v>1226</v>
      </c>
      <c r="X27" s="132"/>
      <c r="Y27" s="395" t="s">
        <v>355</v>
      </c>
    </row>
    <row r="28" spans="1:25" s="301" customFormat="1" ht="20.25" customHeight="1" x14ac:dyDescent="0.2">
      <c r="A28" s="197"/>
      <c r="B28" s="405" t="s">
        <v>367</v>
      </c>
      <c r="C28" s="405" t="s">
        <v>367</v>
      </c>
      <c r="D28" s="405" t="s">
        <v>375</v>
      </c>
      <c r="E28" s="404"/>
      <c r="F28" s="419">
        <v>2359489</v>
      </c>
      <c r="G28" s="419">
        <v>238053</v>
      </c>
      <c r="H28" s="419" t="s">
        <v>579</v>
      </c>
      <c r="I28" s="419">
        <v>919571</v>
      </c>
      <c r="J28" s="419">
        <v>3450</v>
      </c>
      <c r="K28" s="419">
        <v>587351</v>
      </c>
      <c r="L28" s="419">
        <v>611064</v>
      </c>
      <c r="M28" s="419">
        <v>43196</v>
      </c>
      <c r="N28" s="419">
        <v>567868</v>
      </c>
      <c r="O28" s="419">
        <v>54966</v>
      </c>
      <c r="P28" s="419">
        <v>14995</v>
      </c>
      <c r="Q28" s="419">
        <v>71</v>
      </c>
      <c r="R28" s="419">
        <v>1692</v>
      </c>
      <c r="S28" s="419">
        <v>14564</v>
      </c>
      <c r="T28" s="419">
        <v>7263</v>
      </c>
      <c r="U28" s="419">
        <v>7301</v>
      </c>
      <c r="V28" s="419" t="s">
        <v>579</v>
      </c>
      <c r="W28" s="137" t="s">
        <v>1227</v>
      </c>
      <c r="X28" s="132"/>
      <c r="Y28" s="395"/>
    </row>
    <row r="29" spans="1:25" s="301" customFormat="1" ht="20.25" customHeight="1" x14ac:dyDescent="0.2">
      <c r="A29" s="197"/>
      <c r="B29" s="405" t="s">
        <v>367</v>
      </c>
      <c r="C29" s="405" t="s">
        <v>367</v>
      </c>
      <c r="D29" s="405" t="s">
        <v>374</v>
      </c>
      <c r="E29" s="404"/>
      <c r="F29" s="419">
        <v>2935561</v>
      </c>
      <c r="G29" s="419">
        <v>310228</v>
      </c>
      <c r="H29" s="419" t="s">
        <v>579</v>
      </c>
      <c r="I29" s="419">
        <v>1086884</v>
      </c>
      <c r="J29" s="419">
        <v>2950</v>
      </c>
      <c r="K29" s="419">
        <v>992533</v>
      </c>
      <c r="L29" s="419">
        <v>542966</v>
      </c>
      <c r="M29" s="419">
        <v>95334</v>
      </c>
      <c r="N29" s="419">
        <v>447632</v>
      </c>
      <c r="O29" s="419">
        <v>52525</v>
      </c>
      <c r="P29" s="419">
        <v>2997</v>
      </c>
      <c r="Q29" s="419">
        <v>54</v>
      </c>
      <c r="R29" s="419">
        <v>2115</v>
      </c>
      <c r="S29" s="419">
        <v>17472</v>
      </c>
      <c r="T29" s="419">
        <v>5806</v>
      </c>
      <c r="U29" s="419">
        <v>11666</v>
      </c>
      <c r="V29" s="419" t="s">
        <v>579</v>
      </c>
      <c r="W29" s="137" t="s">
        <v>1228</v>
      </c>
      <c r="X29" s="132"/>
      <c r="Y29" s="395" t="s">
        <v>355</v>
      </c>
    </row>
    <row r="30" spans="1:25" s="301" customFormat="1" ht="20.25" customHeight="1" x14ac:dyDescent="0.2">
      <c r="A30" s="197"/>
      <c r="B30" s="405" t="s">
        <v>367</v>
      </c>
      <c r="C30" s="405" t="s">
        <v>367</v>
      </c>
      <c r="D30" s="405" t="s">
        <v>373</v>
      </c>
      <c r="E30" s="404"/>
      <c r="F30" s="419">
        <v>3226023</v>
      </c>
      <c r="G30" s="419">
        <v>177519</v>
      </c>
      <c r="H30" s="419" t="s">
        <v>579</v>
      </c>
      <c r="I30" s="419">
        <v>1153198</v>
      </c>
      <c r="J30" s="419">
        <v>37590</v>
      </c>
      <c r="K30" s="419">
        <v>1249887</v>
      </c>
      <c r="L30" s="419">
        <v>607829</v>
      </c>
      <c r="M30" s="419">
        <v>129194</v>
      </c>
      <c r="N30" s="419">
        <v>478635</v>
      </c>
      <c r="O30" s="419">
        <v>59516</v>
      </c>
      <c r="P30" s="419">
        <v>11993</v>
      </c>
      <c r="Q30" s="419">
        <v>101</v>
      </c>
      <c r="R30" s="419">
        <v>5968</v>
      </c>
      <c r="S30" s="419">
        <v>17068</v>
      </c>
      <c r="T30" s="419">
        <v>13135</v>
      </c>
      <c r="U30" s="419">
        <v>3933</v>
      </c>
      <c r="V30" s="419" t="s">
        <v>579</v>
      </c>
      <c r="W30" s="137" t="s">
        <v>1229</v>
      </c>
      <c r="X30" s="132"/>
      <c r="Y30" s="395"/>
    </row>
    <row r="31" spans="1:25" s="301" customFormat="1" ht="20.25" customHeight="1" x14ac:dyDescent="0.2">
      <c r="A31" s="197"/>
      <c r="B31" s="405" t="s">
        <v>367</v>
      </c>
      <c r="C31" s="405" t="s">
        <v>367</v>
      </c>
      <c r="D31" s="405" t="s">
        <v>372</v>
      </c>
      <c r="E31" s="404"/>
      <c r="F31" s="419">
        <v>3271140</v>
      </c>
      <c r="G31" s="419">
        <v>330948</v>
      </c>
      <c r="H31" s="419" t="s">
        <v>579</v>
      </c>
      <c r="I31" s="419">
        <v>958375</v>
      </c>
      <c r="J31" s="419">
        <v>36762</v>
      </c>
      <c r="K31" s="419">
        <v>1031434</v>
      </c>
      <c r="L31" s="419">
        <v>913621</v>
      </c>
      <c r="M31" s="419">
        <v>133913</v>
      </c>
      <c r="N31" s="419">
        <v>779708</v>
      </c>
      <c r="O31" s="419">
        <v>38657</v>
      </c>
      <c r="P31" s="419">
        <v>5998</v>
      </c>
      <c r="Q31" s="419">
        <v>115</v>
      </c>
      <c r="R31" s="419">
        <v>2079</v>
      </c>
      <c r="S31" s="419">
        <v>11689</v>
      </c>
      <c r="T31" s="419">
        <v>10188</v>
      </c>
      <c r="U31" s="419">
        <v>1501</v>
      </c>
      <c r="V31" s="419" t="s">
        <v>579</v>
      </c>
      <c r="W31" s="137" t="s">
        <v>1230</v>
      </c>
      <c r="X31" s="132"/>
      <c r="Y31" s="395" t="s">
        <v>355</v>
      </c>
    </row>
    <row r="32" spans="1:25" s="301" customFormat="1" ht="20.25" customHeight="1" x14ac:dyDescent="0.2">
      <c r="A32" s="197"/>
      <c r="B32" s="405" t="s">
        <v>367</v>
      </c>
      <c r="C32" s="405" t="s">
        <v>367</v>
      </c>
      <c r="D32" s="408" t="s">
        <v>1231</v>
      </c>
      <c r="E32" s="404"/>
      <c r="F32" s="419">
        <v>1936390</v>
      </c>
      <c r="G32" s="419">
        <v>232107</v>
      </c>
      <c r="H32" s="419" t="s">
        <v>579</v>
      </c>
      <c r="I32" s="419">
        <v>755535</v>
      </c>
      <c r="J32" s="419">
        <v>49995</v>
      </c>
      <c r="K32" s="419">
        <v>350797</v>
      </c>
      <c r="L32" s="419">
        <v>547956</v>
      </c>
      <c r="M32" s="419">
        <v>122029</v>
      </c>
      <c r="N32" s="419">
        <v>425927</v>
      </c>
      <c r="O32" s="419">
        <v>76718</v>
      </c>
      <c r="P32" s="419" t="s">
        <v>579</v>
      </c>
      <c r="Q32" s="419">
        <v>72</v>
      </c>
      <c r="R32" s="419">
        <v>4876</v>
      </c>
      <c r="S32" s="419">
        <v>7552</v>
      </c>
      <c r="T32" s="419">
        <v>5950</v>
      </c>
      <c r="U32" s="419">
        <v>1602</v>
      </c>
      <c r="V32" s="419" t="s">
        <v>579</v>
      </c>
      <c r="W32" s="137" t="s">
        <v>1232</v>
      </c>
      <c r="X32" s="132"/>
      <c r="Y32" s="395"/>
    </row>
    <row r="33" spans="1:25" s="301" customFormat="1" ht="20.25" customHeight="1" x14ac:dyDescent="0.2">
      <c r="A33" s="197"/>
      <c r="B33" s="405" t="s">
        <v>367</v>
      </c>
      <c r="C33" s="405" t="s">
        <v>367</v>
      </c>
      <c r="D33" s="408" t="s">
        <v>371</v>
      </c>
      <c r="E33" s="404"/>
      <c r="F33" s="419">
        <v>2651359</v>
      </c>
      <c r="G33" s="419">
        <v>319690</v>
      </c>
      <c r="H33" s="419" t="s">
        <v>579</v>
      </c>
      <c r="I33" s="419">
        <v>741015</v>
      </c>
      <c r="J33" s="419">
        <v>98190</v>
      </c>
      <c r="K33" s="419">
        <v>702793</v>
      </c>
      <c r="L33" s="419">
        <v>789671</v>
      </c>
      <c r="M33" s="419">
        <v>141367</v>
      </c>
      <c r="N33" s="419">
        <v>648304</v>
      </c>
      <c r="O33" s="419">
        <v>72176</v>
      </c>
      <c r="P33" s="419" t="s">
        <v>579</v>
      </c>
      <c r="Q33" s="419">
        <v>59</v>
      </c>
      <c r="R33" s="419">
        <v>4990</v>
      </c>
      <c r="S33" s="419">
        <v>19255</v>
      </c>
      <c r="T33" s="419">
        <v>16251</v>
      </c>
      <c r="U33" s="419">
        <v>3004</v>
      </c>
      <c r="V33" s="419" t="s">
        <v>579</v>
      </c>
      <c r="W33" s="137" t="s">
        <v>1233</v>
      </c>
      <c r="X33" s="132"/>
      <c r="Y33" s="395"/>
    </row>
    <row r="34" spans="1:25" s="301" customFormat="1" ht="20.25" customHeight="1" x14ac:dyDescent="0.2">
      <c r="A34" s="197"/>
      <c r="B34" s="405" t="s">
        <v>367</v>
      </c>
      <c r="C34" s="405" t="s">
        <v>367</v>
      </c>
      <c r="D34" s="408" t="s">
        <v>370</v>
      </c>
      <c r="E34" s="404"/>
      <c r="F34" s="419">
        <v>3138343</v>
      </c>
      <c r="G34" s="419">
        <v>570661</v>
      </c>
      <c r="H34" s="419">
        <v>3251</v>
      </c>
      <c r="I34" s="419">
        <v>682638</v>
      </c>
      <c r="J34" s="419">
        <v>128755</v>
      </c>
      <c r="K34" s="419">
        <v>925174</v>
      </c>
      <c r="L34" s="419">
        <v>827864</v>
      </c>
      <c r="M34" s="419">
        <v>146200</v>
      </c>
      <c r="N34" s="419">
        <v>681664</v>
      </c>
      <c r="O34" s="419">
        <v>74521</v>
      </c>
      <c r="P34" s="419">
        <v>4299</v>
      </c>
      <c r="Q34" s="419">
        <v>111</v>
      </c>
      <c r="R34" s="419">
        <v>2399</v>
      </c>
      <c r="S34" s="419">
        <v>11639</v>
      </c>
      <c r="T34" s="419">
        <v>11639</v>
      </c>
      <c r="U34" s="419" t="s">
        <v>579</v>
      </c>
      <c r="V34" s="419" t="s">
        <v>579</v>
      </c>
      <c r="W34" s="137" t="s">
        <v>1234</v>
      </c>
      <c r="X34" s="132"/>
      <c r="Y34" s="395" t="s">
        <v>355</v>
      </c>
    </row>
    <row r="35" spans="1:25" s="301" customFormat="1" ht="20.25" customHeight="1" x14ac:dyDescent="0.2">
      <c r="A35" s="197"/>
      <c r="B35" s="405"/>
      <c r="C35" s="405"/>
      <c r="D35" s="405"/>
      <c r="E35" s="404"/>
      <c r="F35" s="419"/>
      <c r="G35" s="607"/>
      <c r="H35" s="607"/>
      <c r="I35" s="607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606"/>
      <c r="W35" s="406"/>
      <c r="X35" s="132"/>
      <c r="Y35" s="395"/>
    </row>
    <row r="36" spans="1:25" s="301" customFormat="1" ht="20.25" customHeight="1" x14ac:dyDescent="0.2">
      <c r="A36" s="197"/>
      <c r="B36" s="405" t="s">
        <v>369</v>
      </c>
      <c r="C36" s="405" t="s">
        <v>739</v>
      </c>
      <c r="D36" s="405" t="s">
        <v>1235</v>
      </c>
      <c r="E36" s="404"/>
      <c r="F36" s="419">
        <v>2498284</v>
      </c>
      <c r="G36" s="419">
        <v>482102</v>
      </c>
      <c r="H36" s="419" t="s">
        <v>579</v>
      </c>
      <c r="I36" s="419">
        <v>652866</v>
      </c>
      <c r="J36" s="419">
        <v>84421</v>
      </c>
      <c r="K36" s="419">
        <v>725354</v>
      </c>
      <c r="L36" s="419">
        <v>553541</v>
      </c>
      <c r="M36" s="419">
        <v>67822</v>
      </c>
      <c r="N36" s="419">
        <v>485719</v>
      </c>
      <c r="O36" s="419">
        <v>73037</v>
      </c>
      <c r="P36" s="419" t="s">
        <v>579</v>
      </c>
      <c r="Q36" s="419">
        <v>101</v>
      </c>
      <c r="R36" s="419">
        <v>4680</v>
      </c>
      <c r="S36" s="419">
        <v>13079</v>
      </c>
      <c r="T36" s="419">
        <v>13079</v>
      </c>
      <c r="U36" s="419" t="s">
        <v>579</v>
      </c>
      <c r="V36" s="606" t="s">
        <v>579</v>
      </c>
      <c r="W36" s="142" t="s">
        <v>1236</v>
      </c>
      <c r="X36" s="132"/>
      <c r="Y36" s="395" t="s">
        <v>355</v>
      </c>
    </row>
    <row r="37" spans="1:25" s="301" customFormat="1" ht="20.25" customHeight="1" x14ac:dyDescent="0.2">
      <c r="A37" s="197"/>
      <c r="B37" s="405" t="s">
        <v>367</v>
      </c>
      <c r="C37" s="405" t="s">
        <v>367</v>
      </c>
      <c r="D37" s="405" t="s">
        <v>1222</v>
      </c>
      <c r="E37" s="404"/>
      <c r="F37" s="419">
        <v>2272162</v>
      </c>
      <c r="G37" s="419">
        <v>402732</v>
      </c>
      <c r="H37" s="419" t="s">
        <v>579</v>
      </c>
      <c r="I37" s="419">
        <v>621036</v>
      </c>
      <c r="J37" s="419">
        <v>24721</v>
      </c>
      <c r="K37" s="419">
        <v>648606</v>
      </c>
      <c r="L37" s="419">
        <v>575067</v>
      </c>
      <c r="M37" s="419">
        <v>90955</v>
      </c>
      <c r="N37" s="419">
        <v>484112</v>
      </c>
      <c r="O37" s="419">
        <v>86045</v>
      </c>
      <c r="P37" s="419" t="s">
        <v>579</v>
      </c>
      <c r="Q37" s="419">
        <v>75</v>
      </c>
      <c r="R37" s="419">
        <v>2013</v>
      </c>
      <c r="S37" s="419">
        <v>13180</v>
      </c>
      <c r="T37" s="419">
        <v>11629</v>
      </c>
      <c r="U37" s="419">
        <v>1551</v>
      </c>
      <c r="V37" s="606" t="s">
        <v>579</v>
      </c>
      <c r="W37" s="137" t="s">
        <v>1223</v>
      </c>
      <c r="X37" s="132"/>
      <c r="Y37" s="395"/>
    </row>
    <row r="38" spans="1:25" s="301" customFormat="1" ht="20.25" customHeight="1" x14ac:dyDescent="0.2">
      <c r="A38" s="197"/>
      <c r="B38" s="402" t="s">
        <v>367</v>
      </c>
      <c r="C38" s="402" t="s">
        <v>367</v>
      </c>
      <c r="D38" s="401" t="s">
        <v>1237</v>
      </c>
      <c r="E38" s="400"/>
      <c r="F38" s="605">
        <v>2705966</v>
      </c>
      <c r="G38" s="604">
        <v>392890</v>
      </c>
      <c r="H38" s="604" t="s">
        <v>579</v>
      </c>
      <c r="I38" s="604">
        <v>602884</v>
      </c>
      <c r="J38" s="604">
        <v>50021</v>
      </c>
      <c r="K38" s="604">
        <v>581049</v>
      </c>
      <c r="L38" s="604">
        <v>1079122</v>
      </c>
      <c r="M38" s="604">
        <v>86589</v>
      </c>
      <c r="N38" s="604">
        <v>992533</v>
      </c>
      <c r="O38" s="604">
        <v>66545</v>
      </c>
      <c r="P38" s="604">
        <v>12002</v>
      </c>
      <c r="Q38" s="604">
        <v>74</v>
      </c>
      <c r="R38" s="604">
        <v>1959</v>
      </c>
      <c r="S38" s="604">
        <v>16696</v>
      </c>
      <c r="T38" s="604">
        <v>10172</v>
      </c>
      <c r="U38" s="604">
        <v>6524</v>
      </c>
      <c r="V38" s="603" t="s">
        <v>579</v>
      </c>
      <c r="W38" s="133" t="s">
        <v>1224</v>
      </c>
      <c r="X38" s="132"/>
      <c r="Y38" s="395" t="s">
        <v>355</v>
      </c>
    </row>
    <row r="39" spans="1:25" s="600" customFormat="1" ht="21" customHeight="1" x14ac:dyDescent="0.15">
      <c r="B39" s="214" t="s">
        <v>1238</v>
      </c>
      <c r="C39" s="151"/>
      <c r="D39" s="1010"/>
      <c r="E39" s="1010"/>
      <c r="F39" s="1010"/>
      <c r="G39" s="1010"/>
      <c r="H39" s="1010"/>
      <c r="I39" s="410"/>
      <c r="K39" s="601"/>
      <c r="L39" s="601"/>
      <c r="M39" s="601"/>
      <c r="N39" s="601"/>
      <c r="O39" s="216" t="s">
        <v>1239</v>
      </c>
      <c r="P39" s="601"/>
      <c r="Q39" s="602"/>
      <c r="R39" s="602"/>
      <c r="S39" s="601"/>
      <c r="T39" s="601"/>
      <c r="U39" s="601"/>
      <c r="V39" s="601"/>
    </row>
    <row r="40" spans="1:25" s="389" customFormat="1" ht="21" customHeight="1" x14ac:dyDescent="0.2">
      <c r="A40" s="599"/>
      <c r="B40" s="214" t="s">
        <v>1240</v>
      </c>
      <c r="C40" s="307"/>
      <c r="D40" s="598"/>
      <c r="E40" s="598"/>
      <c r="L40" s="597"/>
      <c r="O40" s="596"/>
      <c r="P40" s="596"/>
      <c r="Q40" s="596"/>
      <c r="R40" s="596"/>
      <c r="S40" s="595"/>
      <c r="T40" s="595"/>
      <c r="U40" s="595"/>
      <c r="V40" s="595"/>
      <c r="W40" s="594"/>
      <c r="X40" s="594"/>
      <c r="Y40" s="594"/>
    </row>
  </sheetData>
  <mergeCells count="2">
    <mergeCell ref="W4:W7"/>
    <mergeCell ref="B5:E5"/>
  </mergeCells>
  <phoneticPr fontId="25"/>
  <pageMargins left="0.59055118110236227" right="0.59055118110236227" top="0.59055118110236227" bottom="0.59055118110236227" header="0.59055118110236227" footer="0.1574803149606299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3"/>
  <sheetViews>
    <sheetView zoomScaleNormal="100" zoomScaleSheetLayoutView="100" workbookViewId="0"/>
  </sheetViews>
  <sheetFormatPr defaultColWidth="7.6328125" defaultRowHeight="13" x14ac:dyDescent="0.2"/>
  <cols>
    <col min="1" max="1" width="14.36328125" style="559" customWidth="1"/>
    <col min="2" max="23" width="7.6328125" style="559" customWidth="1"/>
    <col min="24" max="16384" width="7.6328125" style="559"/>
  </cols>
  <sheetData>
    <row r="1" spans="1:23" ht="15" customHeight="1" x14ac:dyDescent="0.15">
      <c r="A1" s="593" t="s">
        <v>1599</v>
      </c>
      <c r="C1" s="591"/>
      <c r="D1" s="591"/>
      <c r="E1" s="591"/>
      <c r="F1" s="591"/>
      <c r="G1" s="591"/>
      <c r="H1" s="591"/>
      <c r="I1" s="591"/>
      <c r="J1" s="591"/>
      <c r="K1" s="592" t="s">
        <v>1600</v>
      </c>
      <c r="L1" s="591"/>
      <c r="M1" s="591"/>
      <c r="N1" s="591"/>
      <c r="O1" s="591"/>
      <c r="P1" s="590"/>
      <c r="Q1" s="589"/>
      <c r="R1" s="589"/>
      <c r="S1" s="589"/>
      <c r="T1" s="589"/>
      <c r="U1" s="588"/>
      <c r="V1" s="587" t="s">
        <v>1601</v>
      </c>
    </row>
    <row r="2" spans="1:23" s="574" customFormat="1" ht="21" customHeight="1" x14ac:dyDescent="0.2">
      <c r="A2" s="1074" t="s">
        <v>276</v>
      </c>
      <c r="B2" s="1041" t="s">
        <v>518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1077" t="s">
        <v>111</v>
      </c>
    </row>
    <row r="3" spans="1:23" s="574" customFormat="1" ht="21" customHeight="1" x14ac:dyDescent="0.2">
      <c r="A3" s="1075"/>
      <c r="B3" s="1080" t="s">
        <v>517</v>
      </c>
      <c r="C3" s="1041" t="s">
        <v>445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1040"/>
      <c r="S3" s="1041" t="s">
        <v>436</v>
      </c>
      <c r="T3" s="576"/>
      <c r="U3" s="1040"/>
      <c r="V3" s="1041" t="s">
        <v>435</v>
      </c>
      <c r="W3" s="1078"/>
    </row>
    <row r="4" spans="1:23" s="574" customFormat="1" ht="52.5" customHeight="1" x14ac:dyDescent="0.2">
      <c r="A4" s="1076"/>
      <c r="B4" s="1081"/>
      <c r="C4" s="1043" t="s">
        <v>438</v>
      </c>
      <c r="D4" s="575" t="s">
        <v>433</v>
      </c>
      <c r="E4" s="575" t="s">
        <v>275</v>
      </c>
      <c r="F4" s="575" t="s">
        <v>456</v>
      </c>
      <c r="G4" s="575" t="s">
        <v>465</v>
      </c>
      <c r="H4" s="575" t="s">
        <v>535</v>
      </c>
      <c r="I4" s="575" t="s">
        <v>464</v>
      </c>
      <c r="J4" s="575" t="s">
        <v>432</v>
      </c>
      <c r="K4" s="575" t="s">
        <v>431</v>
      </c>
      <c r="L4" s="575" t="s">
        <v>510</v>
      </c>
      <c r="M4" s="575" t="s">
        <v>429</v>
      </c>
      <c r="N4" s="575" t="s">
        <v>508</v>
      </c>
      <c r="O4" s="575" t="s">
        <v>427</v>
      </c>
      <c r="P4" s="575" t="s">
        <v>543</v>
      </c>
      <c r="Q4" s="581" t="s">
        <v>426</v>
      </c>
      <c r="R4" s="575" t="s">
        <v>425</v>
      </c>
      <c r="S4" s="1043" t="s">
        <v>1598</v>
      </c>
      <c r="T4" s="581" t="s">
        <v>423</v>
      </c>
      <c r="U4" s="575" t="s">
        <v>422</v>
      </c>
      <c r="V4" s="1042" t="s">
        <v>418</v>
      </c>
      <c r="W4" s="1079"/>
    </row>
    <row r="5" spans="1:23" s="560" customFormat="1" ht="9.75" customHeight="1" x14ac:dyDescent="0.2">
      <c r="A5" s="573" t="s">
        <v>598</v>
      </c>
      <c r="B5" s="572">
        <v>28262694</v>
      </c>
      <c r="C5" s="571">
        <v>11573117</v>
      </c>
      <c r="D5" s="571">
        <v>2280954</v>
      </c>
      <c r="E5" s="571">
        <v>1605044</v>
      </c>
      <c r="F5" s="571">
        <v>12798</v>
      </c>
      <c r="G5" s="571">
        <v>3048784</v>
      </c>
      <c r="H5" s="571">
        <v>42510</v>
      </c>
      <c r="I5" s="571">
        <v>15458</v>
      </c>
      <c r="J5" s="571">
        <v>3792481</v>
      </c>
      <c r="K5" s="571">
        <v>470404</v>
      </c>
      <c r="L5" s="571">
        <v>136070</v>
      </c>
      <c r="M5" s="571">
        <v>136214</v>
      </c>
      <c r="N5" s="571" t="s">
        <v>765</v>
      </c>
      <c r="O5" s="571" t="s">
        <v>765</v>
      </c>
      <c r="P5" s="571">
        <v>32400</v>
      </c>
      <c r="Q5" s="571" t="s">
        <v>765</v>
      </c>
      <c r="R5" s="571" t="s">
        <v>765</v>
      </c>
      <c r="S5" s="571">
        <v>663607</v>
      </c>
      <c r="T5" s="571">
        <v>558907</v>
      </c>
      <c r="U5" s="571">
        <v>104700</v>
      </c>
      <c r="V5" s="571">
        <v>765236</v>
      </c>
      <c r="W5" s="569" t="s">
        <v>118</v>
      </c>
    </row>
    <row r="6" spans="1:23" s="560" customFormat="1" ht="9.75" customHeight="1" x14ac:dyDescent="0.2">
      <c r="A6" s="568" t="s">
        <v>399</v>
      </c>
      <c r="B6" s="560">
        <v>28177782</v>
      </c>
      <c r="C6" s="560">
        <v>12316110</v>
      </c>
      <c r="D6" s="560">
        <v>1925100</v>
      </c>
      <c r="E6" s="560">
        <v>1330126</v>
      </c>
      <c r="F6" s="560">
        <v>182914</v>
      </c>
      <c r="G6" s="560">
        <v>4111050</v>
      </c>
      <c r="H6" s="560">
        <v>174597</v>
      </c>
      <c r="I6" s="560" t="s">
        <v>765</v>
      </c>
      <c r="J6" s="560">
        <v>4174694</v>
      </c>
      <c r="K6" s="560">
        <v>241973</v>
      </c>
      <c r="L6" s="560">
        <v>45085</v>
      </c>
      <c r="M6" s="560">
        <v>41301</v>
      </c>
      <c r="N6" s="560">
        <v>47668</v>
      </c>
      <c r="O6" s="560" t="s">
        <v>765</v>
      </c>
      <c r="P6" s="560" t="s">
        <v>765</v>
      </c>
      <c r="Q6" s="586" t="s">
        <v>765</v>
      </c>
      <c r="R6" s="586">
        <v>41602</v>
      </c>
      <c r="S6" s="586" t="s">
        <v>765</v>
      </c>
      <c r="T6" s="586" t="s">
        <v>765</v>
      </c>
      <c r="U6" s="586" t="s">
        <v>765</v>
      </c>
      <c r="V6" s="586">
        <v>537232</v>
      </c>
      <c r="W6" s="566" t="s">
        <v>119</v>
      </c>
    </row>
    <row r="7" spans="1:23" s="560" customFormat="1" ht="9.75" customHeight="1" x14ac:dyDescent="0.2">
      <c r="A7" s="568" t="s">
        <v>398</v>
      </c>
      <c r="B7" s="560">
        <v>31608085</v>
      </c>
      <c r="C7" s="560">
        <v>12770903</v>
      </c>
      <c r="D7" s="560">
        <v>1712200</v>
      </c>
      <c r="E7" s="560">
        <v>1134185</v>
      </c>
      <c r="F7" s="560">
        <v>287115</v>
      </c>
      <c r="G7" s="560">
        <v>3756732</v>
      </c>
      <c r="H7" s="560" t="s">
        <v>765</v>
      </c>
      <c r="I7" s="560">
        <v>19655</v>
      </c>
      <c r="J7" s="560">
        <v>5246141</v>
      </c>
      <c r="K7" s="560">
        <v>117546</v>
      </c>
      <c r="L7" s="560">
        <v>402837</v>
      </c>
      <c r="M7" s="560" t="s">
        <v>765</v>
      </c>
      <c r="N7" s="560" t="s">
        <v>765</v>
      </c>
      <c r="O7" s="560">
        <v>44451</v>
      </c>
      <c r="P7" s="560" t="s">
        <v>765</v>
      </c>
      <c r="Q7" s="560">
        <v>50041</v>
      </c>
      <c r="R7" s="560" t="s">
        <v>765</v>
      </c>
      <c r="S7" s="560" t="s">
        <v>765</v>
      </c>
      <c r="T7" s="560" t="s">
        <v>765</v>
      </c>
      <c r="U7" s="560" t="s">
        <v>765</v>
      </c>
      <c r="V7" s="560">
        <v>883367</v>
      </c>
      <c r="W7" s="566" t="s">
        <v>120</v>
      </c>
    </row>
    <row r="8" spans="1:23" s="560" customFormat="1" ht="9.75" customHeight="1" x14ac:dyDescent="0.2">
      <c r="A8" s="568" t="s">
        <v>397</v>
      </c>
      <c r="B8" s="560">
        <v>33045905</v>
      </c>
      <c r="C8" s="560">
        <v>12225172</v>
      </c>
      <c r="D8" s="560">
        <v>2803362</v>
      </c>
      <c r="E8" s="560">
        <v>2583806</v>
      </c>
      <c r="F8" s="560">
        <v>113694</v>
      </c>
      <c r="G8" s="560">
        <v>2148797</v>
      </c>
      <c r="H8" s="560">
        <v>7230</v>
      </c>
      <c r="I8" s="560">
        <v>154702</v>
      </c>
      <c r="J8" s="560">
        <v>3081528</v>
      </c>
      <c r="K8" s="560">
        <v>523152</v>
      </c>
      <c r="L8" s="560">
        <v>751684</v>
      </c>
      <c r="M8" s="560">
        <v>20017</v>
      </c>
      <c r="N8" s="560" t="s">
        <v>765</v>
      </c>
      <c r="O8" s="560" t="s">
        <v>765</v>
      </c>
      <c r="P8" s="560" t="s">
        <v>765</v>
      </c>
      <c r="Q8" s="560">
        <v>37200</v>
      </c>
      <c r="R8" s="560" t="s">
        <v>765</v>
      </c>
      <c r="S8" s="560">
        <v>36070</v>
      </c>
      <c r="T8" s="560">
        <v>36070</v>
      </c>
      <c r="U8" s="560" t="s">
        <v>765</v>
      </c>
      <c r="V8" s="560">
        <v>1044010</v>
      </c>
      <c r="W8" s="566" t="s">
        <v>283</v>
      </c>
    </row>
    <row r="9" spans="1:23" s="560" customFormat="1" ht="9.75" customHeight="1" x14ac:dyDescent="0.2">
      <c r="A9" s="568" t="s">
        <v>750</v>
      </c>
      <c r="B9" s="560">
        <v>32091083</v>
      </c>
      <c r="C9" s="560">
        <v>11619216</v>
      </c>
      <c r="D9" s="560">
        <v>2646570</v>
      </c>
      <c r="E9" s="560">
        <v>1736895</v>
      </c>
      <c r="F9" s="560">
        <v>129415</v>
      </c>
      <c r="G9" s="560">
        <v>1956810</v>
      </c>
      <c r="H9" s="560" t="s">
        <v>765</v>
      </c>
      <c r="I9" s="560">
        <v>25000</v>
      </c>
      <c r="J9" s="560">
        <v>3926820</v>
      </c>
      <c r="K9" s="560">
        <v>588370</v>
      </c>
      <c r="L9" s="560">
        <v>609336</v>
      </c>
      <c r="M9" s="560" t="s">
        <v>765</v>
      </c>
      <c r="N9" s="560" t="s">
        <v>765</v>
      </c>
      <c r="O9" s="560" t="s">
        <v>765</v>
      </c>
      <c r="P9" s="560" t="s">
        <v>765</v>
      </c>
      <c r="Q9" s="560" t="s">
        <v>765</v>
      </c>
      <c r="R9" s="560" t="s">
        <v>765</v>
      </c>
      <c r="S9" s="560" t="s">
        <v>765</v>
      </c>
      <c r="T9" s="560" t="s">
        <v>765</v>
      </c>
      <c r="U9" s="560" t="s">
        <v>765</v>
      </c>
      <c r="V9" s="560">
        <v>1731578</v>
      </c>
      <c r="W9" s="566" t="s">
        <v>673</v>
      </c>
    </row>
    <row r="10" spans="1:23" s="560" customFormat="1" ht="6.75" customHeight="1" x14ac:dyDescent="0.2">
      <c r="A10" s="568"/>
      <c r="W10" s="566"/>
    </row>
    <row r="11" spans="1:23" s="560" customFormat="1" ht="9.75" customHeight="1" x14ac:dyDescent="0.2">
      <c r="A11" s="568" t="s">
        <v>595</v>
      </c>
      <c r="B11" s="560">
        <v>32500787</v>
      </c>
      <c r="C11" s="560">
        <v>11873445</v>
      </c>
      <c r="D11" s="560">
        <v>2694249</v>
      </c>
      <c r="E11" s="560">
        <v>2539809</v>
      </c>
      <c r="F11" s="560">
        <v>106479</v>
      </c>
      <c r="G11" s="560">
        <v>1852428</v>
      </c>
      <c r="H11" s="560" t="s">
        <v>765</v>
      </c>
      <c r="I11" s="560">
        <v>179702</v>
      </c>
      <c r="J11" s="560">
        <v>3335537</v>
      </c>
      <c r="K11" s="560">
        <v>508662</v>
      </c>
      <c r="L11" s="560">
        <v>636562</v>
      </c>
      <c r="M11" s="560">
        <v>20017</v>
      </c>
      <c r="N11" s="560" t="s">
        <v>765</v>
      </c>
      <c r="O11" s="560" t="s">
        <v>765</v>
      </c>
      <c r="P11" s="560" t="s">
        <v>765</v>
      </c>
      <c r="Q11" s="560" t="s">
        <v>765</v>
      </c>
      <c r="R11" s="560" t="s">
        <v>765</v>
      </c>
      <c r="S11" s="560">
        <v>36070</v>
      </c>
      <c r="T11" s="560">
        <v>36070</v>
      </c>
      <c r="U11" s="560" t="s">
        <v>765</v>
      </c>
      <c r="V11" s="560">
        <v>1160561</v>
      </c>
      <c r="W11" s="566" t="s">
        <v>282</v>
      </c>
    </row>
    <row r="12" spans="1:23" s="560" customFormat="1" ht="9.75" customHeight="1" x14ac:dyDescent="0.2">
      <c r="A12" s="568" t="s">
        <v>751</v>
      </c>
      <c r="B12" s="560">
        <v>31522904</v>
      </c>
      <c r="C12" s="560">
        <v>11048331</v>
      </c>
      <c r="D12" s="560">
        <v>2628062</v>
      </c>
      <c r="E12" s="560">
        <v>1538620</v>
      </c>
      <c r="F12" s="560">
        <v>130410</v>
      </c>
      <c r="G12" s="560">
        <v>1930725</v>
      </c>
      <c r="H12" s="560" t="s">
        <v>765</v>
      </c>
      <c r="I12" s="560">
        <v>96370</v>
      </c>
      <c r="J12" s="560">
        <v>3425027</v>
      </c>
      <c r="K12" s="560">
        <v>693695</v>
      </c>
      <c r="L12" s="560">
        <v>605422</v>
      </c>
      <c r="M12" s="560" t="s">
        <v>765</v>
      </c>
      <c r="N12" s="560" t="s">
        <v>765</v>
      </c>
      <c r="O12" s="560" t="s">
        <v>765</v>
      </c>
      <c r="P12" s="560" t="s">
        <v>765</v>
      </c>
      <c r="Q12" s="560" t="s">
        <v>765</v>
      </c>
      <c r="R12" s="560" t="s">
        <v>765</v>
      </c>
      <c r="S12" s="560" t="s">
        <v>765</v>
      </c>
      <c r="T12" s="560" t="s">
        <v>765</v>
      </c>
      <c r="U12" s="560" t="s">
        <v>765</v>
      </c>
      <c r="V12" s="560">
        <v>1889735</v>
      </c>
      <c r="W12" s="566" t="s">
        <v>675</v>
      </c>
    </row>
    <row r="13" spans="1:23" s="560" customFormat="1" ht="6.75" customHeight="1" x14ac:dyDescent="0.2">
      <c r="A13" s="568"/>
      <c r="W13" s="566"/>
    </row>
    <row r="14" spans="1:23" s="560" customFormat="1" ht="9.75" customHeight="1" x14ac:dyDescent="0.2">
      <c r="A14" s="568" t="s">
        <v>393</v>
      </c>
      <c r="B14" s="560">
        <v>8044591</v>
      </c>
      <c r="C14" s="560">
        <v>3324214</v>
      </c>
      <c r="D14" s="560">
        <v>816785</v>
      </c>
      <c r="E14" s="560">
        <v>520963</v>
      </c>
      <c r="F14" s="560">
        <v>18216</v>
      </c>
      <c r="G14" s="560">
        <v>358728</v>
      </c>
      <c r="H14" s="560" t="s">
        <v>765</v>
      </c>
      <c r="I14" s="560">
        <v>25000</v>
      </c>
      <c r="J14" s="560">
        <v>1261254</v>
      </c>
      <c r="K14" s="560">
        <v>183506</v>
      </c>
      <c r="L14" s="560">
        <v>139762</v>
      </c>
      <c r="M14" s="560" t="s">
        <v>765</v>
      </c>
      <c r="N14" s="560" t="s">
        <v>765</v>
      </c>
      <c r="O14" s="560" t="s">
        <v>765</v>
      </c>
      <c r="P14" s="560" t="s">
        <v>765</v>
      </c>
      <c r="Q14" s="560" t="s">
        <v>765</v>
      </c>
      <c r="R14" s="560" t="s">
        <v>765</v>
      </c>
      <c r="S14" s="560" t="s">
        <v>765</v>
      </c>
      <c r="T14" s="560" t="s">
        <v>765</v>
      </c>
      <c r="U14" s="560" t="s">
        <v>765</v>
      </c>
      <c r="V14" s="560">
        <v>175085</v>
      </c>
      <c r="W14" s="566" t="s">
        <v>281</v>
      </c>
    </row>
    <row r="15" spans="1:23" s="560" customFormat="1" ht="9.75" customHeight="1" x14ac:dyDescent="0.2">
      <c r="A15" s="568" t="s">
        <v>396</v>
      </c>
      <c r="B15" s="560">
        <v>6887676</v>
      </c>
      <c r="C15" s="560">
        <v>2197276</v>
      </c>
      <c r="D15" s="560">
        <v>536980</v>
      </c>
      <c r="E15" s="560">
        <v>343300</v>
      </c>
      <c r="F15" s="560" t="s">
        <v>765</v>
      </c>
      <c r="G15" s="560">
        <v>592968</v>
      </c>
      <c r="H15" s="560" t="s">
        <v>765</v>
      </c>
      <c r="I15" s="560" t="s">
        <v>765</v>
      </c>
      <c r="J15" s="560">
        <v>549995</v>
      </c>
      <c r="K15" s="560">
        <v>41581</v>
      </c>
      <c r="L15" s="560">
        <v>132452</v>
      </c>
      <c r="M15" s="560" t="s">
        <v>765</v>
      </c>
      <c r="N15" s="560" t="s">
        <v>765</v>
      </c>
      <c r="O15" s="560" t="s">
        <v>765</v>
      </c>
      <c r="P15" s="560" t="s">
        <v>765</v>
      </c>
      <c r="Q15" s="560" t="s">
        <v>765</v>
      </c>
      <c r="R15" s="560" t="s">
        <v>765</v>
      </c>
      <c r="S15" s="560" t="s">
        <v>765</v>
      </c>
      <c r="T15" s="560" t="s">
        <v>765</v>
      </c>
      <c r="U15" s="560" t="s">
        <v>765</v>
      </c>
      <c r="V15" s="560">
        <v>411891</v>
      </c>
      <c r="W15" s="566" t="s">
        <v>121</v>
      </c>
    </row>
    <row r="16" spans="1:23" s="560" customFormat="1" ht="9.75" customHeight="1" x14ac:dyDescent="0.2">
      <c r="A16" s="568" t="s">
        <v>395</v>
      </c>
      <c r="B16" s="560">
        <v>9432724</v>
      </c>
      <c r="C16" s="560">
        <v>3183827</v>
      </c>
      <c r="D16" s="560">
        <v>487298</v>
      </c>
      <c r="E16" s="560">
        <v>438156</v>
      </c>
      <c r="F16" s="560">
        <v>23804</v>
      </c>
      <c r="G16" s="560">
        <v>640232</v>
      </c>
      <c r="H16" s="560" t="s">
        <v>765</v>
      </c>
      <c r="I16" s="560" t="s">
        <v>765</v>
      </c>
      <c r="J16" s="560">
        <v>1167123</v>
      </c>
      <c r="K16" s="560">
        <v>203229</v>
      </c>
      <c r="L16" s="560">
        <v>223985</v>
      </c>
      <c r="M16" s="560" t="s">
        <v>765</v>
      </c>
      <c r="N16" s="560" t="s">
        <v>765</v>
      </c>
      <c r="O16" s="560" t="s">
        <v>765</v>
      </c>
      <c r="P16" s="560" t="s">
        <v>765</v>
      </c>
      <c r="Q16" s="560" t="s">
        <v>765</v>
      </c>
      <c r="R16" s="560" t="s">
        <v>765</v>
      </c>
      <c r="S16" s="560" t="s">
        <v>765</v>
      </c>
      <c r="T16" s="560" t="s">
        <v>765</v>
      </c>
      <c r="U16" s="560" t="s">
        <v>765</v>
      </c>
      <c r="V16" s="560">
        <v>743673</v>
      </c>
      <c r="W16" s="566" t="s">
        <v>122</v>
      </c>
    </row>
    <row r="17" spans="1:23" s="560" customFormat="1" ht="9.75" customHeight="1" x14ac:dyDescent="0.2">
      <c r="A17" s="568" t="s">
        <v>394</v>
      </c>
      <c r="B17" s="560">
        <v>7726092</v>
      </c>
      <c r="C17" s="560">
        <v>2913899</v>
      </c>
      <c r="D17" s="560">
        <v>805507</v>
      </c>
      <c r="E17" s="560">
        <v>434476</v>
      </c>
      <c r="F17" s="560">
        <v>87395</v>
      </c>
      <c r="G17" s="560">
        <v>364882</v>
      </c>
      <c r="H17" s="560" t="s">
        <v>765</v>
      </c>
      <c r="I17" s="560" t="s">
        <v>765</v>
      </c>
      <c r="J17" s="560">
        <v>948448</v>
      </c>
      <c r="K17" s="560">
        <v>160054</v>
      </c>
      <c r="L17" s="560">
        <v>113137</v>
      </c>
      <c r="M17" s="560" t="s">
        <v>765</v>
      </c>
      <c r="N17" s="560" t="s">
        <v>765</v>
      </c>
      <c r="O17" s="560" t="s">
        <v>765</v>
      </c>
      <c r="P17" s="560" t="s">
        <v>765</v>
      </c>
      <c r="Q17" s="560" t="s">
        <v>765</v>
      </c>
      <c r="R17" s="560" t="s">
        <v>765</v>
      </c>
      <c r="S17" s="560" t="s">
        <v>765</v>
      </c>
      <c r="T17" s="560" t="s">
        <v>765</v>
      </c>
      <c r="U17" s="560" t="s">
        <v>765</v>
      </c>
      <c r="V17" s="560">
        <v>400929</v>
      </c>
      <c r="W17" s="566" t="s">
        <v>123</v>
      </c>
    </row>
    <row r="18" spans="1:23" s="560" customFormat="1" ht="9.75" customHeight="1" x14ac:dyDescent="0.2">
      <c r="A18" s="568" t="s">
        <v>676</v>
      </c>
      <c r="B18" s="560">
        <v>7476412</v>
      </c>
      <c r="C18" s="560">
        <v>2753329</v>
      </c>
      <c r="D18" s="560">
        <v>798277</v>
      </c>
      <c r="E18" s="560">
        <v>322688</v>
      </c>
      <c r="F18" s="560">
        <v>19211</v>
      </c>
      <c r="G18" s="560">
        <v>332643</v>
      </c>
      <c r="H18" s="560" t="s">
        <v>765</v>
      </c>
      <c r="I18" s="560">
        <v>96370</v>
      </c>
      <c r="J18" s="560">
        <v>759461</v>
      </c>
      <c r="K18" s="560">
        <v>288831</v>
      </c>
      <c r="L18" s="560">
        <v>135848</v>
      </c>
      <c r="M18" s="560" t="s">
        <v>765</v>
      </c>
      <c r="N18" s="560" t="s">
        <v>765</v>
      </c>
      <c r="O18" s="560" t="s">
        <v>765</v>
      </c>
      <c r="P18" s="560" t="s">
        <v>765</v>
      </c>
      <c r="Q18" s="560" t="s">
        <v>765</v>
      </c>
      <c r="R18" s="560" t="s">
        <v>765</v>
      </c>
      <c r="S18" s="560" t="s">
        <v>765</v>
      </c>
      <c r="T18" s="560" t="s">
        <v>765</v>
      </c>
      <c r="U18" s="560" t="s">
        <v>765</v>
      </c>
      <c r="V18" s="560">
        <v>333242</v>
      </c>
      <c r="W18" s="566" t="s">
        <v>677</v>
      </c>
    </row>
    <row r="19" spans="1:23" s="560" customFormat="1" ht="6.75" customHeight="1" x14ac:dyDescent="0.2">
      <c r="A19" s="568"/>
      <c r="W19" s="566"/>
    </row>
    <row r="20" spans="1:23" s="560" customFormat="1" ht="9.75" customHeight="1" x14ac:dyDescent="0.2">
      <c r="A20" s="568" t="s">
        <v>280</v>
      </c>
      <c r="B20" s="560">
        <v>2781314</v>
      </c>
      <c r="C20" s="560">
        <v>1153533</v>
      </c>
      <c r="D20" s="560">
        <v>400087</v>
      </c>
      <c r="E20" s="560">
        <v>199683</v>
      </c>
      <c r="F20" s="560" t="s">
        <v>765</v>
      </c>
      <c r="G20" s="560">
        <v>81549</v>
      </c>
      <c r="H20" s="560" t="s">
        <v>765</v>
      </c>
      <c r="I20" s="560" t="s">
        <v>765</v>
      </c>
      <c r="J20" s="560">
        <v>388213</v>
      </c>
      <c r="K20" s="560" t="s">
        <v>765</v>
      </c>
      <c r="L20" s="560">
        <v>84001</v>
      </c>
      <c r="M20" s="560" t="s">
        <v>765</v>
      </c>
      <c r="N20" s="560" t="s">
        <v>765</v>
      </c>
      <c r="O20" s="560" t="s">
        <v>765</v>
      </c>
      <c r="P20" s="560" t="s">
        <v>765</v>
      </c>
      <c r="Q20" s="560" t="s">
        <v>765</v>
      </c>
      <c r="R20" s="560" t="s">
        <v>765</v>
      </c>
      <c r="S20" s="560" t="s">
        <v>765</v>
      </c>
      <c r="T20" s="560" t="s">
        <v>765</v>
      </c>
      <c r="U20" s="560" t="s">
        <v>765</v>
      </c>
      <c r="V20" s="560">
        <v>50050</v>
      </c>
      <c r="W20" s="566" t="s">
        <v>279</v>
      </c>
    </row>
    <row r="21" spans="1:23" s="560" customFormat="1" ht="9.75" customHeight="1" x14ac:dyDescent="0.2">
      <c r="A21" s="568" t="s">
        <v>383</v>
      </c>
      <c r="B21" s="560">
        <v>2449051</v>
      </c>
      <c r="C21" s="560">
        <v>951191</v>
      </c>
      <c r="D21" s="560">
        <v>184871</v>
      </c>
      <c r="E21" s="560">
        <v>138572</v>
      </c>
      <c r="F21" s="560">
        <v>18216</v>
      </c>
      <c r="G21" s="560">
        <v>116845</v>
      </c>
      <c r="H21" s="560" t="s">
        <v>765</v>
      </c>
      <c r="I21" s="560" t="s">
        <v>765</v>
      </c>
      <c r="J21" s="560">
        <v>420778</v>
      </c>
      <c r="K21" s="560">
        <v>62514</v>
      </c>
      <c r="L21" s="560">
        <v>9395</v>
      </c>
      <c r="M21" s="560" t="s">
        <v>765</v>
      </c>
      <c r="N21" s="560" t="s">
        <v>765</v>
      </c>
      <c r="O21" s="560" t="s">
        <v>765</v>
      </c>
      <c r="P21" s="560" t="s">
        <v>765</v>
      </c>
      <c r="Q21" s="560" t="s">
        <v>765</v>
      </c>
      <c r="R21" s="560" t="s">
        <v>765</v>
      </c>
      <c r="S21" s="560" t="s">
        <v>765</v>
      </c>
      <c r="T21" s="560" t="s">
        <v>765</v>
      </c>
      <c r="U21" s="560" t="s">
        <v>765</v>
      </c>
      <c r="V21" s="560">
        <v>74985</v>
      </c>
      <c r="W21" s="566" t="s">
        <v>104</v>
      </c>
    </row>
    <row r="22" spans="1:23" s="560" customFormat="1" ht="9.75" customHeight="1" x14ac:dyDescent="0.2">
      <c r="A22" s="568" t="s">
        <v>382</v>
      </c>
      <c r="B22" s="560">
        <v>2814226</v>
      </c>
      <c r="C22" s="560">
        <v>1219490</v>
      </c>
      <c r="D22" s="560">
        <v>231827</v>
      </c>
      <c r="E22" s="560">
        <v>182708</v>
      </c>
      <c r="F22" s="560" t="s">
        <v>765</v>
      </c>
      <c r="G22" s="560">
        <v>160334</v>
      </c>
      <c r="H22" s="560" t="s">
        <v>765</v>
      </c>
      <c r="I22" s="560">
        <v>25000</v>
      </c>
      <c r="J22" s="560">
        <v>452263</v>
      </c>
      <c r="K22" s="560">
        <v>120992</v>
      </c>
      <c r="L22" s="560">
        <v>46366</v>
      </c>
      <c r="M22" s="560" t="s">
        <v>765</v>
      </c>
      <c r="N22" s="560" t="s">
        <v>765</v>
      </c>
      <c r="O22" s="560" t="s">
        <v>765</v>
      </c>
      <c r="P22" s="560" t="s">
        <v>765</v>
      </c>
      <c r="Q22" s="560" t="s">
        <v>765</v>
      </c>
      <c r="R22" s="560" t="s">
        <v>765</v>
      </c>
      <c r="S22" s="560" t="s">
        <v>765</v>
      </c>
      <c r="T22" s="560" t="s">
        <v>765</v>
      </c>
      <c r="U22" s="560" t="s">
        <v>765</v>
      </c>
      <c r="V22" s="560">
        <v>50050</v>
      </c>
      <c r="W22" s="566" t="s">
        <v>105</v>
      </c>
    </row>
    <row r="23" spans="1:23" s="560" customFormat="1" ht="9.75" customHeight="1" x14ac:dyDescent="0.2">
      <c r="A23" s="568" t="s">
        <v>392</v>
      </c>
      <c r="B23" s="560">
        <v>2030516</v>
      </c>
      <c r="C23" s="560">
        <v>533386</v>
      </c>
      <c r="D23" s="560">
        <v>211261</v>
      </c>
      <c r="E23" s="560">
        <v>183692</v>
      </c>
      <c r="F23" s="560" t="s">
        <v>765</v>
      </c>
      <c r="G23" s="560">
        <v>50000</v>
      </c>
      <c r="H23" s="560" t="s">
        <v>765</v>
      </c>
      <c r="I23" s="560" t="s">
        <v>765</v>
      </c>
      <c r="J23" s="560">
        <v>43733</v>
      </c>
      <c r="K23" s="560" t="s">
        <v>765</v>
      </c>
      <c r="L23" s="560">
        <v>44700</v>
      </c>
      <c r="M23" s="560" t="s">
        <v>765</v>
      </c>
      <c r="N23" s="560" t="s">
        <v>765</v>
      </c>
      <c r="O23" s="560" t="s">
        <v>765</v>
      </c>
      <c r="P23" s="560" t="s">
        <v>765</v>
      </c>
      <c r="Q23" s="560" t="s">
        <v>765</v>
      </c>
      <c r="R23" s="560" t="s">
        <v>765</v>
      </c>
      <c r="S23" s="560" t="s">
        <v>765</v>
      </c>
      <c r="T23" s="560" t="s">
        <v>765</v>
      </c>
      <c r="U23" s="560" t="s">
        <v>765</v>
      </c>
      <c r="V23" s="560">
        <v>125526</v>
      </c>
      <c r="W23" s="566" t="s">
        <v>106</v>
      </c>
    </row>
    <row r="24" spans="1:23" s="560" customFormat="1" ht="9.75" customHeight="1" x14ac:dyDescent="0.2">
      <c r="A24" s="568" t="s">
        <v>391</v>
      </c>
      <c r="B24" s="560">
        <v>2497671</v>
      </c>
      <c r="C24" s="560">
        <v>735642</v>
      </c>
      <c r="D24" s="560">
        <v>138839</v>
      </c>
      <c r="E24" s="560">
        <v>83898</v>
      </c>
      <c r="F24" s="560" t="s">
        <v>765</v>
      </c>
      <c r="G24" s="560">
        <v>296630</v>
      </c>
      <c r="H24" s="560" t="s">
        <v>765</v>
      </c>
      <c r="I24" s="560" t="s">
        <v>765</v>
      </c>
      <c r="J24" s="560">
        <v>164586</v>
      </c>
      <c r="K24" s="560">
        <v>16788</v>
      </c>
      <c r="L24" s="560">
        <v>34901</v>
      </c>
      <c r="M24" s="560" t="s">
        <v>765</v>
      </c>
      <c r="N24" s="560" t="s">
        <v>765</v>
      </c>
      <c r="O24" s="560" t="s">
        <v>765</v>
      </c>
      <c r="P24" s="560" t="s">
        <v>765</v>
      </c>
      <c r="Q24" s="560" t="s">
        <v>765</v>
      </c>
      <c r="R24" s="560" t="s">
        <v>765</v>
      </c>
      <c r="S24" s="560" t="s">
        <v>765</v>
      </c>
      <c r="T24" s="560" t="s">
        <v>765</v>
      </c>
      <c r="U24" s="560" t="s">
        <v>765</v>
      </c>
      <c r="V24" s="560">
        <v>141966</v>
      </c>
      <c r="W24" s="566" t="s">
        <v>124</v>
      </c>
    </row>
    <row r="25" spans="1:23" s="560" customFormat="1" ht="9.75" customHeight="1" x14ac:dyDescent="0.2">
      <c r="A25" s="568" t="s">
        <v>390</v>
      </c>
      <c r="B25" s="560">
        <v>2359489</v>
      </c>
      <c r="C25" s="560">
        <v>928248</v>
      </c>
      <c r="D25" s="560">
        <v>186880</v>
      </c>
      <c r="E25" s="560">
        <v>75710</v>
      </c>
      <c r="F25" s="560" t="s">
        <v>765</v>
      </c>
      <c r="G25" s="560">
        <v>246338</v>
      </c>
      <c r="H25" s="560" t="s">
        <v>765</v>
      </c>
      <c r="I25" s="560" t="s">
        <v>765</v>
      </c>
      <c r="J25" s="560">
        <v>341676</v>
      </c>
      <c r="K25" s="560">
        <v>24793</v>
      </c>
      <c r="L25" s="560">
        <v>52851</v>
      </c>
      <c r="M25" s="560" t="s">
        <v>765</v>
      </c>
      <c r="N25" s="560" t="s">
        <v>765</v>
      </c>
      <c r="O25" s="560" t="s">
        <v>765</v>
      </c>
      <c r="P25" s="560" t="s">
        <v>765</v>
      </c>
      <c r="Q25" s="560" t="s">
        <v>765</v>
      </c>
      <c r="R25" s="560" t="s">
        <v>765</v>
      </c>
      <c r="S25" s="560" t="s">
        <v>765</v>
      </c>
      <c r="T25" s="560" t="s">
        <v>765</v>
      </c>
      <c r="U25" s="560" t="s">
        <v>765</v>
      </c>
      <c r="V25" s="560">
        <v>144399</v>
      </c>
      <c r="W25" s="566" t="s">
        <v>125</v>
      </c>
    </row>
    <row r="26" spans="1:23" s="560" customFormat="1" ht="9.75" customHeight="1" x14ac:dyDescent="0.2">
      <c r="A26" s="568" t="s">
        <v>389</v>
      </c>
      <c r="B26" s="560">
        <v>2935561</v>
      </c>
      <c r="C26" s="560">
        <v>973353</v>
      </c>
      <c r="D26" s="560">
        <v>98275</v>
      </c>
      <c r="E26" s="560">
        <v>97316</v>
      </c>
      <c r="F26" s="560" t="s">
        <v>765</v>
      </c>
      <c r="G26" s="560">
        <v>133718</v>
      </c>
      <c r="H26" s="560" t="s">
        <v>765</v>
      </c>
      <c r="I26" s="560" t="s">
        <v>765</v>
      </c>
      <c r="J26" s="560">
        <v>556265</v>
      </c>
      <c r="K26" s="560">
        <v>32272</v>
      </c>
      <c r="L26" s="560">
        <v>55507</v>
      </c>
      <c r="M26" s="560" t="s">
        <v>765</v>
      </c>
      <c r="N26" s="560" t="s">
        <v>765</v>
      </c>
      <c r="O26" s="560" t="s">
        <v>765</v>
      </c>
      <c r="P26" s="560" t="s">
        <v>765</v>
      </c>
      <c r="Q26" s="560" t="s">
        <v>765</v>
      </c>
      <c r="R26" s="560" t="s">
        <v>765</v>
      </c>
      <c r="S26" s="560" t="s">
        <v>765</v>
      </c>
      <c r="T26" s="560" t="s">
        <v>765</v>
      </c>
      <c r="U26" s="560" t="s">
        <v>765</v>
      </c>
      <c r="V26" s="560">
        <v>253590</v>
      </c>
      <c r="W26" s="566" t="s">
        <v>126</v>
      </c>
    </row>
    <row r="27" spans="1:23" s="560" customFormat="1" ht="9.75" customHeight="1" x14ac:dyDescent="0.2">
      <c r="A27" s="568" t="s">
        <v>388</v>
      </c>
      <c r="B27" s="560">
        <v>3226023</v>
      </c>
      <c r="C27" s="560">
        <v>1163249</v>
      </c>
      <c r="D27" s="560">
        <v>208329</v>
      </c>
      <c r="E27" s="560">
        <v>159899</v>
      </c>
      <c r="F27" s="560">
        <v>23804</v>
      </c>
      <c r="G27" s="560">
        <v>323863</v>
      </c>
      <c r="H27" s="560" t="s">
        <v>765</v>
      </c>
      <c r="I27" s="560" t="s">
        <v>765</v>
      </c>
      <c r="J27" s="560">
        <v>257020</v>
      </c>
      <c r="K27" s="560">
        <v>46873</v>
      </c>
      <c r="L27" s="560">
        <v>143461</v>
      </c>
      <c r="M27" s="560" t="s">
        <v>765</v>
      </c>
      <c r="N27" s="560" t="s">
        <v>765</v>
      </c>
      <c r="O27" s="560" t="s">
        <v>765</v>
      </c>
      <c r="P27" s="560" t="s">
        <v>765</v>
      </c>
      <c r="Q27" s="560" t="s">
        <v>765</v>
      </c>
      <c r="R27" s="560" t="s">
        <v>765</v>
      </c>
      <c r="S27" s="560" t="s">
        <v>765</v>
      </c>
      <c r="T27" s="560" t="s">
        <v>765</v>
      </c>
      <c r="U27" s="560" t="s">
        <v>765</v>
      </c>
      <c r="V27" s="560">
        <v>182088</v>
      </c>
      <c r="W27" s="566" t="s">
        <v>127</v>
      </c>
    </row>
    <row r="28" spans="1:23" s="560" customFormat="1" ht="9.75" customHeight="1" x14ac:dyDescent="0.2">
      <c r="A28" s="568" t="s">
        <v>387</v>
      </c>
      <c r="B28" s="560">
        <v>3271140</v>
      </c>
      <c r="C28" s="560">
        <v>1047225</v>
      </c>
      <c r="D28" s="560">
        <v>180694</v>
      </c>
      <c r="E28" s="560">
        <v>180941</v>
      </c>
      <c r="F28" s="560" t="s">
        <v>765</v>
      </c>
      <c r="G28" s="560">
        <v>182651</v>
      </c>
      <c r="H28" s="560" t="s">
        <v>765</v>
      </c>
      <c r="I28" s="560" t="s">
        <v>765</v>
      </c>
      <c r="J28" s="560">
        <v>353838</v>
      </c>
      <c r="K28" s="560">
        <v>124084</v>
      </c>
      <c r="L28" s="560">
        <v>25017</v>
      </c>
      <c r="M28" s="560" t="s">
        <v>765</v>
      </c>
      <c r="N28" s="560" t="s">
        <v>765</v>
      </c>
      <c r="O28" s="560" t="s">
        <v>765</v>
      </c>
      <c r="P28" s="560" t="s">
        <v>765</v>
      </c>
      <c r="Q28" s="560" t="s">
        <v>765</v>
      </c>
      <c r="R28" s="560" t="s">
        <v>765</v>
      </c>
      <c r="S28" s="560" t="s">
        <v>765</v>
      </c>
      <c r="T28" s="560" t="s">
        <v>765</v>
      </c>
      <c r="U28" s="560" t="s">
        <v>765</v>
      </c>
      <c r="V28" s="560">
        <v>307995</v>
      </c>
      <c r="W28" s="566" t="s">
        <v>128</v>
      </c>
    </row>
    <row r="29" spans="1:23" s="560" customFormat="1" ht="9.75" customHeight="1" x14ac:dyDescent="0.2">
      <c r="A29" s="568" t="s">
        <v>386</v>
      </c>
      <c r="B29" s="560">
        <v>1936390</v>
      </c>
      <c r="C29" s="560">
        <v>475430</v>
      </c>
      <c r="D29" s="560">
        <v>143924</v>
      </c>
      <c r="E29" s="560">
        <v>55510</v>
      </c>
      <c r="F29" s="560" t="s">
        <v>765</v>
      </c>
      <c r="G29" s="560">
        <v>37488</v>
      </c>
      <c r="H29" s="560" t="s">
        <v>765</v>
      </c>
      <c r="I29" s="560" t="s">
        <v>765</v>
      </c>
      <c r="J29" s="560">
        <v>194719</v>
      </c>
      <c r="K29" s="560">
        <v>15888</v>
      </c>
      <c r="L29" s="560">
        <v>27901</v>
      </c>
      <c r="M29" s="560" t="s">
        <v>765</v>
      </c>
      <c r="N29" s="560" t="s">
        <v>765</v>
      </c>
      <c r="O29" s="560" t="s">
        <v>765</v>
      </c>
      <c r="P29" s="560" t="s">
        <v>765</v>
      </c>
      <c r="Q29" s="560" t="s">
        <v>765</v>
      </c>
      <c r="R29" s="560" t="s">
        <v>765</v>
      </c>
      <c r="S29" s="560" t="s">
        <v>765</v>
      </c>
      <c r="T29" s="560" t="s">
        <v>765</v>
      </c>
      <c r="U29" s="560" t="s">
        <v>765</v>
      </c>
      <c r="V29" s="560">
        <v>161315</v>
      </c>
      <c r="W29" s="566" t="s">
        <v>107</v>
      </c>
    </row>
    <row r="30" spans="1:23" s="560" customFormat="1" ht="9.75" customHeight="1" x14ac:dyDescent="0.2">
      <c r="A30" s="568" t="s">
        <v>385</v>
      </c>
      <c r="B30" s="560">
        <v>2651359</v>
      </c>
      <c r="C30" s="560">
        <v>1013431</v>
      </c>
      <c r="D30" s="560">
        <v>300900</v>
      </c>
      <c r="E30" s="560">
        <v>146271</v>
      </c>
      <c r="F30" s="560">
        <v>20651</v>
      </c>
      <c r="G30" s="560">
        <v>201665</v>
      </c>
      <c r="H30" s="560" t="s">
        <v>765</v>
      </c>
      <c r="I30" s="560" t="s">
        <v>765</v>
      </c>
      <c r="J30" s="560">
        <v>309910</v>
      </c>
      <c r="K30" s="560">
        <v>24500</v>
      </c>
      <c r="L30" s="560">
        <v>9534</v>
      </c>
      <c r="M30" s="560" t="s">
        <v>765</v>
      </c>
      <c r="N30" s="560" t="s">
        <v>765</v>
      </c>
      <c r="O30" s="560" t="s">
        <v>765</v>
      </c>
      <c r="P30" s="560" t="s">
        <v>765</v>
      </c>
      <c r="Q30" s="560" t="s">
        <v>765</v>
      </c>
      <c r="R30" s="560" t="s">
        <v>765</v>
      </c>
      <c r="S30" s="560" t="s">
        <v>765</v>
      </c>
      <c r="T30" s="560" t="s">
        <v>765</v>
      </c>
      <c r="U30" s="560" t="s">
        <v>765</v>
      </c>
      <c r="V30" s="560">
        <v>132722</v>
      </c>
      <c r="W30" s="566" t="s">
        <v>108</v>
      </c>
    </row>
    <row r="31" spans="1:23" s="560" customFormat="1" ht="9.75" customHeight="1" x14ac:dyDescent="0.2">
      <c r="A31" s="568" t="s">
        <v>384</v>
      </c>
      <c r="B31" s="560">
        <v>3138343</v>
      </c>
      <c r="C31" s="560">
        <v>1425038</v>
      </c>
      <c r="D31" s="560">
        <v>360683</v>
      </c>
      <c r="E31" s="560">
        <v>232695</v>
      </c>
      <c r="F31" s="560">
        <v>66744</v>
      </c>
      <c r="G31" s="560">
        <v>125729</v>
      </c>
      <c r="H31" s="560" t="s">
        <v>765</v>
      </c>
      <c r="I31" s="560" t="s">
        <v>765</v>
      </c>
      <c r="J31" s="560">
        <v>443819</v>
      </c>
      <c r="K31" s="560">
        <v>119666</v>
      </c>
      <c r="L31" s="560">
        <v>75702</v>
      </c>
      <c r="M31" s="560" t="s">
        <v>765</v>
      </c>
      <c r="N31" s="560" t="s">
        <v>765</v>
      </c>
      <c r="O31" s="560" t="s">
        <v>765</v>
      </c>
      <c r="P31" s="560" t="s">
        <v>765</v>
      </c>
      <c r="Q31" s="560" t="s">
        <v>765</v>
      </c>
      <c r="R31" s="560" t="s">
        <v>765</v>
      </c>
      <c r="S31" s="560" t="s">
        <v>765</v>
      </c>
      <c r="T31" s="560" t="s">
        <v>765</v>
      </c>
      <c r="U31" s="560" t="s">
        <v>765</v>
      </c>
      <c r="V31" s="560">
        <v>106892</v>
      </c>
      <c r="W31" s="566" t="s">
        <v>109</v>
      </c>
    </row>
    <row r="32" spans="1:23" s="560" customFormat="1" ht="9.75" customHeight="1" x14ac:dyDescent="0.2">
      <c r="A32" s="568" t="s">
        <v>678</v>
      </c>
      <c r="B32" s="560">
        <v>2498284</v>
      </c>
      <c r="C32" s="560">
        <v>837713</v>
      </c>
      <c r="D32" s="560">
        <v>267011</v>
      </c>
      <c r="E32" s="560">
        <v>64561</v>
      </c>
      <c r="F32" s="560">
        <v>19211</v>
      </c>
      <c r="G32" s="560">
        <v>149159</v>
      </c>
      <c r="H32" s="560" t="s">
        <v>765</v>
      </c>
      <c r="I32" s="560">
        <v>47170</v>
      </c>
      <c r="J32" s="560">
        <v>193206</v>
      </c>
      <c r="K32" s="560">
        <v>8510</v>
      </c>
      <c r="L32" s="560">
        <v>88885</v>
      </c>
      <c r="M32" s="560" t="s">
        <v>765</v>
      </c>
      <c r="N32" s="560" t="s">
        <v>765</v>
      </c>
      <c r="O32" s="560" t="s">
        <v>765</v>
      </c>
      <c r="P32" s="560" t="s">
        <v>765</v>
      </c>
      <c r="Q32" s="560" t="s">
        <v>765</v>
      </c>
      <c r="R32" s="560" t="s">
        <v>765</v>
      </c>
      <c r="S32" s="560" t="s">
        <v>765</v>
      </c>
      <c r="T32" s="560" t="s">
        <v>765</v>
      </c>
      <c r="U32" s="560" t="s">
        <v>765</v>
      </c>
      <c r="V32" s="560">
        <v>172151</v>
      </c>
      <c r="W32" s="566" t="s">
        <v>679</v>
      </c>
    </row>
    <row r="33" spans="1:23" s="560" customFormat="1" ht="9.75" customHeight="1" x14ac:dyDescent="0.2">
      <c r="A33" s="568" t="s">
        <v>383</v>
      </c>
      <c r="B33" s="560">
        <v>2272162</v>
      </c>
      <c r="C33" s="560">
        <v>725380</v>
      </c>
      <c r="D33" s="560">
        <v>265663</v>
      </c>
      <c r="E33" s="560">
        <v>111842</v>
      </c>
      <c r="F33" s="560" t="s">
        <v>765</v>
      </c>
      <c r="G33" s="560">
        <v>34917</v>
      </c>
      <c r="H33" s="560" t="s">
        <v>765</v>
      </c>
      <c r="I33" s="560" t="s">
        <v>765</v>
      </c>
      <c r="J33" s="560">
        <v>249120</v>
      </c>
      <c r="K33" s="560">
        <v>16875</v>
      </c>
      <c r="L33" s="560">
        <v>46963</v>
      </c>
      <c r="M33" s="560" t="s">
        <v>765</v>
      </c>
      <c r="N33" s="560" t="s">
        <v>765</v>
      </c>
      <c r="O33" s="560" t="s">
        <v>765</v>
      </c>
      <c r="P33" s="560" t="s">
        <v>765</v>
      </c>
      <c r="Q33" s="560" t="s">
        <v>765</v>
      </c>
      <c r="R33" s="560" t="s">
        <v>765</v>
      </c>
      <c r="S33" s="560" t="s">
        <v>765</v>
      </c>
      <c r="T33" s="560" t="s">
        <v>765</v>
      </c>
      <c r="U33" s="560" t="s">
        <v>765</v>
      </c>
      <c r="V33" s="560">
        <v>111809</v>
      </c>
      <c r="W33" s="566" t="s">
        <v>104</v>
      </c>
    </row>
    <row r="34" spans="1:23" s="560" customFormat="1" ht="9.75" customHeight="1" x14ac:dyDescent="0.2">
      <c r="A34" s="565" t="s">
        <v>382</v>
      </c>
      <c r="B34" s="564">
        <v>2705966</v>
      </c>
      <c r="C34" s="563">
        <v>1190236</v>
      </c>
      <c r="D34" s="563">
        <v>265603</v>
      </c>
      <c r="E34" s="563">
        <v>146285</v>
      </c>
      <c r="F34" s="563" t="s">
        <v>765</v>
      </c>
      <c r="G34" s="563">
        <v>148567</v>
      </c>
      <c r="H34" s="563" t="s">
        <v>765</v>
      </c>
      <c r="I34" s="563">
        <v>49200</v>
      </c>
      <c r="J34" s="563">
        <v>317135</v>
      </c>
      <c r="K34" s="563">
        <v>263446</v>
      </c>
      <c r="L34" s="563" t="s">
        <v>765</v>
      </c>
      <c r="M34" s="563" t="s">
        <v>765</v>
      </c>
      <c r="N34" s="563" t="s">
        <v>765</v>
      </c>
      <c r="O34" s="563" t="s">
        <v>765</v>
      </c>
      <c r="P34" s="563" t="s">
        <v>765</v>
      </c>
      <c r="Q34" s="563" t="s">
        <v>765</v>
      </c>
      <c r="R34" s="563" t="s">
        <v>765</v>
      </c>
      <c r="S34" s="563" t="s">
        <v>765</v>
      </c>
      <c r="T34" s="563" t="s">
        <v>765</v>
      </c>
      <c r="U34" s="563" t="s">
        <v>765</v>
      </c>
      <c r="V34" s="563">
        <v>49282</v>
      </c>
      <c r="W34" s="561" t="s">
        <v>105</v>
      </c>
    </row>
    <row r="35" spans="1:23" ht="12" customHeight="1" x14ac:dyDescent="0.2"/>
    <row r="36" spans="1:23" ht="12" customHeight="1" x14ac:dyDescent="0.2"/>
    <row r="37" spans="1:23" ht="12" customHeight="1" x14ac:dyDescent="0.2">
      <c r="K37" s="579" t="s">
        <v>129</v>
      </c>
    </row>
    <row r="38" spans="1:23" s="574" customFormat="1" ht="21" customHeight="1" x14ac:dyDescent="0.2">
      <c r="A38" s="1074" t="s">
        <v>276</v>
      </c>
      <c r="B38" s="577" t="s">
        <v>516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1077" t="s">
        <v>111</v>
      </c>
    </row>
    <row r="39" spans="1:23" s="574" customFormat="1" ht="21" customHeight="1" x14ac:dyDescent="0.2">
      <c r="A39" s="1075"/>
      <c r="B39" s="577" t="s">
        <v>531</v>
      </c>
      <c r="C39" s="576"/>
      <c r="D39" s="576"/>
      <c r="E39" s="576"/>
      <c r="F39" s="1040"/>
      <c r="G39" s="1041" t="s">
        <v>434</v>
      </c>
      <c r="H39" s="576"/>
      <c r="I39" s="576"/>
      <c r="J39" s="576"/>
      <c r="K39" s="1040"/>
      <c r="L39" s="1041" t="s">
        <v>411</v>
      </c>
      <c r="M39" s="576"/>
      <c r="N39" s="1040"/>
      <c r="O39" s="1041" t="s">
        <v>410</v>
      </c>
      <c r="P39" s="576"/>
      <c r="Q39" s="576"/>
      <c r="R39" s="576"/>
      <c r="S39" s="576"/>
      <c r="T39" s="576"/>
      <c r="U39" s="576"/>
      <c r="V39" s="576"/>
      <c r="W39" s="1078"/>
    </row>
    <row r="40" spans="1:23" s="574" customFormat="1" ht="52.5" customHeight="1" x14ac:dyDescent="0.2">
      <c r="A40" s="1076"/>
      <c r="B40" s="575" t="s">
        <v>461</v>
      </c>
      <c r="C40" s="575" t="s">
        <v>417</v>
      </c>
      <c r="D40" s="575" t="s">
        <v>499</v>
      </c>
      <c r="E40" s="575" t="s">
        <v>533</v>
      </c>
      <c r="F40" s="575" t="s">
        <v>553</v>
      </c>
      <c r="G40" s="1043" t="s">
        <v>416</v>
      </c>
      <c r="H40" s="575" t="s">
        <v>528</v>
      </c>
      <c r="I40" s="575" t="s">
        <v>415</v>
      </c>
      <c r="J40" s="575" t="s">
        <v>527</v>
      </c>
      <c r="K40" s="575" t="s">
        <v>409</v>
      </c>
      <c r="L40" s="1043" t="s">
        <v>408</v>
      </c>
      <c r="M40" s="575" t="s">
        <v>526</v>
      </c>
      <c r="N40" s="581" t="s">
        <v>552</v>
      </c>
      <c r="O40" s="1043" t="s">
        <v>402</v>
      </c>
      <c r="P40" s="575" t="s">
        <v>401</v>
      </c>
      <c r="Q40" s="575" t="s">
        <v>488</v>
      </c>
      <c r="R40" s="575" t="s">
        <v>524</v>
      </c>
      <c r="S40" s="575" t="s">
        <v>550</v>
      </c>
      <c r="T40" s="575" t="s">
        <v>549</v>
      </c>
      <c r="U40" s="575" t="s">
        <v>754</v>
      </c>
      <c r="V40" s="580" t="s">
        <v>548</v>
      </c>
      <c r="W40" s="1079"/>
    </row>
    <row r="41" spans="1:23" s="560" customFormat="1" ht="9.75" customHeight="1" x14ac:dyDescent="0.2">
      <c r="A41" s="573" t="s">
        <v>598</v>
      </c>
      <c r="B41" s="572">
        <v>50049</v>
      </c>
      <c r="C41" s="571">
        <v>715187</v>
      </c>
      <c r="D41" s="571" t="s">
        <v>765</v>
      </c>
      <c r="E41" s="571" t="s">
        <v>765</v>
      </c>
      <c r="F41" s="571" t="s">
        <v>765</v>
      </c>
      <c r="G41" s="571">
        <v>82196</v>
      </c>
      <c r="H41" s="571" t="s">
        <v>765</v>
      </c>
      <c r="I41" s="571" t="s">
        <v>765</v>
      </c>
      <c r="J41" s="571">
        <v>49996</v>
      </c>
      <c r="K41" s="571">
        <v>32200</v>
      </c>
      <c r="L41" s="571">
        <v>87101</v>
      </c>
      <c r="M41" s="571" t="s">
        <v>765</v>
      </c>
      <c r="N41" s="571">
        <v>87101</v>
      </c>
      <c r="O41" s="571">
        <v>4107329</v>
      </c>
      <c r="P41" s="571">
        <v>3910068</v>
      </c>
      <c r="Q41" s="571">
        <v>183261</v>
      </c>
      <c r="R41" s="571" t="s">
        <v>765</v>
      </c>
      <c r="S41" s="571" t="s">
        <v>765</v>
      </c>
      <c r="T41" s="571">
        <v>4700</v>
      </c>
      <c r="U41" s="571" t="s">
        <v>765</v>
      </c>
      <c r="V41" s="571">
        <v>9300</v>
      </c>
      <c r="W41" s="569" t="s">
        <v>118</v>
      </c>
    </row>
    <row r="42" spans="1:23" s="560" customFormat="1" ht="9.75" customHeight="1" x14ac:dyDescent="0.2">
      <c r="A42" s="568" t="s">
        <v>399</v>
      </c>
      <c r="B42" s="560" t="s">
        <v>765</v>
      </c>
      <c r="C42" s="560">
        <v>487228</v>
      </c>
      <c r="D42" s="560">
        <v>50004</v>
      </c>
      <c r="E42" s="560" t="s">
        <v>765</v>
      </c>
      <c r="F42" s="560" t="s">
        <v>765</v>
      </c>
      <c r="G42" s="560">
        <v>424236</v>
      </c>
      <c r="H42" s="560" t="s">
        <v>765</v>
      </c>
      <c r="I42" s="560" t="s">
        <v>765</v>
      </c>
      <c r="J42" s="560">
        <v>424236</v>
      </c>
      <c r="K42" s="560" t="s">
        <v>765</v>
      </c>
      <c r="L42" s="560">
        <v>57900</v>
      </c>
      <c r="M42" s="560">
        <v>57900</v>
      </c>
      <c r="N42" s="560" t="s">
        <v>765</v>
      </c>
      <c r="O42" s="560">
        <v>3459327</v>
      </c>
      <c r="P42" s="560">
        <v>2874711</v>
      </c>
      <c r="Q42" s="560">
        <v>293735</v>
      </c>
      <c r="R42" s="560">
        <v>7151</v>
      </c>
      <c r="S42" s="560">
        <v>32289</v>
      </c>
      <c r="T42" s="560">
        <v>245730</v>
      </c>
      <c r="U42" s="560" t="s">
        <v>765</v>
      </c>
      <c r="V42" s="560">
        <v>5711</v>
      </c>
      <c r="W42" s="566" t="s">
        <v>119</v>
      </c>
    </row>
    <row r="43" spans="1:23" s="560" customFormat="1" ht="9.75" customHeight="1" x14ac:dyDescent="0.2">
      <c r="A43" s="568" t="s">
        <v>398</v>
      </c>
      <c r="B43" s="560" t="s">
        <v>765</v>
      </c>
      <c r="C43" s="560">
        <v>834494</v>
      </c>
      <c r="D43" s="560" t="s">
        <v>765</v>
      </c>
      <c r="E43" s="560" t="s">
        <v>765</v>
      </c>
      <c r="F43" s="560">
        <v>48873</v>
      </c>
      <c r="G43" s="560">
        <v>1054112</v>
      </c>
      <c r="H43" s="560" t="s">
        <v>765</v>
      </c>
      <c r="I43" s="560">
        <v>97300</v>
      </c>
      <c r="J43" s="560">
        <v>956812</v>
      </c>
      <c r="K43" s="560" t="s">
        <v>765</v>
      </c>
      <c r="L43" s="560" t="s">
        <v>765</v>
      </c>
      <c r="M43" s="560" t="s">
        <v>765</v>
      </c>
      <c r="N43" s="560" t="s">
        <v>765</v>
      </c>
      <c r="O43" s="560">
        <v>5030526</v>
      </c>
      <c r="P43" s="560">
        <v>4540478</v>
      </c>
      <c r="Q43" s="560">
        <v>193535</v>
      </c>
      <c r="R43" s="560" t="s">
        <v>765</v>
      </c>
      <c r="S43" s="560" t="s">
        <v>765</v>
      </c>
      <c r="T43" s="560">
        <v>289318</v>
      </c>
      <c r="U43" s="560" t="s">
        <v>765</v>
      </c>
      <c r="V43" s="560">
        <v>7195</v>
      </c>
      <c r="W43" s="566" t="s">
        <v>120</v>
      </c>
    </row>
    <row r="44" spans="1:23" s="560" customFormat="1" ht="9.75" customHeight="1" x14ac:dyDescent="0.2">
      <c r="A44" s="568" t="s">
        <v>397</v>
      </c>
      <c r="B44" s="560" t="s">
        <v>765</v>
      </c>
      <c r="C44" s="560">
        <v>870208</v>
      </c>
      <c r="D44" s="560">
        <v>148782</v>
      </c>
      <c r="E44" s="560">
        <v>25020</v>
      </c>
      <c r="F44" s="560" t="s">
        <v>765</v>
      </c>
      <c r="G44" s="560">
        <v>934553</v>
      </c>
      <c r="H44" s="560" t="s">
        <v>765</v>
      </c>
      <c r="I44" s="560">
        <v>100025</v>
      </c>
      <c r="J44" s="560">
        <v>834528</v>
      </c>
      <c r="K44" s="560" t="s">
        <v>765</v>
      </c>
      <c r="L44" s="560" t="s">
        <v>765</v>
      </c>
      <c r="M44" s="560" t="s">
        <v>765</v>
      </c>
      <c r="N44" s="560" t="s">
        <v>765</v>
      </c>
      <c r="O44" s="560">
        <v>5900431</v>
      </c>
      <c r="P44" s="560">
        <v>5434742</v>
      </c>
      <c r="Q44" s="560">
        <v>134200</v>
      </c>
      <c r="R44" s="560" t="s">
        <v>765</v>
      </c>
      <c r="S44" s="560" t="s">
        <v>765</v>
      </c>
      <c r="T44" s="560">
        <v>331489</v>
      </c>
      <c r="U44" s="560" t="s">
        <v>765</v>
      </c>
      <c r="V44" s="560" t="s">
        <v>765</v>
      </c>
      <c r="W44" s="566" t="s">
        <v>283</v>
      </c>
    </row>
    <row r="45" spans="1:23" s="560" customFormat="1" ht="9.75" customHeight="1" x14ac:dyDescent="0.2">
      <c r="A45" s="568" t="s">
        <v>750</v>
      </c>
      <c r="B45" s="560" t="s">
        <v>765</v>
      </c>
      <c r="C45" s="560">
        <v>1348599</v>
      </c>
      <c r="D45" s="560">
        <v>382979</v>
      </c>
      <c r="E45" s="560" t="s">
        <v>765</v>
      </c>
      <c r="F45" s="560" t="s">
        <v>765</v>
      </c>
      <c r="G45" s="560">
        <v>667181</v>
      </c>
      <c r="H45" s="560" t="s">
        <v>765</v>
      </c>
      <c r="I45" s="560">
        <v>49251</v>
      </c>
      <c r="J45" s="560">
        <v>617930</v>
      </c>
      <c r="K45" s="560" t="s">
        <v>765</v>
      </c>
      <c r="L45" s="560" t="s">
        <v>765</v>
      </c>
      <c r="M45" s="560" t="s">
        <v>765</v>
      </c>
      <c r="N45" s="560" t="s">
        <v>765</v>
      </c>
      <c r="O45" s="560">
        <v>5880996</v>
      </c>
      <c r="P45" s="560">
        <v>5467421</v>
      </c>
      <c r="Q45" s="560">
        <v>100614</v>
      </c>
      <c r="R45" s="560" t="s">
        <v>765</v>
      </c>
      <c r="S45" s="560" t="s">
        <v>765</v>
      </c>
      <c r="T45" s="560">
        <v>307236</v>
      </c>
      <c r="U45" s="560">
        <v>5725</v>
      </c>
      <c r="V45" s="560" t="s">
        <v>765</v>
      </c>
      <c r="W45" s="566" t="s">
        <v>673</v>
      </c>
    </row>
    <row r="46" spans="1:23" s="560" customFormat="1" ht="6.75" customHeight="1" x14ac:dyDescent="0.2">
      <c r="A46" s="568"/>
      <c r="W46" s="566"/>
    </row>
    <row r="47" spans="1:23" s="560" customFormat="1" ht="9.75" customHeight="1" x14ac:dyDescent="0.2">
      <c r="A47" s="568" t="s">
        <v>595</v>
      </c>
      <c r="B47" s="560" t="s">
        <v>765</v>
      </c>
      <c r="C47" s="560">
        <v>986759</v>
      </c>
      <c r="D47" s="560">
        <v>148782</v>
      </c>
      <c r="E47" s="560">
        <v>25020</v>
      </c>
      <c r="F47" s="560" t="s">
        <v>765</v>
      </c>
      <c r="G47" s="560">
        <v>883052</v>
      </c>
      <c r="H47" s="560" t="s">
        <v>765</v>
      </c>
      <c r="I47" s="560">
        <v>100025</v>
      </c>
      <c r="J47" s="560">
        <v>783027</v>
      </c>
      <c r="K47" s="560" t="s">
        <v>765</v>
      </c>
      <c r="L47" s="560" t="s">
        <v>765</v>
      </c>
      <c r="M47" s="560" t="s">
        <v>765</v>
      </c>
      <c r="N47" s="560" t="s">
        <v>765</v>
      </c>
      <c r="O47" s="560">
        <v>5883987</v>
      </c>
      <c r="P47" s="560">
        <v>5466559</v>
      </c>
      <c r="Q47" s="560">
        <v>119060</v>
      </c>
      <c r="R47" s="560" t="s">
        <v>765</v>
      </c>
      <c r="S47" s="560" t="s">
        <v>765</v>
      </c>
      <c r="T47" s="560">
        <v>298368</v>
      </c>
      <c r="U47" s="560" t="s">
        <v>765</v>
      </c>
      <c r="V47" s="560" t="s">
        <v>765</v>
      </c>
      <c r="W47" s="566" t="s">
        <v>282</v>
      </c>
    </row>
    <row r="48" spans="1:23" s="560" customFormat="1" ht="9.75" customHeight="1" x14ac:dyDescent="0.2">
      <c r="A48" s="568" t="s">
        <v>751</v>
      </c>
      <c r="B48" s="560" t="s">
        <v>765</v>
      </c>
      <c r="C48" s="560">
        <v>1456705</v>
      </c>
      <c r="D48" s="560">
        <v>433030</v>
      </c>
      <c r="E48" s="560" t="s">
        <v>765</v>
      </c>
      <c r="F48" s="560" t="s">
        <v>765</v>
      </c>
      <c r="G48" s="560">
        <v>706604</v>
      </c>
      <c r="H48" s="560">
        <v>40650</v>
      </c>
      <c r="I48" s="560">
        <v>49251</v>
      </c>
      <c r="J48" s="560">
        <v>616703</v>
      </c>
      <c r="K48" s="560" t="s">
        <v>765</v>
      </c>
      <c r="L48" s="560" t="s">
        <v>765</v>
      </c>
      <c r="M48" s="560" t="s">
        <v>765</v>
      </c>
      <c r="N48" s="560" t="s">
        <v>765</v>
      </c>
      <c r="O48" s="560">
        <v>5798597</v>
      </c>
      <c r="P48" s="560">
        <v>5330177</v>
      </c>
      <c r="Q48" s="560">
        <v>100614</v>
      </c>
      <c r="R48" s="560" t="s">
        <v>765</v>
      </c>
      <c r="S48" s="560" t="s">
        <v>765</v>
      </c>
      <c r="T48" s="560">
        <v>352865</v>
      </c>
      <c r="U48" s="560">
        <v>14941</v>
      </c>
      <c r="V48" s="560" t="s">
        <v>765</v>
      </c>
      <c r="W48" s="566" t="s">
        <v>675</v>
      </c>
    </row>
    <row r="49" spans="1:23" s="560" customFormat="1" ht="6.75" customHeight="1" x14ac:dyDescent="0.2">
      <c r="A49" s="568"/>
      <c r="W49" s="566"/>
    </row>
    <row r="50" spans="1:23" s="560" customFormat="1" ht="9.75" customHeight="1" x14ac:dyDescent="0.2">
      <c r="A50" s="568" t="s">
        <v>393</v>
      </c>
      <c r="B50" s="560" t="s">
        <v>765</v>
      </c>
      <c r="C50" s="560">
        <v>175085</v>
      </c>
      <c r="D50" s="560" t="s">
        <v>765</v>
      </c>
      <c r="E50" s="560" t="s">
        <v>765</v>
      </c>
      <c r="F50" s="560" t="s">
        <v>765</v>
      </c>
      <c r="G50" s="560">
        <v>197354</v>
      </c>
      <c r="H50" s="560" t="s">
        <v>765</v>
      </c>
      <c r="I50" s="560" t="s">
        <v>765</v>
      </c>
      <c r="J50" s="560">
        <v>197354</v>
      </c>
      <c r="K50" s="560" t="s">
        <v>765</v>
      </c>
      <c r="L50" s="560" t="s">
        <v>765</v>
      </c>
      <c r="M50" s="560" t="s">
        <v>765</v>
      </c>
      <c r="N50" s="560" t="s">
        <v>765</v>
      </c>
      <c r="O50" s="560">
        <v>1352202</v>
      </c>
      <c r="P50" s="560">
        <v>1291133</v>
      </c>
      <c r="Q50" s="560" t="s">
        <v>765</v>
      </c>
      <c r="R50" s="560" t="s">
        <v>765</v>
      </c>
      <c r="S50" s="560" t="s">
        <v>765</v>
      </c>
      <c r="T50" s="560">
        <v>61069</v>
      </c>
      <c r="U50" s="560" t="s">
        <v>765</v>
      </c>
      <c r="V50" s="560" t="s">
        <v>765</v>
      </c>
      <c r="W50" s="566" t="s">
        <v>281</v>
      </c>
    </row>
    <row r="51" spans="1:23" s="560" customFormat="1" ht="9.75" customHeight="1" x14ac:dyDescent="0.2">
      <c r="A51" s="568" t="s">
        <v>396</v>
      </c>
      <c r="B51" s="560" t="s">
        <v>765</v>
      </c>
      <c r="C51" s="560">
        <v>321845</v>
      </c>
      <c r="D51" s="560">
        <v>90046</v>
      </c>
      <c r="E51" s="560" t="s">
        <v>765</v>
      </c>
      <c r="F51" s="560" t="s">
        <v>765</v>
      </c>
      <c r="G51" s="560">
        <v>126834</v>
      </c>
      <c r="H51" s="560" t="s">
        <v>765</v>
      </c>
      <c r="I51" s="560" t="s">
        <v>765</v>
      </c>
      <c r="J51" s="560">
        <v>126834</v>
      </c>
      <c r="K51" s="560" t="s">
        <v>765</v>
      </c>
      <c r="L51" s="560" t="s">
        <v>765</v>
      </c>
      <c r="M51" s="560" t="s">
        <v>765</v>
      </c>
      <c r="N51" s="560" t="s">
        <v>765</v>
      </c>
      <c r="O51" s="560">
        <v>1172215</v>
      </c>
      <c r="P51" s="560">
        <v>1099561</v>
      </c>
      <c r="Q51" s="560" t="s">
        <v>765</v>
      </c>
      <c r="R51" s="560" t="s">
        <v>765</v>
      </c>
      <c r="S51" s="560" t="s">
        <v>765</v>
      </c>
      <c r="T51" s="560">
        <v>72654</v>
      </c>
      <c r="U51" s="560" t="s">
        <v>765</v>
      </c>
      <c r="V51" s="560" t="s">
        <v>765</v>
      </c>
      <c r="W51" s="566" t="s">
        <v>121</v>
      </c>
    </row>
    <row r="52" spans="1:23" s="560" customFormat="1" ht="9.75" customHeight="1" x14ac:dyDescent="0.2">
      <c r="A52" s="568" t="s">
        <v>395</v>
      </c>
      <c r="B52" s="560" t="s">
        <v>765</v>
      </c>
      <c r="C52" s="560">
        <v>548465</v>
      </c>
      <c r="D52" s="560">
        <v>195208</v>
      </c>
      <c r="E52" s="560" t="s">
        <v>765</v>
      </c>
      <c r="F52" s="560" t="s">
        <v>765</v>
      </c>
      <c r="G52" s="560">
        <v>242897</v>
      </c>
      <c r="H52" s="560" t="s">
        <v>765</v>
      </c>
      <c r="I52" s="560">
        <v>49251</v>
      </c>
      <c r="J52" s="560">
        <v>193646</v>
      </c>
      <c r="K52" s="560" t="s">
        <v>765</v>
      </c>
      <c r="L52" s="560" t="s">
        <v>765</v>
      </c>
      <c r="M52" s="560" t="s">
        <v>765</v>
      </c>
      <c r="N52" s="560" t="s">
        <v>765</v>
      </c>
      <c r="O52" s="560">
        <v>2127086</v>
      </c>
      <c r="P52" s="560">
        <v>1947013</v>
      </c>
      <c r="Q52" s="560">
        <v>100614</v>
      </c>
      <c r="R52" s="560" t="s">
        <v>765</v>
      </c>
      <c r="S52" s="560" t="s">
        <v>765</v>
      </c>
      <c r="T52" s="560">
        <v>77551</v>
      </c>
      <c r="U52" s="560">
        <v>1908</v>
      </c>
      <c r="V52" s="560" t="s">
        <v>765</v>
      </c>
      <c r="W52" s="566" t="s">
        <v>122</v>
      </c>
    </row>
    <row r="53" spans="1:23" s="560" customFormat="1" ht="9.75" customHeight="1" x14ac:dyDescent="0.2">
      <c r="A53" s="568" t="s">
        <v>394</v>
      </c>
      <c r="B53" s="560" t="s">
        <v>765</v>
      </c>
      <c r="C53" s="560">
        <v>303204</v>
      </c>
      <c r="D53" s="560">
        <v>97725</v>
      </c>
      <c r="E53" s="560" t="s">
        <v>765</v>
      </c>
      <c r="F53" s="560" t="s">
        <v>765</v>
      </c>
      <c r="G53" s="560">
        <v>100096</v>
      </c>
      <c r="H53" s="560" t="s">
        <v>765</v>
      </c>
      <c r="I53" s="560" t="s">
        <v>765</v>
      </c>
      <c r="J53" s="560">
        <v>100096</v>
      </c>
      <c r="K53" s="560" t="s">
        <v>765</v>
      </c>
      <c r="L53" s="560" t="s">
        <v>765</v>
      </c>
      <c r="M53" s="560" t="s">
        <v>765</v>
      </c>
      <c r="N53" s="560" t="s">
        <v>765</v>
      </c>
      <c r="O53" s="560">
        <v>1229493</v>
      </c>
      <c r="P53" s="560">
        <v>1129714</v>
      </c>
      <c r="Q53" s="560" t="s">
        <v>765</v>
      </c>
      <c r="R53" s="560" t="s">
        <v>765</v>
      </c>
      <c r="S53" s="560" t="s">
        <v>765</v>
      </c>
      <c r="T53" s="560">
        <v>95962</v>
      </c>
      <c r="U53" s="560">
        <v>3817</v>
      </c>
      <c r="V53" s="560" t="s">
        <v>765</v>
      </c>
      <c r="W53" s="566" t="s">
        <v>123</v>
      </c>
    </row>
    <row r="54" spans="1:23" s="560" customFormat="1" ht="9.75" customHeight="1" x14ac:dyDescent="0.2">
      <c r="A54" s="568" t="s">
        <v>676</v>
      </c>
      <c r="B54" s="560" t="s">
        <v>765</v>
      </c>
      <c r="C54" s="560">
        <v>283191</v>
      </c>
      <c r="D54" s="560">
        <v>50051</v>
      </c>
      <c r="E54" s="560" t="s">
        <v>765</v>
      </c>
      <c r="F54" s="560" t="s">
        <v>765</v>
      </c>
      <c r="G54" s="560">
        <v>236777</v>
      </c>
      <c r="H54" s="560">
        <v>40650</v>
      </c>
      <c r="I54" s="560" t="s">
        <v>765</v>
      </c>
      <c r="J54" s="560">
        <v>196127</v>
      </c>
      <c r="K54" s="560" t="s">
        <v>765</v>
      </c>
      <c r="L54" s="560" t="s">
        <v>765</v>
      </c>
      <c r="M54" s="560" t="s">
        <v>765</v>
      </c>
      <c r="N54" s="560" t="s">
        <v>765</v>
      </c>
      <c r="O54" s="560">
        <v>1269803</v>
      </c>
      <c r="P54" s="560">
        <v>1153889</v>
      </c>
      <c r="Q54" s="560" t="s">
        <v>765</v>
      </c>
      <c r="R54" s="560" t="s">
        <v>765</v>
      </c>
      <c r="S54" s="560" t="s">
        <v>765</v>
      </c>
      <c r="T54" s="560">
        <v>106698</v>
      </c>
      <c r="U54" s="560">
        <v>9216</v>
      </c>
      <c r="V54" s="560" t="s">
        <v>765</v>
      </c>
      <c r="W54" s="566" t="s">
        <v>677</v>
      </c>
    </row>
    <row r="55" spans="1:23" s="560" customFormat="1" ht="6.75" customHeight="1" x14ac:dyDescent="0.2">
      <c r="A55" s="568"/>
      <c r="W55" s="566"/>
    </row>
    <row r="56" spans="1:23" s="560" customFormat="1" ht="9.75" customHeight="1" x14ac:dyDescent="0.2">
      <c r="A56" s="568" t="s">
        <v>280</v>
      </c>
      <c r="B56" s="560" t="s">
        <v>765</v>
      </c>
      <c r="C56" s="560">
        <v>50050</v>
      </c>
      <c r="D56" s="560" t="s">
        <v>765</v>
      </c>
      <c r="E56" s="560" t="s">
        <v>765</v>
      </c>
      <c r="F56" s="560" t="s">
        <v>765</v>
      </c>
      <c r="G56" s="560">
        <v>147463</v>
      </c>
      <c r="H56" s="560" t="s">
        <v>765</v>
      </c>
      <c r="I56" s="560" t="s">
        <v>765</v>
      </c>
      <c r="J56" s="560">
        <v>147463</v>
      </c>
      <c r="K56" s="560" t="s">
        <v>765</v>
      </c>
      <c r="L56" s="560" t="s">
        <v>765</v>
      </c>
      <c r="M56" s="560" t="s">
        <v>765</v>
      </c>
      <c r="N56" s="560" t="s">
        <v>765</v>
      </c>
      <c r="O56" s="560">
        <v>459678</v>
      </c>
      <c r="P56" s="560">
        <v>459678</v>
      </c>
      <c r="Q56" s="560" t="s">
        <v>765</v>
      </c>
      <c r="R56" s="560" t="s">
        <v>765</v>
      </c>
      <c r="S56" s="560" t="s">
        <v>765</v>
      </c>
      <c r="T56" s="560" t="s">
        <v>765</v>
      </c>
      <c r="U56" s="560" t="s">
        <v>765</v>
      </c>
      <c r="V56" s="560" t="s">
        <v>765</v>
      </c>
      <c r="W56" s="566" t="s">
        <v>279</v>
      </c>
    </row>
    <row r="57" spans="1:23" s="560" customFormat="1" ht="9.75" customHeight="1" x14ac:dyDescent="0.2">
      <c r="A57" s="568" t="s">
        <v>383</v>
      </c>
      <c r="B57" s="560" t="s">
        <v>765</v>
      </c>
      <c r="C57" s="560">
        <v>74985</v>
      </c>
      <c r="D57" s="560" t="s">
        <v>765</v>
      </c>
      <c r="E57" s="560" t="s">
        <v>765</v>
      </c>
      <c r="F57" s="560" t="s">
        <v>765</v>
      </c>
      <c r="G57" s="560">
        <v>49891</v>
      </c>
      <c r="H57" s="560" t="s">
        <v>765</v>
      </c>
      <c r="I57" s="560" t="s">
        <v>765</v>
      </c>
      <c r="J57" s="560">
        <v>49891</v>
      </c>
      <c r="K57" s="560" t="s">
        <v>765</v>
      </c>
      <c r="L57" s="560" t="s">
        <v>765</v>
      </c>
      <c r="M57" s="560" t="s">
        <v>765</v>
      </c>
      <c r="N57" s="560" t="s">
        <v>765</v>
      </c>
      <c r="O57" s="560">
        <v>430128</v>
      </c>
      <c r="P57" s="560">
        <v>393259</v>
      </c>
      <c r="Q57" s="560" t="s">
        <v>765</v>
      </c>
      <c r="R57" s="560" t="s">
        <v>765</v>
      </c>
      <c r="S57" s="560" t="s">
        <v>765</v>
      </c>
      <c r="T57" s="560">
        <v>36869</v>
      </c>
      <c r="U57" s="560" t="s">
        <v>765</v>
      </c>
      <c r="V57" s="560" t="s">
        <v>765</v>
      </c>
      <c r="W57" s="566" t="s">
        <v>104</v>
      </c>
    </row>
    <row r="58" spans="1:23" s="560" customFormat="1" ht="9.75" customHeight="1" x14ac:dyDescent="0.2">
      <c r="A58" s="568" t="s">
        <v>382</v>
      </c>
      <c r="B58" s="560" t="s">
        <v>765</v>
      </c>
      <c r="C58" s="560">
        <v>50050</v>
      </c>
      <c r="D58" s="560" t="s">
        <v>765</v>
      </c>
      <c r="E58" s="560" t="s">
        <v>765</v>
      </c>
      <c r="F58" s="560" t="s">
        <v>765</v>
      </c>
      <c r="G58" s="560" t="s">
        <v>765</v>
      </c>
      <c r="H58" s="560" t="s">
        <v>765</v>
      </c>
      <c r="I58" s="560" t="s">
        <v>765</v>
      </c>
      <c r="J58" s="560" t="s">
        <v>765</v>
      </c>
      <c r="K58" s="560" t="s">
        <v>765</v>
      </c>
      <c r="L58" s="560" t="s">
        <v>765</v>
      </c>
      <c r="M58" s="560" t="s">
        <v>765</v>
      </c>
      <c r="N58" s="560" t="s">
        <v>765</v>
      </c>
      <c r="O58" s="560">
        <v>462396</v>
      </c>
      <c r="P58" s="560">
        <v>438196</v>
      </c>
      <c r="Q58" s="560" t="s">
        <v>765</v>
      </c>
      <c r="R58" s="560" t="s">
        <v>765</v>
      </c>
      <c r="S58" s="560" t="s">
        <v>765</v>
      </c>
      <c r="T58" s="560">
        <v>24200</v>
      </c>
      <c r="U58" s="560" t="s">
        <v>765</v>
      </c>
      <c r="V58" s="560" t="s">
        <v>765</v>
      </c>
      <c r="W58" s="566" t="s">
        <v>105</v>
      </c>
    </row>
    <row r="59" spans="1:23" s="560" customFormat="1" ht="9.75" customHeight="1" x14ac:dyDescent="0.2">
      <c r="A59" s="568" t="s">
        <v>392</v>
      </c>
      <c r="B59" s="560" t="s">
        <v>765</v>
      </c>
      <c r="C59" s="560">
        <v>86280</v>
      </c>
      <c r="D59" s="560">
        <v>39246</v>
      </c>
      <c r="E59" s="560" t="s">
        <v>765</v>
      </c>
      <c r="F59" s="560" t="s">
        <v>765</v>
      </c>
      <c r="G59" s="560" t="s">
        <v>765</v>
      </c>
      <c r="H59" s="560" t="s">
        <v>765</v>
      </c>
      <c r="I59" s="560" t="s">
        <v>765</v>
      </c>
      <c r="J59" s="560" t="s">
        <v>765</v>
      </c>
      <c r="K59" s="560" t="s">
        <v>765</v>
      </c>
      <c r="L59" s="560" t="s">
        <v>765</v>
      </c>
      <c r="M59" s="560" t="s">
        <v>765</v>
      </c>
      <c r="N59" s="560" t="s">
        <v>765</v>
      </c>
      <c r="O59" s="560">
        <v>342488</v>
      </c>
      <c r="P59" s="560">
        <v>342488</v>
      </c>
      <c r="Q59" s="560" t="s">
        <v>765</v>
      </c>
      <c r="R59" s="560" t="s">
        <v>765</v>
      </c>
      <c r="S59" s="560" t="s">
        <v>765</v>
      </c>
      <c r="T59" s="560" t="s">
        <v>765</v>
      </c>
      <c r="U59" s="560" t="s">
        <v>765</v>
      </c>
      <c r="V59" s="560" t="s">
        <v>765</v>
      </c>
      <c r="W59" s="566" t="s">
        <v>106</v>
      </c>
    </row>
    <row r="60" spans="1:23" s="560" customFormat="1" ht="9.75" customHeight="1" x14ac:dyDescent="0.2">
      <c r="A60" s="568" t="s">
        <v>391</v>
      </c>
      <c r="B60" s="560" t="s">
        <v>765</v>
      </c>
      <c r="C60" s="560">
        <v>91166</v>
      </c>
      <c r="D60" s="560">
        <v>50800</v>
      </c>
      <c r="E60" s="560" t="s">
        <v>765</v>
      </c>
      <c r="F60" s="560" t="s">
        <v>765</v>
      </c>
      <c r="G60" s="560">
        <v>126834</v>
      </c>
      <c r="H60" s="560" t="s">
        <v>765</v>
      </c>
      <c r="I60" s="560" t="s">
        <v>765</v>
      </c>
      <c r="J60" s="560">
        <v>126834</v>
      </c>
      <c r="K60" s="560" t="s">
        <v>765</v>
      </c>
      <c r="L60" s="560" t="s">
        <v>765</v>
      </c>
      <c r="M60" s="560" t="s">
        <v>765</v>
      </c>
      <c r="N60" s="560" t="s">
        <v>765</v>
      </c>
      <c r="O60" s="560">
        <v>502262</v>
      </c>
      <c r="P60" s="560">
        <v>467794</v>
      </c>
      <c r="Q60" s="560" t="s">
        <v>765</v>
      </c>
      <c r="R60" s="560" t="s">
        <v>765</v>
      </c>
      <c r="S60" s="560" t="s">
        <v>765</v>
      </c>
      <c r="T60" s="560">
        <v>34468</v>
      </c>
      <c r="U60" s="560" t="s">
        <v>765</v>
      </c>
      <c r="V60" s="560" t="s">
        <v>765</v>
      </c>
      <c r="W60" s="566" t="s">
        <v>124</v>
      </c>
    </row>
    <row r="61" spans="1:23" s="560" customFormat="1" ht="9.75" customHeight="1" x14ac:dyDescent="0.2">
      <c r="A61" s="568" t="s">
        <v>390</v>
      </c>
      <c r="B61" s="560" t="s">
        <v>765</v>
      </c>
      <c r="C61" s="560">
        <v>144399</v>
      </c>
      <c r="D61" s="560" t="s">
        <v>765</v>
      </c>
      <c r="E61" s="560" t="s">
        <v>765</v>
      </c>
      <c r="F61" s="560" t="s">
        <v>765</v>
      </c>
      <c r="G61" s="560" t="s">
        <v>765</v>
      </c>
      <c r="H61" s="560" t="s">
        <v>765</v>
      </c>
      <c r="I61" s="560" t="s">
        <v>765</v>
      </c>
      <c r="J61" s="560" t="s">
        <v>765</v>
      </c>
      <c r="K61" s="560" t="s">
        <v>765</v>
      </c>
      <c r="L61" s="560" t="s">
        <v>765</v>
      </c>
      <c r="M61" s="560" t="s">
        <v>765</v>
      </c>
      <c r="N61" s="560" t="s">
        <v>765</v>
      </c>
      <c r="O61" s="560">
        <v>327465</v>
      </c>
      <c r="P61" s="560">
        <v>289279</v>
      </c>
      <c r="Q61" s="560" t="s">
        <v>765</v>
      </c>
      <c r="R61" s="560" t="s">
        <v>765</v>
      </c>
      <c r="S61" s="560" t="s">
        <v>765</v>
      </c>
      <c r="T61" s="560">
        <v>38186</v>
      </c>
      <c r="U61" s="560" t="s">
        <v>765</v>
      </c>
      <c r="V61" s="560" t="s">
        <v>765</v>
      </c>
      <c r="W61" s="566" t="s">
        <v>125</v>
      </c>
    </row>
    <row r="62" spans="1:23" s="560" customFormat="1" ht="9.75" customHeight="1" x14ac:dyDescent="0.2">
      <c r="A62" s="568" t="s">
        <v>389</v>
      </c>
      <c r="B62" s="560" t="s">
        <v>765</v>
      </c>
      <c r="C62" s="560">
        <v>205925</v>
      </c>
      <c r="D62" s="560">
        <v>47665</v>
      </c>
      <c r="E62" s="560" t="s">
        <v>765</v>
      </c>
      <c r="F62" s="560" t="s">
        <v>765</v>
      </c>
      <c r="G62" s="560">
        <v>46158</v>
      </c>
      <c r="H62" s="560" t="s">
        <v>765</v>
      </c>
      <c r="I62" s="560" t="s">
        <v>765</v>
      </c>
      <c r="J62" s="560">
        <v>46158</v>
      </c>
      <c r="K62" s="560" t="s">
        <v>765</v>
      </c>
      <c r="L62" s="560" t="s">
        <v>765</v>
      </c>
      <c r="M62" s="560" t="s">
        <v>765</v>
      </c>
      <c r="N62" s="560" t="s">
        <v>765</v>
      </c>
      <c r="O62" s="560">
        <v>605579</v>
      </c>
      <c r="P62" s="560">
        <v>517722</v>
      </c>
      <c r="Q62" s="560">
        <v>50005</v>
      </c>
      <c r="R62" s="560" t="s">
        <v>765</v>
      </c>
      <c r="S62" s="560" t="s">
        <v>765</v>
      </c>
      <c r="T62" s="560">
        <v>37852</v>
      </c>
      <c r="U62" s="560" t="s">
        <v>765</v>
      </c>
      <c r="V62" s="560" t="s">
        <v>765</v>
      </c>
      <c r="W62" s="566" t="s">
        <v>126</v>
      </c>
    </row>
    <row r="63" spans="1:23" s="560" customFormat="1" ht="9.75" customHeight="1" x14ac:dyDescent="0.2">
      <c r="A63" s="568" t="s">
        <v>388</v>
      </c>
      <c r="B63" s="560" t="s">
        <v>765</v>
      </c>
      <c r="C63" s="560">
        <v>182088</v>
      </c>
      <c r="D63" s="560" t="s">
        <v>765</v>
      </c>
      <c r="E63" s="560" t="s">
        <v>765</v>
      </c>
      <c r="F63" s="560" t="s">
        <v>765</v>
      </c>
      <c r="G63" s="560">
        <v>49251</v>
      </c>
      <c r="H63" s="560" t="s">
        <v>765</v>
      </c>
      <c r="I63" s="560">
        <v>49251</v>
      </c>
      <c r="J63" s="560" t="s">
        <v>765</v>
      </c>
      <c r="K63" s="560" t="s">
        <v>765</v>
      </c>
      <c r="L63" s="560" t="s">
        <v>765</v>
      </c>
      <c r="M63" s="560" t="s">
        <v>765</v>
      </c>
      <c r="N63" s="560" t="s">
        <v>765</v>
      </c>
      <c r="O63" s="560">
        <v>782007</v>
      </c>
      <c r="P63" s="560">
        <v>780099</v>
      </c>
      <c r="Q63" s="560" t="s">
        <v>765</v>
      </c>
      <c r="R63" s="560" t="s">
        <v>765</v>
      </c>
      <c r="S63" s="560" t="s">
        <v>765</v>
      </c>
      <c r="T63" s="560" t="s">
        <v>765</v>
      </c>
      <c r="U63" s="560">
        <v>1908</v>
      </c>
      <c r="V63" s="560" t="s">
        <v>765</v>
      </c>
      <c r="W63" s="566" t="s">
        <v>127</v>
      </c>
    </row>
    <row r="64" spans="1:23" s="560" customFormat="1" ht="9.75" customHeight="1" x14ac:dyDescent="0.2">
      <c r="A64" s="568" t="s">
        <v>387</v>
      </c>
      <c r="B64" s="560" t="s">
        <v>765</v>
      </c>
      <c r="C64" s="560">
        <v>160452</v>
      </c>
      <c r="D64" s="560">
        <v>147543</v>
      </c>
      <c r="E64" s="560" t="s">
        <v>765</v>
      </c>
      <c r="F64" s="560" t="s">
        <v>765</v>
      </c>
      <c r="G64" s="560">
        <v>147488</v>
      </c>
      <c r="H64" s="560" t="s">
        <v>765</v>
      </c>
      <c r="I64" s="560" t="s">
        <v>765</v>
      </c>
      <c r="J64" s="560">
        <v>147488</v>
      </c>
      <c r="K64" s="560" t="s">
        <v>765</v>
      </c>
      <c r="L64" s="560" t="s">
        <v>765</v>
      </c>
      <c r="M64" s="560" t="s">
        <v>765</v>
      </c>
      <c r="N64" s="560" t="s">
        <v>765</v>
      </c>
      <c r="O64" s="560">
        <v>739500</v>
      </c>
      <c r="P64" s="560">
        <v>649192</v>
      </c>
      <c r="Q64" s="560">
        <v>50609</v>
      </c>
      <c r="R64" s="560" t="s">
        <v>765</v>
      </c>
      <c r="S64" s="560" t="s">
        <v>765</v>
      </c>
      <c r="T64" s="560">
        <v>39699</v>
      </c>
      <c r="U64" s="560" t="s">
        <v>765</v>
      </c>
      <c r="V64" s="560" t="s">
        <v>765</v>
      </c>
      <c r="W64" s="566" t="s">
        <v>128</v>
      </c>
    </row>
    <row r="65" spans="1:23" s="560" customFormat="1" ht="9.75" customHeight="1" x14ac:dyDescent="0.2">
      <c r="A65" s="568" t="s">
        <v>386</v>
      </c>
      <c r="B65" s="560" t="s">
        <v>765</v>
      </c>
      <c r="C65" s="560">
        <v>136315</v>
      </c>
      <c r="D65" s="560">
        <v>25000</v>
      </c>
      <c r="E65" s="560" t="s">
        <v>765</v>
      </c>
      <c r="F65" s="560" t="s">
        <v>765</v>
      </c>
      <c r="G65" s="560" t="s">
        <v>765</v>
      </c>
      <c r="H65" s="560" t="s">
        <v>765</v>
      </c>
      <c r="I65" s="560" t="s">
        <v>765</v>
      </c>
      <c r="J65" s="560" t="s">
        <v>765</v>
      </c>
      <c r="K65" s="560" t="s">
        <v>765</v>
      </c>
      <c r="L65" s="560" t="s">
        <v>765</v>
      </c>
      <c r="M65" s="560" t="s">
        <v>765</v>
      </c>
      <c r="N65" s="560" t="s">
        <v>765</v>
      </c>
      <c r="O65" s="560">
        <v>319167</v>
      </c>
      <c r="P65" s="560">
        <v>282165</v>
      </c>
      <c r="Q65" s="560" t="s">
        <v>765</v>
      </c>
      <c r="R65" s="560" t="s">
        <v>765</v>
      </c>
      <c r="S65" s="560" t="s">
        <v>765</v>
      </c>
      <c r="T65" s="560">
        <v>35094</v>
      </c>
      <c r="U65" s="560">
        <v>1908</v>
      </c>
      <c r="V65" s="560" t="s">
        <v>765</v>
      </c>
      <c r="W65" s="566" t="s">
        <v>107</v>
      </c>
    </row>
    <row r="66" spans="1:23" s="560" customFormat="1" ht="9.75" customHeight="1" x14ac:dyDescent="0.2">
      <c r="A66" s="568" t="s">
        <v>385</v>
      </c>
      <c r="B66" s="560" t="s">
        <v>765</v>
      </c>
      <c r="C66" s="560">
        <v>59997</v>
      </c>
      <c r="D66" s="560">
        <v>72725</v>
      </c>
      <c r="E66" s="560" t="s">
        <v>765</v>
      </c>
      <c r="F66" s="560" t="s">
        <v>765</v>
      </c>
      <c r="G66" s="560">
        <v>50050</v>
      </c>
      <c r="H66" s="560" t="s">
        <v>765</v>
      </c>
      <c r="I66" s="560" t="s">
        <v>765</v>
      </c>
      <c r="J66" s="560">
        <v>50050</v>
      </c>
      <c r="K66" s="560" t="s">
        <v>765</v>
      </c>
      <c r="L66" s="560" t="s">
        <v>765</v>
      </c>
      <c r="M66" s="560" t="s">
        <v>765</v>
      </c>
      <c r="N66" s="560" t="s">
        <v>765</v>
      </c>
      <c r="O66" s="560">
        <v>400497</v>
      </c>
      <c r="P66" s="560">
        <v>371894</v>
      </c>
      <c r="Q66" s="560" t="s">
        <v>765</v>
      </c>
      <c r="R66" s="560" t="s">
        <v>765</v>
      </c>
      <c r="S66" s="560" t="s">
        <v>765</v>
      </c>
      <c r="T66" s="560">
        <v>28603</v>
      </c>
      <c r="U66" s="560" t="s">
        <v>765</v>
      </c>
      <c r="V66" s="560" t="s">
        <v>765</v>
      </c>
      <c r="W66" s="566" t="s">
        <v>108</v>
      </c>
    </row>
    <row r="67" spans="1:23" s="560" customFormat="1" ht="9.75" customHeight="1" x14ac:dyDescent="0.2">
      <c r="A67" s="568" t="s">
        <v>384</v>
      </c>
      <c r="B67" s="560" t="s">
        <v>765</v>
      </c>
      <c r="C67" s="560">
        <v>106892</v>
      </c>
      <c r="D67" s="560" t="s">
        <v>765</v>
      </c>
      <c r="E67" s="560" t="s">
        <v>765</v>
      </c>
      <c r="F67" s="560" t="s">
        <v>765</v>
      </c>
      <c r="G67" s="560">
        <v>50046</v>
      </c>
      <c r="H67" s="560" t="s">
        <v>765</v>
      </c>
      <c r="I67" s="560" t="s">
        <v>765</v>
      </c>
      <c r="J67" s="560">
        <v>50046</v>
      </c>
      <c r="K67" s="560" t="s">
        <v>765</v>
      </c>
      <c r="L67" s="560" t="s">
        <v>765</v>
      </c>
      <c r="M67" s="560" t="s">
        <v>765</v>
      </c>
      <c r="N67" s="560" t="s">
        <v>765</v>
      </c>
      <c r="O67" s="560">
        <v>509829</v>
      </c>
      <c r="P67" s="560">
        <v>475655</v>
      </c>
      <c r="Q67" s="560" t="s">
        <v>765</v>
      </c>
      <c r="R67" s="560" t="s">
        <v>765</v>
      </c>
      <c r="S67" s="560" t="s">
        <v>765</v>
      </c>
      <c r="T67" s="560">
        <v>32265</v>
      </c>
      <c r="U67" s="560">
        <v>1909</v>
      </c>
      <c r="V67" s="560" t="s">
        <v>765</v>
      </c>
      <c r="W67" s="566" t="s">
        <v>109</v>
      </c>
    </row>
    <row r="68" spans="1:23" s="560" customFormat="1" ht="9.75" customHeight="1" x14ac:dyDescent="0.2">
      <c r="A68" s="568" t="s">
        <v>678</v>
      </c>
      <c r="B68" s="560" t="s">
        <v>765</v>
      </c>
      <c r="C68" s="560">
        <v>122100</v>
      </c>
      <c r="D68" s="560">
        <v>50051</v>
      </c>
      <c r="E68" s="560" t="s">
        <v>765</v>
      </c>
      <c r="F68" s="560" t="s">
        <v>765</v>
      </c>
      <c r="G68" s="560">
        <v>96875</v>
      </c>
      <c r="H68" s="560" t="s">
        <v>765</v>
      </c>
      <c r="I68" s="560" t="s">
        <v>765</v>
      </c>
      <c r="J68" s="560">
        <v>96875</v>
      </c>
      <c r="K68" s="560" t="s">
        <v>765</v>
      </c>
      <c r="L68" s="560" t="s">
        <v>765</v>
      </c>
      <c r="M68" s="560" t="s">
        <v>765</v>
      </c>
      <c r="N68" s="560" t="s">
        <v>765</v>
      </c>
      <c r="O68" s="560">
        <v>402459</v>
      </c>
      <c r="P68" s="560">
        <v>370626</v>
      </c>
      <c r="Q68" s="560" t="s">
        <v>765</v>
      </c>
      <c r="R68" s="560" t="s">
        <v>765</v>
      </c>
      <c r="S68" s="560" t="s">
        <v>765</v>
      </c>
      <c r="T68" s="560">
        <v>31833</v>
      </c>
      <c r="U68" s="560" t="s">
        <v>765</v>
      </c>
      <c r="V68" s="560" t="s">
        <v>765</v>
      </c>
      <c r="W68" s="566" t="s">
        <v>679</v>
      </c>
    </row>
    <row r="69" spans="1:23" s="560" customFormat="1" ht="9.75" customHeight="1" x14ac:dyDescent="0.2">
      <c r="A69" s="568" t="s">
        <v>383</v>
      </c>
      <c r="B69" s="560" t="s">
        <v>765</v>
      </c>
      <c r="C69" s="560">
        <v>111809</v>
      </c>
      <c r="D69" s="560" t="s">
        <v>765</v>
      </c>
      <c r="E69" s="560" t="s">
        <v>765</v>
      </c>
      <c r="F69" s="560" t="s">
        <v>765</v>
      </c>
      <c r="G69" s="560">
        <v>99252</v>
      </c>
      <c r="H69" s="560" t="s">
        <v>765</v>
      </c>
      <c r="I69" s="560" t="s">
        <v>765</v>
      </c>
      <c r="J69" s="560">
        <v>99252</v>
      </c>
      <c r="K69" s="560" t="s">
        <v>765</v>
      </c>
      <c r="L69" s="560" t="s">
        <v>765</v>
      </c>
      <c r="M69" s="560" t="s">
        <v>765</v>
      </c>
      <c r="N69" s="560" t="s">
        <v>765</v>
      </c>
      <c r="O69" s="560">
        <v>399124</v>
      </c>
      <c r="P69" s="560">
        <v>356326</v>
      </c>
      <c r="Q69" s="560" t="s">
        <v>765</v>
      </c>
      <c r="R69" s="560" t="s">
        <v>765</v>
      </c>
      <c r="S69" s="560" t="s">
        <v>765</v>
      </c>
      <c r="T69" s="560">
        <v>38031</v>
      </c>
      <c r="U69" s="560">
        <v>4767</v>
      </c>
      <c r="V69" s="560" t="s">
        <v>765</v>
      </c>
      <c r="W69" s="566" t="s">
        <v>104</v>
      </c>
    </row>
    <row r="70" spans="1:23" s="560" customFormat="1" ht="9.75" customHeight="1" x14ac:dyDescent="0.2">
      <c r="A70" s="565" t="s">
        <v>382</v>
      </c>
      <c r="B70" s="564" t="s">
        <v>765</v>
      </c>
      <c r="C70" s="563">
        <v>49282</v>
      </c>
      <c r="D70" s="563" t="s">
        <v>765</v>
      </c>
      <c r="E70" s="563" t="s">
        <v>765</v>
      </c>
      <c r="F70" s="563" t="s">
        <v>765</v>
      </c>
      <c r="G70" s="563">
        <v>40650</v>
      </c>
      <c r="H70" s="563">
        <v>40650</v>
      </c>
      <c r="I70" s="563" t="s">
        <v>765</v>
      </c>
      <c r="J70" s="563" t="s">
        <v>765</v>
      </c>
      <c r="K70" s="563" t="s">
        <v>765</v>
      </c>
      <c r="L70" s="563" t="s">
        <v>765</v>
      </c>
      <c r="M70" s="563" t="s">
        <v>765</v>
      </c>
      <c r="N70" s="563" t="s">
        <v>765</v>
      </c>
      <c r="O70" s="563">
        <v>468220</v>
      </c>
      <c r="P70" s="563">
        <v>426937</v>
      </c>
      <c r="Q70" s="563" t="s">
        <v>765</v>
      </c>
      <c r="R70" s="563" t="s">
        <v>765</v>
      </c>
      <c r="S70" s="563" t="s">
        <v>765</v>
      </c>
      <c r="T70" s="563">
        <v>36834</v>
      </c>
      <c r="U70" s="563">
        <v>4449</v>
      </c>
      <c r="V70" s="563" t="s">
        <v>765</v>
      </c>
      <c r="W70" s="561" t="s">
        <v>105</v>
      </c>
    </row>
    <row r="71" spans="1:23" ht="12" customHeight="1" x14ac:dyDescent="0.2"/>
    <row r="72" spans="1:23" ht="12" customHeight="1" x14ac:dyDescent="0.2"/>
    <row r="73" spans="1:23" ht="12" customHeight="1" x14ac:dyDescent="0.15">
      <c r="K73" s="579" t="s">
        <v>129</v>
      </c>
      <c r="V73" s="582" t="s">
        <v>414</v>
      </c>
    </row>
    <row r="74" spans="1:23" s="574" customFormat="1" ht="21" customHeight="1" x14ac:dyDescent="0.2">
      <c r="A74" s="1074" t="s">
        <v>276</v>
      </c>
      <c r="B74" s="577" t="s">
        <v>516</v>
      </c>
      <c r="C74" s="576"/>
      <c r="D74" s="1040"/>
      <c r="E74" s="1041" t="s">
        <v>515</v>
      </c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576"/>
      <c r="U74" s="576"/>
      <c r="V74" s="576"/>
      <c r="W74" s="1077" t="s">
        <v>111</v>
      </c>
    </row>
    <row r="75" spans="1:23" s="574" customFormat="1" ht="21" customHeight="1" x14ac:dyDescent="0.2">
      <c r="A75" s="1075"/>
      <c r="B75" s="1041" t="s">
        <v>523</v>
      </c>
      <c r="C75" s="576"/>
      <c r="D75" s="1040"/>
      <c r="E75" s="1080" t="s">
        <v>513</v>
      </c>
      <c r="F75" s="1041" t="s">
        <v>445</v>
      </c>
      <c r="G75" s="576"/>
      <c r="H75" s="576"/>
      <c r="I75" s="576"/>
      <c r="J75" s="576"/>
      <c r="K75" s="576"/>
      <c r="L75" s="576"/>
      <c r="M75" s="576"/>
      <c r="N75" s="576"/>
      <c r="O75" s="576"/>
      <c r="P75" s="576"/>
      <c r="Q75" s="576"/>
      <c r="R75" s="1040"/>
      <c r="S75" s="1041" t="s">
        <v>435</v>
      </c>
      <c r="T75" s="1040"/>
      <c r="U75" s="1041" t="s">
        <v>434</v>
      </c>
      <c r="V75" s="576"/>
      <c r="W75" s="1078"/>
    </row>
    <row r="76" spans="1:23" s="574" customFormat="1" ht="52.5" customHeight="1" x14ac:dyDescent="0.2">
      <c r="A76" s="1076"/>
      <c r="B76" s="1043" t="s">
        <v>522</v>
      </c>
      <c r="C76" s="575" t="s">
        <v>547</v>
      </c>
      <c r="D76" s="575" t="s">
        <v>521</v>
      </c>
      <c r="E76" s="1081"/>
      <c r="F76" s="1043" t="s">
        <v>438</v>
      </c>
      <c r="G76" s="575" t="s">
        <v>433</v>
      </c>
      <c r="H76" s="575" t="s">
        <v>275</v>
      </c>
      <c r="I76" s="575" t="s">
        <v>456</v>
      </c>
      <c r="J76" s="575" t="s">
        <v>465</v>
      </c>
      <c r="K76" s="575" t="s">
        <v>535</v>
      </c>
      <c r="L76" s="575" t="s">
        <v>464</v>
      </c>
      <c r="M76" s="575" t="s">
        <v>432</v>
      </c>
      <c r="N76" s="575" t="s">
        <v>431</v>
      </c>
      <c r="O76" s="575" t="s">
        <v>510</v>
      </c>
      <c r="P76" s="575" t="s">
        <v>429</v>
      </c>
      <c r="Q76" s="575" t="s">
        <v>427</v>
      </c>
      <c r="R76" s="581" t="s">
        <v>426</v>
      </c>
      <c r="S76" s="1043" t="s">
        <v>418</v>
      </c>
      <c r="T76" s="575" t="s">
        <v>417</v>
      </c>
      <c r="U76" s="1043" t="s">
        <v>416</v>
      </c>
      <c r="V76" s="580" t="s">
        <v>527</v>
      </c>
      <c r="W76" s="1079"/>
    </row>
    <row r="77" spans="1:23" s="560" customFormat="1" ht="9.75" customHeight="1" x14ac:dyDescent="0.2">
      <c r="A77" s="573" t="s">
        <v>598</v>
      </c>
      <c r="B77" s="572">
        <v>10984108</v>
      </c>
      <c r="C77" s="571">
        <v>177941</v>
      </c>
      <c r="D77" s="571">
        <v>10806167</v>
      </c>
      <c r="E77" s="571">
        <v>1561452</v>
      </c>
      <c r="F77" s="571">
        <v>1216150</v>
      </c>
      <c r="G77" s="571">
        <v>167895</v>
      </c>
      <c r="H77" s="571">
        <v>6998</v>
      </c>
      <c r="I77" s="571">
        <v>6697</v>
      </c>
      <c r="J77" s="571">
        <v>29621</v>
      </c>
      <c r="K77" s="571" t="s">
        <v>765</v>
      </c>
      <c r="L77" s="571">
        <v>15458</v>
      </c>
      <c r="M77" s="571">
        <v>910081</v>
      </c>
      <c r="N77" s="571">
        <v>47650</v>
      </c>
      <c r="O77" s="571">
        <v>31750</v>
      </c>
      <c r="P77" s="571" t="s">
        <v>765</v>
      </c>
      <c r="Q77" s="571" t="s">
        <v>765</v>
      </c>
      <c r="R77" s="571" t="s">
        <v>765</v>
      </c>
      <c r="S77" s="571">
        <v>89832</v>
      </c>
      <c r="T77" s="571">
        <v>89832</v>
      </c>
      <c r="U77" s="571" t="s">
        <v>765</v>
      </c>
      <c r="V77" s="571" t="s">
        <v>765</v>
      </c>
      <c r="W77" s="569" t="s">
        <v>118</v>
      </c>
    </row>
    <row r="78" spans="1:23" s="560" customFormat="1" ht="9.75" customHeight="1" x14ac:dyDescent="0.2">
      <c r="A78" s="568" t="s">
        <v>399</v>
      </c>
      <c r="B78" s="560">
        <v>11382977</v>
      </c>
      <c r="C78" s="560">
        <v>304526</v>
      </c>
      <c r="D78" s="560">
        <v>11078451</v>
      </c>
      <c r="E78" s="560">
        <v>2737449</v>
      </c>
      <c r="F78" s="560">
        <v>2293373</v>
      </c>
      <c r="G78" s="560">
        <v>145942</v>
      </c>
      <c r="H78" s="560">
        <v>50801</v>
      </c>
      <c r="I78" s="560" t="s">
        <v>765</v>
      </c>
      <c r="J78" s="560">
        <v>118300</v>
      </c>
      <c r="K78" s="560">
        <v>52101</v>
      </c>
      <c r="L78" s="560" t="s">
        <v>765</v>
      </c>
      <c r="M78" s="560">
        <v>1724910</v>
      </c>
      <c r="N78" s="560">
        <v>124933</v>
      </c>
      <c r="O78" s="560">
        <v>35085</v>
      </c>
      <c r="P78" s="560">
        <v>41301</v>
      </c>
      <c r="Q78" s="560" t="s">
        <v>765</v>
      </c>
      <c r="R78" s="560" t="s">
        <v>765</v>
      </c>
      <c r="S78" s="560">
        <v>142039</v>
      </c>
      <c r="T78" s="560">
        <v>142039</v>
      </c>
      <c r="U78" s="560" t="s">
        <v>765</v>
      </c>
      <c r="V78" s="560" t="s">
        <v>765</v>
      </c>
      <c r="W78" s="566" t="s">
        <v>119</v>
      </c>
    </row>
    <row r="79" spans="1:23" s="560" customFormat="1" ht="9.75" customHeight="1" x14ac:dyDescent="0.2">
      <c r="A79" s="568" t="s">
        <v>398</v>
      </c>
      <c r="B79" s="560">
        <v>11869177</v>
      </c>
      <c r="C79" s="560">
        <v>331043</v>
      </c>
      <c r="D79" s="560">
        <v>11538134</v>
      </c>
      <c r="E79" s="560">
        <v>3535878</v>
      </c>
      <c r="F79" s="560">
        <v>3106052</v>
      </c>
      <c r="G79" s="560">
        <v>319530</v>
      </c>
      <c r="H79" s="560">
        <v>85561</v>
      </c>
      <c r="I79" s="560">
        <v>140545</v>
      </c>
      <c r="J79" s="560" t="s">
        <v>765</v>
      </c>
      <c r="K79" s="560" t="s">
        <v>765</v>
      </c>
      <c r="L79" s="560" t="s">
        <v>765</v>
      </c>
      <c r="M79" s="560">
        <v>2335322</v>
      </c>
      <c r="N79" s="560">
        <v>7830</v>
      </c>
      <c r="O79" s="560">
        <v>122772</v>
      </c>
      <c r="P79" s="560" t="s">
        <v>765</v>
      </c>
      <c r="Q79" s="560">
        <v>44451</v>
      </c>
      <c r="R79" s="560">
        <v>50041</v>
      </c>
      <c r="S79" s="560">
        <v>69726</v>
      </c>
      <c r="T79" s="560">
        <v>69726</v>
      </c>
      <c r="U79" s="560">
        <v>38700</v>
      </c>
      <c r="V79" s="560">
        <v>38700</v>
      </c>
      <c r="W79" s="566" t="s">
        <v>120</v>
      </c>
    </row>
    <row r="80" spans="1:23" s="560" customFormat="1" ht="9.75" customHeight="1" x14ac:dyDescent="0.2">
      <c r="A80" s="568" t="s">
        <v>397</v>
      </c>
      <c r="B80" s="560">
        <v>12905669</v>
      </c>
      <c r="C80" s="560">
        <v>395891</v>
      </c>
      <c r="D80" s="560">
        <v>12509778</v>
      </c>
      <c r="E80" s="560">
        <v>3253797</v>
      </c>
      <c r="F80" s="560">
        <v>2758950</v>
      </c>
      <c r="G80" s="560">
        <v>853608</v>
      </c>
      <c r="H80" s="560">
        <v>243611</v>
      </c>
      <c r="I80" s="560">
        <v>107274</v>
      </c>
      <c r="J80" s="560" t="s">
        <v>765</v>
      </c>
      <c r="K80" s="560">
        <v>7230</v>
      </c>
      <c r="L80" s="560" t="s">
        <v>765</v>
      </c>
      <c r="M80" s="560">
        <v>1374295</v>
      </c>
      <c r="N80" s="560">
        <v>16670</v>
      </c>
      <c r="O80" s="560">
        <v>119062</v>
      </c>
      <c r="P80" s="560" t="s">
        <v>765</v>
      </c>
      <c r="Q80" s="560" t="s">
        <v>765</v>
      </c>
      <c r="R80" s="560">
        <v>37200</v>
      </c>
      <c r="S80" s="560">
        <v>50534</v>
      </c>
      <c r="T80" s="560">
        <v>50534</v>
      </c>
      <c r="U80" s="560" t="s">
        <v>765</v>
      </c>
      <c r="V80" s="560" t="s">
        <v>765</v>
      </c>
      <c r="W80" s="566" t="s">
        <v>283</v>
      </c>
    </row>
    <row r="81" spans="1:23" s="560" customFormat="1" ht="9.75" customHeight="1" x14ac:dyDescent="0.2">
      <c r="A81" s="568" t="s">
        <v>750</v>
      </c>
      <c r="B81" s="560">
        <v>12192112</v>
      </c>
      <c r="C81" s="560">
        <v>286640</v>
      </c>
      <c r="D81" s="560">
        <v>11905472</v>
      </c>
      <c r="E81" s="560">
        <v>3909107</v>
      </c>
      <c r="F81" s="560">
        <v>3519463</v>
      </c>
      <c r="G81" s="560">
        <v>1080500</v>
      </c>
      <c r="H81" s="560">
        <v>164658</v>
      </c>
      <c r="I81" s="560">
        <v>57938</v>
      </c>
      <c r="J81" s="560" t="s">
        <v>765</v>
      </c>
      <c r="K81" s="560" t="s">
        <v>765</v>
      </c>
      <c r="L81" s="560" t="s">
        <v>765</v>
      </c>
      <c r="M81" s="560">
        <v>1843440</v>
      </c>
      <c r="N81" s="560">
        <v>261951</v>
      </c>
      <c r="O81" s="560">
        <v>110976</v>
      </c>
      <c r="P81" s="560" t="s">
        <v>765</v>
      </c>
      <c r="Q81" s="560" t="s">
        <v>765</v>
      </c>
      <c r="R81" s="560" t="s">
        <v>765</v>
      </c>
      <c r="S81" s="560">
        <v>127236</v>
      </c>
      <c r="T81" s="560">
        <v>127236</v>
      </c>
      <c r="U81" s="560" t="s">
        <v>765</v>
      </c>
      <c r="V81" s="560" t="s">
        <v>765</v>
      </c>
      <c r="W81" s="566" t="s">
        <v>673</v>
      </c>
    </row>
    <row r="82" spans="1:23" s="560" customFormat="1" ht="6.75" customHeight="1" x14ac:dyDescent="0.2">
      <c r="A82" s="568"/>
      <c r="W82" s="566"/>
    </row>
    <row r="83" spans="1:23" s="560" customFormat="1" ht="9.75" customHeight="1" x14ac:dyDescent="0.2">
      <c r="A83" s="568" t="s">
        <v>595</v>
      </c>
      <c r="B83" s="560">
        <v>12663672</v>
      </c>
      <c r="C83" s="560">
        <v>388640</v>
      </c>
      <c r="D83" s="560">
        <v>12275032</v>
      </c>
      <c r="E83" s="560">
        <v>3100413</v>
      </c>
      <c r="F83" s="560">
        <v>2709519</v>
      </c>
      <c r="G83" s="560">
        <v>878119</v>
      </c>
      <c r="H83" s="560">
        <v>155895</v>
      </c>
      <c r="I83" s="560">
        <v>106479</v>
      </c>
      <c r="J83" s="560" t="s">
        <v>765</v>
      </c>
      <c r="K83" s="560" t="s">
        <v>765</v>
      </c>
      <c r="L83" s="560" t="s">
        <v>765</v>
      </c>
      <c r="M83" s="560">
        <v>1364420</v>
      </c>
      <c r="N83" s="560">
        <v>67792</v>
      </c>
      <c r="O83" s="560">
        <v>136814</v>
      </c>
      <c r="P83" s="560" t="s">
        <v>765</v>
      </c>
      <c r="Q83" s="560" t="s">
        <v>765</v>
      </c>
      <c r="R83" s="560" t="s">
        <v>765</v>
      </c>
      <c r="S83" s="560">
        <v>24935</v>
      </c>
      <c r="T83" s="560">
        <v>24935</v>
      </c>
      <c r="U83" s="560" t="s">
        <v>765</v>
      </c>
      <c r="V83" s="560" t="s">
        <v>765</v>
      </c>
      <c r="W83" s="566" t="s">
        <v>282</v>
      </c>
    </row>
    <row r="84" spans="1:23" s="560" customFormat="1" ht="9.75" customHeight="1" x14ac:dyDescent="0.2">
      <c r="A84" s="568" t="s">
        <v>751</v>
      </c>
      <c r="B84" s="560">
        <v>12079637</v>
      </c>
      <c r="C84" s="560">
        <v>247560</v>
      </c>
      <c r="D84" s="560">
        <v>11832077</v>
      </c>
      <c r="E84" s="560">
        <v>3759206</v>
      </c>
      <c r="F84" s="560">
        <v>3220694</v>
      </c>
      <c r="G84" s="560">
        <v>1005973</v>
      </c>
      <c r="H84" s="560">
        <v>158264</v>
      </c>
      <c r="I84" s="560">
        <v>58933</v>
      </c>
      <c r="J84" s="560" t="s">
        <v>765</v>
      </c>
      <c r="K84" s="560" t="s">
        <v>765</v>
      </c>
      <c r="L84" s="560">
        <v>96370</v>
      </c>
      <c r="M84" s="560">
        <v>1492889</v>
      </c>
      <c r="N84" s="560">
        <v>319860</v>
      </c>
      <c r="O84" s="560">
        <v>88405</v>
      </c>
      <c r="P84" s="560" t="s">
        <v>765</v>
      </c>
      <c r="Q84" s="560" t="s">
        <v>765</v>
      </c>
      <c r="R84" s="560" t="s">
        <v>765</v>
      </c>
      <c r="S84" s="560">
        <v>206705</v>
      </c>
      <c r="T84" s="560">
        <v>206705</v>
      </c>
      <c r="U84" s="560" t="s">
        <v>765</v>
      </c>
      <c r="V84" s="560" t="s">
        <v>765</v>
      </c>
      <c r="W84" s="566" t="s">
        <v>675</v>
      </c>
    </row>
    <row r="85" spans="1:23" s="560" customFormat="1" ht="6.75" customHeight="1" x14ac:dyDescent="0.2">
      <c r="A85" s="568"/>
      <c r="W85" s="566"/>
    </row>
    <row r="86" spans="1:23" s="560" customFormat="1" ht="9.75" customHeight="1" x14ac:dyDescent="0.2">
      <c r="A86" s="568" t="s">
        <v>393</v>
      </c>
      <c r="B86" s="560">
        <v>2995736</v>
      </c>
      <c r="C86" s="560">
        <v>96585</v>
      </c>
      <c r="D86" s="560">
        <v>2899151</v>
      </c>
      <c r="E86" s="560">
        <v>1427625</v>
      </c>
      <c r="F86" s="560">
        <v>1383486</v>
      </c>
      <c r="G86" s="560">
        <v>412869</v>
      </c>
      <c r="H86" s="560">
        <v>60441</v>
      </c>
      <c r="I86" s="560">
        <v>18216</v>
      </c>
      <c r="J86" s="560" t="s">
        <v>765</v>
      </c>
      <c r="K86" s="560" t="s">
        <v>765</v>
      </c>
      <c r="L86" s="560" t="s">
        <v>765</v>
      </c>
      <c r="M86" s="560">
        <v>763806</v>
      </c>
      <c r="N86" s="560">
        <v>67792</v>
      </c>
      <c r="O86" s="560">
        <v>60362</v>
      </c>
      <c r="P86" s="560" t="s">
        <v>765</v>
      </c>
      <c r="Q86" s="560" t="s">
        <v>765</v>
      </c>
      <c r="R86" s="560" t="s">
        <v>765</v>
      </c>
      <c r="S86" s="560">
        <v>24935</v>
      </c>
      <c r="T86" s="560">
        <v>24935</v>
      </c>
      <c r="U86" s="560" t="s">
        <v>765</v>
      </c>
      <c r="V86" s="560" t="s">
        <v>765</v>
      </c>
      <c r="W86" s="566" t="s">
        <v>281</v>
      </c>
    </row>
    <row r="87" spans="1:23" s="560" customFormat="1" ht="9.75" customHeight="1" x14ac:dyDescent="0.2">
      <c r="A87" s="568" t="s">
        <v>396</v>
      </c>
      <c r="B87" s="560">
        <v>2979460</v>
      </c>
      <c r="C87" s="560">
        <v>42262</v>
      </c>
      <c r="D87" s="560">
        <v>2937198</v>
      </c>
      <c r="E87" s="560">
        <v>540329</v>
      </c>
      <c r="F87" s="560">
        <v>417106</v>
      </c>
      <c r="G87" s="560">
        <v>184836</v>
      </c>
      <c r="H87" s="560" t="s">
        <v>765</v>
      </c>
      <c r="I87" s="560" t="s">
        <v>765</v>
      </c>
      <c r="J87" s="560" t="s">
        <v>765</v>
      </c>
      <c r="K87" s="560" t="s">
        <v>765</v>
      </c>
      <c r="L87" s="560" t="s">
        <v>765</v>
      </c>
      <c r="M87" s="560">
        <v>232270</v>
      </c>
      <c r="N87" s="560" t="s">
        <v>765</v>
      </c>
      <c r="O87" s="560" t="s">
        <v>765</v>
      </c>
      <c r="P87" s="560" t="s">
        <v>765</v>
      </c>
      <c r="Q87" s="560" t="s">
        <v>765</v>
      </c>
      <c r="R87" s="560" t="s">
        <v>765</v>
      </c>
      <c r="S87" s="560">
        <v>74055</v>
      </c>
      <c r="T87" s="560">
        <v>74055</v>
      </c>
      <c r="U87" s="560" t="s">
        <v>765</v>
      </c>
      <c r="V87" s="560" t="s">
        <v>765</v>
      </c>
      <c r="W87" s="566" t="s">
        <v>121</v>
      </c>
    </row>
    <row r="88" spans="1:23" s="560" customFormat="1" ht="9.75" customHeight="1" x14ac:dyDescent="0.2">
      <c r="A88" s="568" t="s">
        <v>395</v>
      </c>
      <c r="B88" s="560">
        <v>3135241</v>
      </c>
      <c r="C88" s="560">
        <v>79553</v>
      </c>
      <c r="D88" s="560">
        <v>3055688</v>
      </c>
      <c r="E88" s="560">
        <v>818695</v>
      </c>
      <c r="F88" s="560">
        <v>676266</v>
      </c>
      <c r="G88" s="560">
        <v>214908</v>
      </c>
      <c r="H88" s="560">
        <v>24080</v>
      </c>
      <c r="I88" s="560" t="s">
        <v>765</v>
      </c>
      <c r="J88" s="560" t="s">
        <v>765</v>
      </c>
      <c r="K88" s="560" t="s">
        <v>765</v>
      </c>
      <c r="L88" s="560" t="s">
        <v>765</v>
      </c>
      <c r="M88" s="560">
        <v>357065</v>
      </c>
      <c r="N88" s="560">
        <v>42850</v>
      </c>
      <c r="O88" s="560">
        <v>37363</v>
      </c>
      <c r="P88" s="560" t="s">
        <v>765</v>
      </c>
      <c r="Q88" s="560" t="s">
        <v>765</v>
      </c>
      <c r="R88" s="560" t="s">
        <v>765</v>
      </c>
      <c r="S88" s="560">
        <v>26887</v>
      </c>
      <c r="T88" s="560">
        <v>26887</v>
      </c>
      <c r="U88" s="560" t="s">
        <v>765</v>
      </c>
      <c r="V88" s="560" t="s">
        <v>765</v>
      </c>
      <c r="W88" s="566" t="s">
        <v>122</v>
      </c>
    </row>
    <row r="89" spans="1:23" s="560" customFormat="1" ht="9.75" customHeight="1" x14ac:dyDescent="0.2">
      <c r="A89" s="568" t="s">
        <v>394</v>
      </c>
      <c r="B89" s="560">
        <v>3081675</v>
      </c>
      <c r="C89" s="560">
        <v>68240</v>
      </c>
      <c r="D89" s="560">
        <v>3013435</v>
      </c>
      <c r="E89" s="560">
        <v>1122458</v>
      </c>
      <c r="F89" s="560">
        <v>1042605</v>
      </c>
      <c r="G89" s="560">
        <v>267887</v>
      </c>
      <c r="H89" s="560">
        <v>80137</v>
      </c>
      <c r="I89" s="560">
        <v>39722</v>
      </c>
      <c r="J89" s="560" t="s">
        <v>765</v>
      </c>
      <c r="K89" s="560" t="s">
        <v>765</v>
      </c>
      <c r="L89" s="560" t="s">
        <v>765</v>
      </c>
      <c r="M89" s="560">
        <v>490299</v>
      </c>
      <c r="N89" s="560">
        <v>151309</v>
      </c>
      <c r="O89" s="560">
        <v>13251</v>
      </c>
      <c r="P89" s="560" t="s">
        <v>765</v>
      </c>
      <c r="Q89" s="560" t="s">
        <v>765</v>
      </c>
      <c r="R89" s="560" t="s">
        <v>765</v>
      </c>
      <c r="S89" s="560">
        <v>1359</v>
      </c>
      <c r="T89" s="560">
        <v>1359</v>
      </c>
      <c r="U89" s="560" t="s">
        <v>765</v>
      </c>
      <c r="V89" s="560" t="s">
        <v>765</v>
      </c>
      <c r="W89" s="566" t="s">
        <v>123</v>
      </c>
    </row>
    <row r="90" spans="1:23" s="560" customFormat="1" ht="9.75" customHeight="1" x14ac:dyDescent="0.2">
      <c r="A90" s="568" t="s">
        <v>676</v>
      </c>
      <c r="B90" s="560">
        <v>2883261</v>
      </c>
      <c r="C90" s="560">
        <v>57505</v>
      </c>
      <c r="D90" s="560">
        <v>2825756</v>
      </c>
      <c r="E90" s="560">
        <v>1277724</v>
      </c>
      <c r="F90" s="560">
        <v>1084717</v>
      </c>
      <c r="G90" s="560">
        <v>338342</v>
      </c>
      <c r="H90" s="560">
        <v>54047</v>
      </c>
      <c r="I90" s="560">
        <v>19211</v>
      </c>
      <c r="J90" s="560" t="s">
        <v>765</v>
      </c>
      <c r="K90" s="560" t="s">
        <v>765</v>
      </c>
      <c r="L90" s="560">
        <v>96370</v>
      </c>
      <c r="M90" s="560">
        <v>413255</v>
      </c>
      <c r="N90" s="560">
        <v>125701</v>
      </c>
      <c r="O90" s="560">
        <v>37791</v>
      </c>
      <c r="P90" s="560" t="s">
        <v>765</v>
      </c>
      <c r="Q90" s="560" t="s">
        <v>765</v>
      </c>
      <c r="R90" s="560" t="s">
        <v>765</v>
      </c>
      <c r="S90" s="560">
        <v>104404</v>
      </c>
      <c r="T90" s="560">
        <v>104404</v>
      </c>
      <c r="U90" s="560" t="s">
        <v>765</v>
      </c>
      <c r="V90" s="560" t="s">
        <v>765</v>
      </c>
      <c r="W90" s="566" t="s">
        <v>677</v>
      </c>
    </row>
    <row r="91" spans="1:23" s="560" customFormat="1" ht="6.75" customHeight="1" x14ac:dyDescent="0.2">
      <c r="A91" s="568"/>
      <c r="W91" s="566"/>
    </row>
    <row r="92" spans="1:23" s="560" customFormat="1" ht="9.75" customHeight="1" x14ac:dyDescent="0.2">
      <c r="A92" s="568" t="s">
        <v>280</v>
      </c>
      <c r="B92" s="560">
        <v>970590</v>
      </c>
      <c r="C92" s="560">
        <v>59685</v>
      </c>
      <c r="D92" s="560">
        <v>910905</v>
      </c>
      <c r="E92" s="560">
        <v>436938</v>
      </c>
      <c r="F92" s="560">
        <v>434909</v>
      </c>
      <c r="G92" s="560">
        <v>182956</v>
      </c>
      <c r="H92" s="560">
        <v>15831</v>
      </c>
      <c r="I92" s="560" t="s">
        <v>765</v>
      </c>
      <c r="J92" s="560" t="s">
        <v>765</v>
      </c>
      <c r="K92" s="560" t="s">
        <v>765</v>
      </c>
      <c r="L92" s="560" t="s">
        <v>765</v>
      </c>
      <c r="M92" s="560">
        <v>206521</v>
      </c>
      <c r="N92" s="560" t="s">
        <v>765</v>
      </c>
      <c r="O92" s="560">
        <v>29601</v>
      </c>
      <c r="P92" s="560" t="s">
        <v>765</v>
      </c>
      <c r="Q92" s="560" t="s">
        <v>765</v>
      </c>
      <c r="R92" s="560" t="s">
        <v>765</v>
      </c>
      <c r="S92" s="560" t="s">
        <v>765</v>
      </c>
      <c r="T92" s="560" t="s">
        <v>765</v>
      </c>
      <c r="U92" s="560" t="s">
        <v>765</v>
      </c>
      <c r="V92" s="560" t="s">
        <v>765</v>
      </c>
      <c r="W92" s="566" t="s">
        <v>279</v>
      </c>
    </row>
    <row r="93" spans="1:23" s="560" customFormat="1" ht="9.75" customHeight="1" x14ac:dyDescent="0.2">
      <c r="A93" s="568" t="s">
        <v>383</v>
      </c>
      <c r="B93" s="560">
        <v>942856</v>
      </c>
      <c r="C93" s="560">
        <v>18633</v>
      </c>
      <c r="D93" s="560">
        <v>924223</v>
      </c>
      <c r="E93" s="560">
        <v>459333</v>
      </c>
      <c r="F93" s="560">
        <v>419028</v>
      </c>
      <c r="G93" s="560">
        <v>74920</v>
      </c>
      <c r="H93" s="560">
        <v>44610</v>
      </c>
      <c r="I93" s="560">
        <v>18216</v>
      </c>
      <c r="J93" s="560" t="s">
        <v>765</v>
      </c>
      <c r="K93" s="560" t="s">
        <v>765</v>
      </c>
      <c r="L93" s="560" t="s">
        <v>765</v>
      </c>
      <c r="M93" s="560">
        <v>254096</v>
      </c>
      <c r="N93" s="560">
        <v>17791</v>
      </c>
      <c r="O93" s="560">
        <v>9395</v>
      </c>
      <c r="P93" s="560" t="s">
        <v>765</v>
      </c>
      <c r="Q93" s="560" t="s">
        <v>765</v>
      </c>
      <c r="R93" s="560" t="s">
        <v>765</v>
      </c>
      <c r="S93" s="560">
        <v>24935</v>
      </c>
      <c r="T93" s="560">
        <v>24935</v>
      </c>
      <c r="U93" s="560" t="s">
        <v>765</v>
      </c>
      <c r="V93" s="560" t="s">
        <v>765</v>
      </c>
      <c r="W93" s="566" t="s">
        <v>104</v>
      </c>
    </row>
    <row r="94" spans="1:23" s="560" customFormat="1" ht="9.75" customHeight="1" x14ac:dyDescent="0.2">
      <c r="A94" s="568" t="s">
        <v>382</v>
      </c>
      <c r="B94" s="560">
        <v>1082290</v>
      </c>
      <c r="C94" s="560">
        <v>18267</v>
      </c>
      <c r="D94" s="560">
        <v>1064023</v>
      </c>
      <c r="E94" s="560">
        <v>531354</v>
      </c>
      <c r="F94" s="560">
        <v>529549</v>
      </c>
      <c r="G94" s="560">
        <v>154993</v>
      </c>
      <c r="H94" s="560" t="s">
        <v>765</v>
      </c>
      <c r="I94" s="560" t="s">
        <v>765</v>
      </c>
      <c r="J94" s="560" t="s">
        <v>765</v>
      </c>
      <c r="K94" s="560" t="s">
        <v>765</v>
      </c>
      <c r="L94" s="560" t="s">
        <v>765</v>
      </c>
      <c r="M94" s="560">
        <v>303189</v>
      </c>
      <c r="N94" s="560">
        <v>50001</v>
      </c>
      <c r="O94" s="560">
        <v>21366</v>
      </c>
      <c r="P94" s="560" t="s">
        <v>765</v>
      </c>
      <c r="Q94" s="560" t="s">
        <v>765</v>
      </c>
      <c r="R94" s="560" t="s">
        <v>765</v>
      </c>
      <c r="S94" s="560" t="s">
        <v>765</v>
      </c>
      <c r="T94" s="560" t="s">
        <v>765</v>
      </c>
      <c r="U94" s="560" t="s">
        <v>765</v>
      </c>
      <c r="V94" s="560" t="s">
        <v>765</v>
      </c>
      <c r="W94" s="566" t="s">
        <v>105</v>
      </c>
    </row>
    <row r="95" spans="1:23" s="560" customFormat="1" ht="9.75" customHeight="1" x14ac:dyDescent="0.2">
      <c r="A95" s="568" t="s">
        <v>392</v>
      </c>
      <c r="B95" s="560">
        <v>1029116</v>
      </c>
      <c r="C95" s="560">
        <v>19978</v>
      </c>
      <c r="D95" s="560">
        <v>1009138</v>
      </c>
      <c r="E95" s="560">
        <v>118563</v>
      </c>
      <c r="F95" s="560">
        <v>90320</v>
      </c>
      <c r="G95" s="560">
        <v>90320</v>
      </c>
      <c r="H95" s="560" t="s">
        <v>765</v>
      </c>
      <c r="I95" s="560" t="s">
        <v>765</v>
      </c>
      <c r="J95" s="560" t="s">
        <v>765</v>
      </c>
      <c r="K95" s="560" t="s">
        <v>765</v>
      </c>
      <c r="L95" s="560" t="s">
        <v>765</v>
      </c>
      <c r="M95" s="560" t="s">
        <v>765</v>
      </c>
      <c r="N95" s="560" t="s">
        <v>765</v>
      </c>
      <c r="O95" s="560" t="s">
        <v>765</v>
      </c>
      <c r="P95" s="560" t="s">
        <v>765</v>
      </c>
      <c r="Q95" s="560" t="s">
        <v>765</v>
      </c>
      <c r="R95" s="560" t="s">
        <v>765</v>
      </c>
      <c r="S95" s="560">
        <v>25360</v>
      </c>
      <c r="T95" s="560">
        <v>25360</v>
      </c>
      <c r="U95" s="560" t="s">
        <v>765</v>
      </c>
      <c r="V95" s="560" t="s">
        <v>765</v>
      </c>
      <c r="W95" s="566" t="s">
        <v>106</v>
      </c>
    </row>
    <row r="96" spans="1:23" s="560" customFormat="1" ht="9.75" customHeight="1" x14ac:dyDescent="0.2">
      <c r="A96" s="568" t="s">
        <v>391</v>
      </c>
      <c r="B96" s="560">
        <v>990967</v>
      </c>
      <c r="C96" s="560">
        <v>13474</v>
      </c>
      <c r="D96" s="560">
        <v>977493</v>
      </c>
      <c r="E96" s="560">
        <v>183713</v>
      </c>
      <c r="F96" s="560">
        <v>130541</v>
      </c>
      <c r="G96" s="560">
        <v>55866</v>
      </c>
      <c r="H96" s="560" t="s">
        <v>765</v>
      </c>
      <c r="I96" s="560" t="s">
        <v>765</v>
      </c>
      <c r="J96" s="560" t="s">
        <v>765</v>
      </c>
      <c r="K96" s="560" t="s">
        <v>765</v>
      </c>
      <c r="L96" s="560" t="s">
        <v>765</v>
      </c>
      <c r="M96" s="560">
        <v>74675</v>
      </c>
      <c r="N96" s="560" t="s">
        <v>765</v>
      </c>
      <c r="O96" s="560" t="s">
        <v>765</v>
      </c>
      <c r="P96" s="560" t="s">
        <v>765</v>
      </c>
      <c r="Q96" s="560" t="s">
        <v>765</v>
      </c>
      <c r="R96" s="560" t="s">
        <v>765</v>
      </c>
      <c r="S96" s="560">
        <v>22217</v>
      </c>
      <c r="T96" s="560">
        <v>22217</v>
      </c>
      <c r="U96" s="560" t="s">
        <v>765</v>
      </c>
      <c r="V96" s="560" t="s">
        <v>765</v>
      </c>
      <c r="W96" s="566" t="s">
        <v>124</v>
      </c>
    </row>
    <row r="97" spans="1:23" s="560" customFormat="1" ht="9.75" customHeight="1" x14ac:dyDescent="0.2">
      <c r="A97" s="568" t="s">
        <v>390</v>
      </c>
      <c r="B97" s="560">
        <v>959377</v>
      </c>
      <c r="C97" s="560">
        <v>8810</v>
      </c>
      <c r="D97" s="560">
        <v>950567</v>
      </c>
      <c r="E97" s="560">
        <v>238053</v>
      </c>
      <c r="F97" s="560">
        <v>196245</v>
      </c>
      <c r="G97" s="560">
        <v>38650</v>
      </c>
      <c r="H97" s="560" t="s">
        <v>765</v>
      </c>
      <c r="I97" s="560" t="s">
        <v>765</v>
      </c>
      <c r="J97" s="560" t="s">
        <v>765</v>
      </c>
      <c r="K97" s="560" t="s">
        <v>765</v>
      </c>
      <c r="L97" s="560" t="s">
        <v>765</v>
      </c>
      <c r="M97" s="560">
        <v>157595</v>
      </c>
      <c r="N97" s="560" t="s">
        <v>765</v>
      </c>
      <c r="O97" s="560" t="s">
        <v>765</v>
      </c>
      <c r="P97" s="560" t="s">
        <v>765</v>
      </c>
      <c r="Q97" s="560" t="s">
        <v>765</v>
      </c>
      <c r="R97" s="560" t="s">
        <v>765</v>
      </c>
      <c r="S97" s="560">
        <v>26478</v>
      </c>
      <c r="T97" s="560">
        <v>26478</v>
      </c>
      <c r="U97" s="560" t="s">
        <v>765</v>
      </c>
      <c r="V97" s="560" t="s">
        <v>765</v>
      </c>
      <c r="W97" s="566" t="s">
        <v>125</v>
      </c>
    </row>
    <row r="98" spans="1:23" s="560" customFormat="1" ht="9.75" customHeight="1" x14ac:dyDescent="0.2">
      <c r="A98" s="568" t="s">
        <v>389</v>
      </c>
      <c r="B98" s="560">
        <v>1056881</v>
      </c>
      <c r="C98" s="560">
        <v>57446</v>
      </c>
      <c r="D98" s="560">
        <v>999435</v>
      </c>
      <c r="E98" s="560">
        <v>310228</v>
      </c>
      <c r="F98" s="560">
        <v>278736</v>
      </c>
      <c r="G98" s="560">
        <v>66674</v>
      </c>
      <c r="H98" s="560" t="s">
        <v>765</v>
      </c>
      <c r="I98" s="560" t="s">
        <v>765</v>
      </c>
      <c r="J98" s="560" t="s">
        <v>765</v>
      </c>
      <c r="K98" s="560" t="s">
        <v>765</v>
      </c>
      <c r="L98" s="560" t="s">
        <v>765</v>
      </c>
      <c r="M98" s="560">
        <v>193655</v>
      </c>
      <c r="N98" s="560" t="s">
        <v>765</v>
      </c>
      <c r="O98" s="560">
        <v>18407</v>
      </c>
      <c r="P98" s="560" t="s">
        <v>765</v>
      </c>
      <c r="Q98" s="560" t="s">
        <v>765</v>
      </c>
      <c r="R98" s="560" t="s">
        <v>765</v>
      </c>
      <c r="S98" s="560">
        <v>1772</v>
      </c>
      <c r="T98" s="560">
        <v>1772</v>
      </c>
      <c r="U98" s="560" t="s">
        <v>765</v>
      </c>
      <c r="V98" s="560" t="s">
        <v>765</v>
      </c>
      <c r="W98" s="566" t="s">
        <v>126</v>
      </c>
    </row>
    <row r="99" spans="1:23" s="560" customFormat="1" ht="9.75" customHeight="1" x14ac:dyDescent="0.2">
      <c r="A99" s="568" t="s">
        <v>388</v>
      </c>
      <c r="B99" s="560">
        <v>1049428</v>
      </c>
      <c r="C99" s="560">
        <v>11916</v>
      </c>
      <c r="D99" s="560">
        <v>1037512</v>
      </c>
      <c r="E99" s="560">
        <v>177519</v>
      </c>
      <c r="F99" s="560">
        <v>135833</v>
      </c>
      <c r="G99" s="560">
        <v>72943</v>
      </c>
      <c r="H99" s="560">
        <v>5400</v>
      </c>
      <c r="I99" s="560" t="s">
        <v>765</v>
      </c>
      <c r="J99" s="560" t="s">
        <v>765</v>
      </c>
      <c r="K99" s="560" t="s">
        <v>765</v>
      </c>
      <c r="L99" s="560" t="s">
        <v>765</v>
      </c>
      <c r="M99" s="560">
        <v>38534</v>
      </c>
      <c r="N99" s="560" t="s">
        <v>765</v>
      </c>
      <c r="O99" s="560">
        <v>18956</v>
      </c>
      <c r="P99" s="560" t="s">
        <v>765</v>
      </c>
      <c r="Q99" s="560" t="s">
        <v>765</v>
      </c>
      <c r="R99" s="560" t="s">
        <v>765</v>
      </c>
      <c r="S99" s="560">
        <v>23707</v>
      </c>
      <c r="T99" s="560">
        <v>23707</v>
      </c>
      <c r="U99" s="560" t="s">
        <v>765</v>
      </c>
      <c r="V99" s="560" t="s">
        <v>765</v>
      </c>
      <c r="W99" s="566" t="s">
        <v>127</v>
      </c>
    </row>
    <row r="100" spans="1:23" s="560" customFormat="1" ht="9.75" customHeight="1" x14ac:dyDescent="0.2">
      <c r="A100" s="568" t="s">
        <v>387</v>
      </c>
      <c r="B100" s="560">
        <v>1028932</v>
      </c>
      <c r="C100" s="560">
        <v>10191</v>
      </c>
      <c r="D100" s="560">
        <v>1018741</v>
      </c>
      <c r="E100" s="560">
        <v>330948</v>
      </c>
      <c r="F100" s="560">
        <v>261697</v>
      </c>
      <c r="G100" s="560">
        <v>75291</v>
      </c>
      <c r="H100" s="560">
        <v>18680</v>
      </c>
      <c r="I100" s="560" t="s">
        <v>765</v>
      </c>
      <c r="J100" s="560" t="s">
        <v>765</v>
      </c>
      <c r="K100" s="560" t="s">
        <v>765</v>
      </c>
      <c r="L100" s="560" t="s">
        <v>765</v>
      </c>
      <c r="M100" s="560">
        <v>124876</v>
      </c>
      <c r="N100" s="560">
        <v>42850</v>
      </c>
      <c r="O100" s="560" t="s">
        <v>765</v>
      </c>
      <c r="P100" s="560" t="s">
        <v>765</v>
      </c>
      <c r="Q100" s="560" t="s">
        <v>765</v>
      </c>
      <c r="R100" s="560" t="s">
        <v>765</v>
      </c>
      <c r="S100" s="560">
        <v>1408</v>
      </c>
      <c r="T100" s="560">
        <v>1408</v>
      </c>
      <c r="U100" s="560" t="s">
        <v>765</v>
      </c>
      <c r="V100" s="560" t="s">
        <v>765</v>
      </c>
      <c r="W100" s="566" t="s">
        <v>128</v>
      </c>
    </row>
    <row r="101" spans="1:23" s="560" customFormat="1" ht="9.75" customHeight="1" x14ac:dyDescent="0.2">
      <c r="A101" s="568" t="s">
        <v>386</v>
      </c>
      <c r="B101" s="560">
        <v>980478</v>
      </c>
      <c r="C101" s="560">
        <v>12072</v>
      </c>
      <c r="D101" s="560">
        <v>968406</v>
      </c>
      <c r="E101" s="560">
        <v>232107</v>
      </c>
      <c r="F101" s="560">
        <v>216833</v>
      </c>
      <c r="G101" s="560">
        <v>38943</v>
      </c>
      <c r="H101" s="560">
        <v>4930</v>
      </c>
      <c r="I101" s="560" t="s">
        <v>765</v>
      </c>
      <c r="J101" s="560" t="s">
        <v>765</v>
      </c>
      <c r="K101" s="560" t="s">
        <v>765</v>
      </c>
      <c r="L101" s="560" t="s">
        <v>765</v>
      </c>
      <c r="M101" s="560">
        <v>157072</v>
      </c>
      <c r="N101" s="560">
        <v>15888</v>
      </c>
      <c r="O101" s="560" t="s">
        <v>765</v>
      </c>
      <c r="P101" s="560" t="s">
        <v>765</v>
      </c>
      <c r="Q101" s="560" t="s">
        <v>765</v>
      </c>
      <c r="R101" s="560" t="s">
        <v>765</v>
      </c>
      <c r="S101" s="560" t="s">
        <v>765</v>
      </c>
      <c r="T101" s="560" t="s">
        <v>765</v>
      </c>
      <c r="U101" s="560" t="s">
        <v>765</v>
      </c>
      <c r="V101" s="560" t="s">
        <v>765</v>
      </c>
      <c r="W101" s="566" t="s">
        <v>107</v>
      </c>
    </row>
    <row r="102" spans="1:23" s="560" customFormat="1" ht="9.75" customHeight="1" x14ac:dyDescent="0.2">
      <c r="A102" s="568" t="s">
        <v>385</v>
      </c>
      <c r="B102" s="560">
        <v>1054659</v>
      </c>
      <c r="C102" s="560">
        <v>10347</v>
      </c>
      <c r="D102" s="560">
        <v>1044312</v>
      </c>
      <c r="E102" s="560">
        <v>319690</v>
      </c>
      <c r="F102" s="560">
        <v>302029</v>
      </c>
      <c r="G102" s="560">
        <v>114987</v>
      </c>
      <c r="H102" s="560">
        <v>20650</v>
      </c>
      <c r="I102" s="560">
        <v>20651</v>
      </c>
      <c r="J102" s="560" t="s">
        <v>765</v>
      </c>
      <c r="K102" s="560" t="s">
        <v>765</v>
      </c>
      <c r="L102" s="560" t="s">
        <v>765</v>
      </c>
      <c r="M102" s="560">
        <v>121241</v>
      </c>
      <c r="N102" s="560">
        <v>24500</v>
      </c>
      <c r="O102" s="560" t="s">
        <v>765</v>
      </c>
      <c r="P102" s="560" t="s">
        <v>765</v>
      </c>
      <c r="Q102" s="560" t="s">
        <v>765</v>
      </c>
      <c r="R102" s="560" t="s">
        <v>765</v>
      </c>
      <c r="S102" s="560" t="s">
        <v>765</v>
      </c>
      <c r="T102" s="560" t="s">
        <v>765</v>
      </c>
      <c r="U102" s="560" t="s">
        <v>765</v>
      </c>
      <c r="V102" s="560" t="s">
        <v>765</v>
      </c>
      <c r="W102" s="566" t="s">
        <v>108</v>
      </c>
    </row>
    <row r="103" spans="1:23" s="560" customFormat="1" ht="9.75" customHeight="1" x14ac:dyDescent="0.2">
      <c r="A103" s="568" t="s">
        <v>384</v>
      </c>
      <c r="B103" s="560">
        <v>1046538</v>
      </c>
      <c r="C103" s="560">
        <v>45821</v>
      </c>
      <c r="D103" s="560">
        <v>1000717</v>
      </c>
      <c r="E103" s="560">
        <v>570661</v>
      </c>
      <c r="F103" s="560">
        <v>523743</v>
      </c>
      <c r="G103" s="560">
        <v>113957</v>
      </c>
      <c r="H103" s="560">
        <v>54557</v>
      </c>
      <c r="I103" s="560">
        <v>19071</v>
      </c>
      <c r="J103" s="560" t="s">
        <v>765</v>
      </c>
      <c r="K103" s="560" t="s">
        <v>765</v>
      </c>
      <c r="L103" s="560" t="s">
        <v>765</v>
      </c>
      <c r="M103" s="560">
        <v>211986</v>
      </c>
      <c r="N103" s="560">
        <v>110921</v>
      </c>
      <c r="O103" s="560">
        <v>13251</v>
      </c>
      <c r="P103" s="560" t="s">
        <v>765</v>
      </c>
      <c r="Q103" s="560" t="s">
        <v>765</v>
      </c>
      <c r="R103" s="560" t="s">
        <v>765</v>
      </c>
      <c r="S103" s="560">
        <v>1359</v>
      </c>
      <c r="T103" s="560">
        <v>1359</v>
      </c>
      <c r="U103" s="560" t="s">
        <v>765</v>
      </c>
      <c r="V103" s="560" t="s">
        <v>765</v>
      </c>
      <c r="W103" s="566" t="s">
        <v>109</v>
      </c>
    </row>
    <row r="104" spans="1:23" s="560" customFormat="1" ht="9.75" customHeight="1" x14ac:dyDescent="0.2">
      <c r="A104" s="568" t="s">
        <v>678</v>
      </c>
      <c r="B104" s="560">
        <v>989086</v>
      </c>
      <c r="C104" s="560">
        <v>13706</v>
      </c>
      <c r="D104" s="560">
        <v>975380</v>
      </c>
      <c r="E104" s="560">
        <v>482102</v>
      </c>
      <c r="F104" s="560">
        <v>404388</v>
      </c>
      <c r="G104" s="560">
        <v>116739</v>
      </c>
      <c r="H104" s="560">
        <v>24131</v>
      </c>
      <c r="I104" s="560">
        <v>19211</v>
      </c>
      <c r="J104" s="560" t="s">
        <v>765</v>
      </c>
      <c r="K104" s="560" t="s">
        <v>765</v>
      </c>
      <c r="L104" s="560">
        <v>47170</v>
      </c>
      <c r="M104" s="560">
        <v>176806</v>
      </c>
      <c r="N104" s="560" t="s">
        <v>765</v>
      </c>
      <c r="O104" s="560">
        <v>20331</v>
      </c>
      <c r="P104" s="560" t="s">
        <v>765</v>
      </c>
      <c r="Q104" s="560" t="s">
        <v>765</v>
      </c>
      <c r="R104" s="560" t="s">
        <v>765</v>
      </c>
      <c r="S104" s="560">
        <v>26694</v>
      </c>
      <c r="T104" s="560">
        <v>26694</v>
      </c>
      <c r="U104" s="560" t="s">
        <v>765</v>
      </c>
      <c r="V104" s="560" t="s">
        <v>765</v>
      </c>
      <c r="W104" s="566" t="s">
        <v>679</v>
      </c>
    </row>
    <row r="105" spans="1:23" s="560" customFormat="1" ht="9.75" customHeight="1" x14ac:dyDescent="0.2">
      <c r="A105" s="568" t="s">
        <v>383</v>
      </c>
      <c r="B105" s="560">
        <v>936597</v>
      </c>
      <c r="C105" s="560">
        <v>13620</v>
      </c>
      <c r="D105" s="560">
        <v>922977</v>
      </c>
      <c r="E105" s="560">
        <v>402732</v>
      </c>
      <c r="F105" s="560">
        <v>338864</v>
      </c>
      <c r="G105" s="560">
        <v>170745</v>
      </c>
      <c r="H105" s="560">
        <v>3935</v>
      </c>
      <c r="I105" s="560" t="s">
        <v>765</v>
      </c>
      <c r="J105" s="560" t="s">
        <v>765</v>
      </c>
      <c r="K105" s="560" t="s">
        <v>765</v>
      </c>
      <c r="L105" s="560" t="s">
        <v>765</v>
      </c>
      <c r="M105" s="560">
        <v>146724</v>
      </c>
      <c r="N105" s="560" t="s">
        <v>765</v>
      </c>
      <c r="O105" s="560">
        <v>17460</v>
      </c>
      <c r="P105" s="560" t="s">
        <v>765</v>
      </c>
      <c r="Q105" s="560" t="s">
        <v>765</v>
      </c>
      <c r="R105" s="560" t="s">
        <v>765</v>
      </c>
      <c r="S105" s="560">
        <v>28428</v>
      </c>
      <c r="T105" s="560">
        <v>28428</v>
      </c>
      <c r="U105" s="560" t="s">
        <v>765</v>
      </c>
      <c r="V105" s="560" t="s">
        <v>765</v>
      </c>
      <c r="W105" s="566" t="s">
        <v>104</v>
      </c>
    </row>
    <row r="106" spans="1:23" s="560" customFormat="1" ht="9.75" customHeight="1" x14ac:dyDescent="0.2">
      <c r="A106" s="565" t="s">
        <v>382</v>
      </c>
      <c r="B106" s="564">
        <v>957578</v>
      </c>
      <c r="C106" s="563">
        <v>30179</v>
      </c>
      <c r="D106" s="563">
        <v>927399</v>
      </c>
      <c r="E106" s="563">
        <v>392890</v>
      </c>
      <c r="F106" s="563">
        <v>341465</v>
      </c>
      <c r="G106" s="563">
        <v>50858</v>
      </c>
      <c r="H106" s="563">
        <v>25981</v>
      </c>
      <c r="I106" s="563" t="s">
        <v>765</v>
      </c>
      <c r="J106" s="563" t="s">
        <v>765</v>
      </c>
      <c r="K106" s="563" t="s">
        <v>765</v>
      </c>
      <c r="L106" s="563">
        <v>49200</v>
      </c>
      <c r="M106" s="563">
        <v>89725</v>
      </c>
      <c r="N106" s="563">
        <v>125701</v>
      </c>
      <c r="O106" s="563" t="s">
        <v>765</v>
      </c>
      <c r="P106" s="563" t="s">
        <v>765</v>
      </c>
      <c r="Q106" s="563" t="s">
        <v>765</v>
      </c>
      <c r="R106" s="563" t="s">
        <v>765</v>
      </c>
      <c r="S106" s="563">
        <v>49282</v>
      </c>
      <c r="T106" s="563">
        <v>49282</v>
      </c>
      <c r="U106" s="563" t="s">
        <v>765</v>
      </c>
      <c r="V106" s="563" t="s">
        <v>765</v>
      </c>
      <c r="W106" s="561" t="s">
        <v>105</v>
      </c>
    </row>
    <row r="107" spans="1:23" ht="12" customHeight="1" x14ac:dyDescent="0.2"/>
    <row r="108" spans="1:23" ht="12" customHeight="1" x14ac:dyDescent="0.2"/>
    <row r="109" spans="1:23" ht="12" customHeight="1" x14ac:dyDescent="0.2">
      <c r="K109" s="579" t="s">
        <v>129</v>
      </c>
    </row>
    <row r="110" spans="1:23" s="574" customFormat="1" ht="21" customHeight="1" x14ac:dyDescent="0.2">
      <c r="A110" s="1074" t="s">
        <v>276</v>
      </c>
      <c r="B110" s="577" t="s">
        <v>555</v>
      </c>
      <c r="C110" s="576"/>
      <c r="D110" s="576"/>
      <c r="E110" s="576"/>
      <c r="F110" s="576"/>
      <c r="G110" s="576"/>
      <c r="H110" s="1040"/>
      <c r="I110" s="1041" t="s">
        <v>514</v>
      </c>
      <c r="J110" s="576"/>
      <c r="K110" s="576"/>
      <c r="L110" s="576"/>
      <c r="M110" s="1040"/>
      <c r="N110" s="1041" t="s">
        <v>494</v>
      </c>
      <c r="O110" s="576"/>
      <c r="P110" s="576"/>
      <c r="Q110" s="576"/>
      <c r="R110" s="576"/>
      <c r="S110" s="576"/>
      <c r="T110" s="576"/>
      <c r="U110" s="576"/>
      <c r="V110" s="576"/>
      <c r="W110" s="1077" t="s">
        <v>111</v>
      </c>
    </row>
    <row r="111" spans="1:23" s="574" customFormat="1" ht="21" customHeight="1" x14ac:dyDescent="0.2">
      <c r="A111" s="1075"/>
      <c r="B111" s="1041" t="s">
        <v>410</v>
      </c>
      <c r="C111" s="576"/>
      <c r="D111" s="576"/>
      <c r="E111" s="576"/>
      <c r="F111" s="1040"/>
      <c r="G111" s="1041" t="s">
        <v>523</v>
      </c>
      <c r="H111" s="1040"/>
      <c r="I111" s="1080" t="s">
        <v>512</v>
      </c>
      <c r="J111" s="1041" t="s">
        <v>445</v>
      </c>
      <c r="K111" s="576"/>
      <c r="L111" s="576"/>
      <c r="M111" s="1040"/>
      <c r="N111" s="1080" t="s">
        <v>490</v>
      </c>
      <c r="O111" s="1041" t="s">
        <v>445</v>
      </c>
      <c r="P111" s="576"/>
      <c r="Q111" s="576"/>
      <c r="R111" s="576"/>
      <c r="S111" s="576"/>
      <c r="T111" s="1040"/>
      <c r="U111" s="1041" t="s">
        <v>436</v>
      </c>
      <c r="V111" s="576"/>
      <c r="W111" s="1078"/>
    </row>
    <row r="112" spans="1:23" s="574" customFormat="1" ht="52.5" customHeight="1" x14ac:dyDescent="0.2">
      <c r="A112" s="1076"/>
      <c r="B112" s="1043" t="s">
        <v>402</v>
      </c>
      <c r="C112" s="575" t="s">
        <v>401</v>
      </c>
      <c r="D112" s="575" t="s">
        <v>488</v>
      </c>
      <c r="E112" s="575" t="s">
        <v>549</v>
      </c>
      <c r="F112" s="575" t="s">
        <v>548</v>
      </c>
      <c r="G112" s="1043" t="s">
        <v>522</v>
      </c>
      <c r="H112" s="575" t="s">
        <v>547</v>
      </c>
      <c r="I112" s="1081"/>
      <c r="J112" s="1043" t="s">
        <v>438</v>
      </c>
      <c r="K112" s="575" t="s">
        <v>433</v>
      </c>
      <c r="L112" s="575" t="s">
        <v>275</v>
      </c>
      <c r="M112" s="575" t="s">
        <v>465</v>
      </c>
      <c r="N112" s="1081"/>
      <c r="O112" s="1043" t="s">
        <v>438</v>
      </c>
      <c r="P112" s="575" t="s">
        <v>433</v>
      </c>
      <c r="Q112" s="575" t="s">
        <v>275</v>
      </c>
      <c r="R112" s="575" t="s">
        <v>465</v>
      </c>
      <c r="S112" s="575" t="s">
        <v>432</v>
      </c>
      <c r="T112" s="575" t="s">
        <v>510</v>
      </c>
      <c r="U112" s="1043" t="s">
        <v>1598</v>
      </c>
      <c r="V112" s="583" t="s">
        <v>423</v>
      </c>
      <c r="W112" s="1079"/>
    </row>
    <row r="113" spans="1:23" s="560" customFormat="1" ht="9.75" customHeight="1" x14ac:dyDescent="0.2">
      <c r="A113" s="573" t="s">
        <v>598</v>
      </c>
      <c r="B113" s="572">
        <v>193761</v>
      </c>
      <c r="C113" s="571" t="s">
        <v>765</v>
      </c>
      <c r="D113" s="571">
        <v>183261</v>
      </c>
      <c r="E113" s="571">
        <v>4700</v>
      </c>
      <c r="F113" s="571">
        <v>5800</v>
      </c>
      <c r="G113" s="571">
        <v>61709</v>
      </c>
      <c r="H113" s="571">
        <v>61709</v>
      </c>
      <c r="I113" s="571">
        <v>42656</v>
      </c>
      <c r="J113" s="571">
        <v>42656</v>
      </c>
      <c r="K113" s="571">
        <v>42656</v>
      </c>
      <c r="L113" s="571" t="s">
        <v>765</v>
      </c>
      <c r="M113" s="571" t="s">
        <v>765</v>
      </c>
      <c r="N113" s="571">
        <v>9632643</v>
      </c>
      <c r="O113" s="571">
        <v>2014384</v>
      </c>
      <c r="P113" s="571">
        <v>21517</v>
      </c>
      <c r="Q113" s="571">
        <v>874837</v>
      </c>
      <c r="R113" s="571">
        <v>1108529</v>
      </c>
      <c r="S113" s="571">
        <v>9501</v>
      </c>
      <c r="T113" s="571" t="s">
        <v>765</v>
      </c>
      <c r="U113" s="571">
        <v>197874</v>
      </c>
      <c r="V113" s="571">
        <v>93174</v>
      </c>
      <c r="W113" s="569" t="s">
        <v>118</v>
      </c>
    </row>
    <row r="114" spans="1:23" s="560" customFormat="1" ht="9.75" customHeight="1" x14ac:dyDescent="0.2">
      <c r="A114" s="568" t="s">
        <v>399</v>
      </c>
      <c r="B114" s="560">
        <v>243563</v>
      </c>
      <c r="C114" s="560">
        <v>92250</v>
      </c>
      <c r="D114" s="560">
        <v>50870</v>
      </c>
      <c r="E114" s="560">
        <v>100443</v>
      </c>
      <c r="F114" s="560" t="s">
        <v>765</v>
      </c>
      <c r="G114" s="560">
        <v>58474</v>
      </c>
      <c r="H114" s="560">
        <v>58474</v>
      </c>
      <c r="I114" s="560">
        <v>13687</v>
      </c>
      <c r="J114" s="560">
        <v>13687</v>
      </c>
      <c r="K114" s="560" t="s">
        <v>765</v>
      </c>
      <c r="L114" s="560">
        <v>13687</v>
      </c>
      <c r="M114" s="560" t="s">
        <v>765</v>
      </c>
      <c r="N114" s="560">
        <v>10001805</v>
      </c>
      <c r="O114" s="560">
        <v>1918970</v>
      </c>
      <c r="P114" s="560" t="s">
        <v>765</v>
      </c>
      <c r="Q114" s="560">
        <v>439877</v>
      </c>
      <c r="R114" s="560">
        <v>1411581</v>
      </c>
      <c r="S114" s="560">
        <v>67512</v>
      </c>
      <c r="T114" s="560" t="s">
        <v>765</v>
      </c>
      <c r="U114" s="560" t="s">
        <v>765</v>
      </c>
      <c r="V114" s="560" t="s">
        <v>765</v>
      </c>
      <c r="W114" s="566" t="s">
        <v>119</v>
      </c>
    </row>
    <row r="115" spans="1:23" s="560" customFormat="1" ht="9.75" customHeight="1" x14ac:dyDescent="0.2">
      <c r="A115" s="568" t="s">
        <v>398</v>
      </c>
      <c r="B115" s="560">
        <v>263260</v>
      </c>
      <c r="C115" s="560">
        <v>146295</v>
      </c>
      <c r="D115" s="560" t="s">
        <v>765</v>
      </c>
      <c r="E115" s="560">
        <v>114536</v>
      </c>
      <c r="F115" s="560">
        <v>2429</v>
      </c>
      <c r="G115" s="560">
        <v>58140</v>
      </c>
      <c r="H115" s="560">
        <v>58140</v>
      </c>
      <c r="I115" s="560">
        <v>10243</v>
      </c>
      <c r="J115" s="560">
        <v>10243</v>
      </c>
      <c r="K115" s="560">
        <v>3251</v>
      </c>
      <c r="L115" s="560">
        <v>6992</v>
      </c>
      <c r="M115" s="560" t="s">
        <v>765</v>
      </c>
      <c r="N115" s="560">
        <v>10772593</v>
      </c>
      <c r="O115" s="560">
        <v>2035915</v>
      </c>
      <c r="P115" s="560">
        <v>146285</v>
      </c>
      <c r="Q115" s="560">
        <v>236621</v>
      </c>
      <c r="R115" s="560">
        <v>1463593</v>
      </c>
      <c r="S115" s="560">
        <v>189416</v>
      </c>
      <c r="T115" s="560" t="s">
        <v>765</v>
      </c>
      <c r="U115" s="560" t="s">
        <v>765</v>
      </c>
      <c r="V115" s="560" t="s">
        <v>765</v>
      </c>
      <c r="W115" s="566" t="s">
        <v>120</v>
      </c>
    </row>
    <row r="116" spans="1:23" s="560" customFormat="1" ht="9.75" customHeight="1" x14ac:dyDescent="0.2">
      <c r="A116" s="568" t="s">
        <v>397</v>
      </c>
      <c r="B116" s="560">
        <v>407710</v>
      </c>
      <c r="C116" s="560">
        <v>289116</v>
      </c>
      <c r="D116" s="560" t="s">
        <v>765</v>
      </c>
      <c r="E116" s="560">
        <v>118594</v>
      </c>
      <c r="F116" s="560" t="s">
        <v>765</v>
      </c>
      <c r="G116" s="560">
        <v>36603</v>
      </c>
      <c r="H116" s="560">
        <v>36603</v>
      </c>
      <c r="I116" s="560">
        <v>17296</v>
      </c>
      <c r="J116" s="560">
        <v>17296</v>
      </c>
      <c r="K116" s="560">
        <v>6800</v>
      </c>
      <c r="L116" s="560">
        <v>10496</v>
      </c>
      <c r="M116" s="560" t="s">
        <v>765</v>
      </c>
      <c r="N116" s="560">
        <v>11064075</v>
      </c>
      <c r="O116" s="560">
        <v>1704919</v>
      </c>
      <c r="P116" s="560">
        <v>231724</v>
      </c>
      <c r="Q116" s="560">
        <v>148687</v>
      </c>
      <c r="R116" s="560">
        <v>1106191</v>
      </c>
      <c r="S116" s="560">
        <v>149438</v>
      </c>
      <c r="T116" s="560">
        <v>68879</v>
      </c>
      <c r="U116" s="560" t="s">
        <v>765</v>
      </c>
      <c r="V116" s="560" t="s">
        <v>765</v>
      </c>
      <c r="W116" s="566" t="s">
        <v>283</v>
      </c>
    </row>
    <row r="117" spans="1:23" s="560" customFormat="1" ht="9.75" customHeight="1" x14ac:dyDescent="0.2">
      <c r="A117" s="568" t="s">
        <v>750</v>
      </c>
      <c r="B117" s="560">
        <v>239134</v>
      </c>
      <c r="C117" s="560">
        <v>149681</v>
      </c>
      <c r="D117" s="560" t="s">
        <v>765</v>
      </c>
      <c r="E117" s="560">
        <v>89453</v>
      </c>
      <c r="F117" s="560" t="s">
        <v>765</v>
      </c>
      <c r="G117" s="560">
        <v>23274</v>
      </c>
      <c r="H117" s="560">
        <v>23274</v>
      </c>
      <c r="I117" s="560">
        <v>51095</v>
      </c>
      <c r="J117" s="560">
        <v>51095</v>
      </c>
      <c r="K117" s="560" t="s">
        <v>765</v>
      </c>
      <c r="L117" s="560">
        <v>10094</v>
      </c>
      <c r="M117" s="560">
        <v>41001</v>
      </c>
      <c r="N117" s="560">
        <v>10058468</v>
      </c>
      <c r="O117" s="560">
        <v>1301119</v>
      </c>
      <c r="P117" s="560">
        <v>199160</v>
      </c>
      <c r="Q117" s="560">
        <v>140080</v>
      </c>
      <c r="R117" s="560">
        <v>657460</v>
      </c>
      <c r="S117" s="560">
        <v>273019</v>
      </c>
      <c r="T117" s="560">
        <v>31400</v>
      </c>
      <c r="U117" s="560" t="s">
        <v>765</v>
      </c>
      <c r="V117" s="560" t="s">
        <v>765</v>
      </c>
      <c r="W117" s="566" t="s">
        <v>673</v>
      </c>
    </row>
    <row r="118" spans="1:23" s="560" customFormat="1" ht="6.75" customHeight="1" x14ac:dyDescent="0.2">
      <c r="A118" s="568"/>
      <c r="W118" s="566"/>
    </row>
    <row r="119" spans="1:23" s="560" customFormat="1" ht="9.75" customHeight="1" x14ac:dyDescent="0.2">
      <c r="A119" s="568" t="s">
        <v>595</v>
      </c>
      <c r="B119" s="560">
        <v>339834</v>
      </c>
      <c r="C119" s="560">
        <v>241946</v>
      </c>
      <c r="D119" s="560" t="s">
        <v>765</v>
      </c>
      <c r="E119" s="560">
        <v>97888</v>
      </c>
      <c r="F119" s="560" t="s">
        <v>765</v>
      </c>
      <c r="G119" s="560">
        <v>26125</v>
      </c>
      <c r="H119" s="560">
        <v>26125</v>
      </c>
      <c r="I119" s="560">
        <v>51222</v>
      </c>
      <c r="J119" s="560">
        <v>51222</v>
      </c>
      <c r="K119" s="560">
        <v>6800</v>
      </c>
      <c r="L119" s="560">
        <v>3421</v>
      </c>
      <c r="M119" s="560">
        <v>41001</v>
      </c>
      <c r="N119" s="560">
        <v>10946888</v>
      </c>
      <c r="O119" s="560">
        <v>1584065</v>
      </c>
      <c r="P119" s="560">
        <v>281684</v>
      </c>
      <c r="Q119" s="560">
        <v>148687</v>
      </c>
      <c r="R119" s="560">
        <v>941701</v>
      </c>
      <c r="S119" s="560">
        <v>174038</v>
      </c>
      <c r="T119" s="560">
        <v>37955</v>
      </c>
      <c r="U119" s="560" t="s">
        <v>765</v>
      </c>
      <c r="V119" s="560" t="s">
        <v>765</v>
      </c>
      <c r="W119" s="566" t="s">
        <v>282</v>
      </c>
    </row>
    <row r="120" spans="1:23" s="560" customFormat="1" ht="9.75" customHeight="1" x14ac:dyDescent="0.2">
      <c r="A120" s="568" t="s">
        <v>751</v>
      </c>
      <c r="B120" s="560">
        <v>306849</v>
      </c>
      <c r="C120" s="560">
        <v>213161</v>
      </c>
      <c r="D120" s="560" t="s">
        <v>765</v>
      </c>
      <c r="E120" s="560">
        <v>93688</v>
      </c>
      <c r="F120" s="560" t="s">
        <v>765</v>
      </c>
      <c r="G120" s="560">
        <v>24958</v>
      </c>
      <c r="H120" s="560">
        <v>24958</v>
      </c>
      <c r="I120" s="560">
        <v>6673</v>
      </c>
      <c r="J120" s="560">
        <v>6673</v>
      </c>
      <c r="K120" s="560" t="s">
        <v>765</v>
      </c>
      <c r="L120" s="560">
        <v>6673</v>
      </c>
      <c r="M120" s="560" t="s">
        <v>765</v>
      </c>
      <c r="N120" s="560">
        <v>9878620</v>
      </c>
      <c r="O120" s="560">
        <v>1226504</v>
      </c>
      <c r="P120" s="560">
        <v>149200</v>
      </c>
      <c r="Q120" s="560">
        <v>140080</v>
      </c>
      <c r="R120" s="560">
        <v>657405</v>
      </c>
      <c r="S120" s="560">
        <v>248419</v>
      </c>
      <c r="T120" s="560">
        <v>31400</v>
      </c>
      <c r="U120" s="560" t="s">
        <v>765</v>
      </c>
      <c r="V120" s="560" t="s">
        <v>765</v>
      </c>
      <c r="W120" s="566" t="s">
        <v>675</v>
      </c>
    </row>
    <row r="121" spans="1:23" s="560" customFormat="1" ht="6.75" customHeight="1" x14ac:dyDescent="0.2">
      <c r="A121" s="568"/>
      <c r="W121" s="566"/>
    </row>
    <row r="122" spans="1:23" s="560" customFormat="1" ht="9.75" customHeight="1" x14ac:dyDescent="0.2">
      <c r="A122" s="568" t="s">
        <v>393</v>
      </c>
      <c r="B122" s="560">
        <v>13433</v>
      </c>
      <c r="C122" s="560" t="s">
        <v>765</v>
      </c>
      <c r="D122" s="560" t="s">
        <v>765</v>
      </c>
      <c r="E122" s="560">
        <v>13433</v>
      </c>
      <c r="F122" s="560" t="s">
        <v>765</v>
      </c>
      <c r="G122" s="560">
        <v>5771</v>
      </c>
      <c r="H122" s="560">
        <v>5771</v>
      </c>
      <c r="I122" s="560">
        <v>44422</v>
      </c>
      <c r="J122" s="560">
        <v>44422</v>
      </c>
      <c r="K122" s="560" t="s">
        <v>765</v>
      </c>
      <c r="L122" s="560">
        <v>3421</v>
      </c>
      <c r="M122" s="560">
        <v>41001</v>
      </c>
      <c r="N122" s="560">
        <v>2056634</v>
      </c>
      <c r="O122" s="560">
        <v>124590</v>
      </c>
      <c r="P122" s="560">
        <v>49960</v>
      </c>
      <c r="Q122" s="560" t="s">
        <v>765</v>
      </c>
      <c r="R122" s="560">
        <v>50030</v>
      </c>
      <c r="S122" s="560">
        <v>24600</v>
      </c>
      <c r="T122" s="560" t="s">
        <v>765</v>
      </c>
      <c r="U122" s="560" t="s">
        <v>765</v>
      </c>
      <c r="V122" s="560" t="s">
        <v>765</v>
      </c>
      <c r="W122" s="566" t="s">
        <v>281</v>
      </c>
    </row>
    <row r="123" spans="1:23" s="560" customFormat="1" ht="9.75" customHeight="1" x14ac:dyDescent="0.2">
      <c r="A123" s="568" t="s">
        <v>396</v>
      </c>
      <c r="B123" s="560">
        <v>41509</v>
      </c>
      <c r="C123" s="560">
        <v>15881</v>
      </c>
      <c r="D123" s="560" t="s">
        <v>765</v>
      </c>
      <c r="E123" s="560">
        <v>25628</v>
      </c>
      <c r="F123" s="560" t="s">
        <v>765</v>
      </c>
      <c r="G123" s="560">
        <v>7659</v>
      </c>
      <c r="H123" s="560">
        <v>7659</v>
      </c>
      <c r="I123" s="560">
        <v>3422</v>
      </c>
      <c r="J123" s="560">
        <v>3422</v>
      </c>
      <c r="K123" s="560" t="s">
        <v>765</v>
      </c>
      <c r="L123" s="560">
        <v>3422</v>
      </c>
      <c r="M123" s="560" t="s">
        <v>765</v>
      </c>
      <c r="N123" s="560">
        <v>2624189</v>
      </c>
      <c r="O123" s="560">
        <v>427461</v>
      </c>
      <c r="P123" s="560">
        <v>149200</v>
      </c>
      <c r="Q123" s="560" t="s">
        <v>765</v>
      </c>
      <c r="R123" s="560">
        <v>196910</v>
      </c>
      <c r="S123" s="560">
        <v>49951</v>
      </c>
      <c r="T123" s="560">
        <v>31400</v>
      </c>
      <c r="U123" s="560" t="s">
        <v>765</v>
      </c>
      <c r="V123" s="560" t="s">
        <v>765</v>
      </c>
      <c r="W123" s="566" t="s">
        <v>121</v>
      </c>
    </row>
    <row r="124" spans="1:23" s="560" customFormat="1" ht="9.75" customHeight="1" x14ac:dyDescent="0.2">
      <c r="A124" s="568" t="s">
        <v>395</v>
      </c>
      <c r="B124" s="560">
        <v>110280</v>
      </c>
      <c r="C124" s="560">
        <v>85040</v>
      </c>
      <c r="D124" s="560" t="s">
        <v>765</v>
      </c>
      <c r="E124" s="560">
        <v>25240</v>
      </c>
      <c r="F124" s="560" t="s">
        <v>765</v>
      </c>
      <c r="G124" s="560">
        <v>5262</v>
      </c>
      <c r="H124" s="560">
        <v>5262</v>
      </c>
      <c r="I124" s="560" t="s">
        <v>765</v>
      </c>
      <c r="J124" s="560" t="s">
        <v>765</v>
      </c>
      <c r="K124" s="560" t="s">
        <v>765</v>
      </c>
      <c r="L124" s="560" t="s">
        <v>765</v>
      </c>
      <c r="M124" s="560" t="s">
        <v>765</v>
      </c>
      <c r="N124" s="560">
        <v>3198457</v>
      </c>
      <c r="O124" s="560">
        <v>587508</v>
      </c>
      <c r="P124" s="560" t="s">
        <v>765</v>
      </c>
      <c r="Q124" s="560">
        <v>111090</v>
      </c>
      <c r="R124" s="560">
        <v>277950</v>
      </c>
      <c r="S124" s="560">
        <v>198468</v>
      </c>
      <c r="T124" s="560" t="s">
        <v>765</v>
      </c>
      <c r="U124" s="560" t="s">
        <v>765</v>
      </c>
      <c r="V124" s="560" t="s">
        <v>765</v>
      </c>
      <c r="W124" s="566" t="s">
        <v>122</v>
      </c>
    </row>
    <row r="125" spans="1:23" s="560" customFormat="1" ht="9.75" customHeight="1" x14ac:dyDescent="0.2">
      <c r="A125" s="568" t="s">
        <v>394</v>
      </c>
      <c r="B125" s="560">
        <v>73912</v>
      </c>
      <c r="C125" s="560">
        <v>48760</v>
      </c>
      <c r="D125" s="560" t="s">
        <v>765</v>
      </c>
      <c r="E125" s="560">
        <v>25152</v>
      </c>
      <c r="F125" s="560" t="s">
        <v>765</v>
      </c>
      <c r="G125" s="560">
        <v>4582</v>
      </c>
      <c r="H125" s="560">
        <v>4582</v>
      </c>
      <c r="I125" s="560">
        <v>3251</v>
      </c>
      <c r="J125" s="560">
        <v>3251</v>
      </c>
      <c r="K125" s="560" t="s">
        <v>765</v>
      </c>
      <c r="L125" s="560">
        <v>3251</v>
      </c>
      <c r="M125" s="560" t="s">
        <v>765</v>
      </c>
      <c r="N125" s="560">
        <v>2179188</v>
      </c>
      <c r="O125" s="560">
        <v>161560</v>
      </c>
      <c r="P125" s="560" t="s">
        <v>765</v>
      </c>
      <c r="Q125" s="560">
        <v>28990</v>
      </c>
      <c r="R125" s="560">
        <v>132570</v>
      </c>
      <c r="S125" s="560" t="s">
        <v>765</v>
      </c>
      <c r="T125" s="560" t="s">
        <v>765</v>
      </c>
      <c r="U125" s="560" t="s">
        <v>765</v>
      </c>
      <c r="V125" s="560" t="s">
        <v>765</v>
      </c>
      <c r="W125" s="566" t="s">
        <v>123</v>
      </c>
    </row>
    <row r="126" spans="1:23" s="560" customFormat="1" ht="9.75" customHeight="1" x14ac:dyDescent="0.2">
      <c r="A126" s="568" t="s">
        <v>676</v>
      </c>
      <c r="B126" s="560">
        <v>81148</v>
      </c>
      <c r="C126" s="560">
        <v>63480</v>
      </c>
      <c r="D126" s="560" t="s">
        <v>765</v>
      </c>
      <c r="E126" s="560">
        <v>17668</v>
      </c>
      <c r="F126" s="560" t="s">
        <v>765</v>
      </c>
      <c r="G126" s="560">
        <v>7455</v>
      </c>
      <c r="H126" s="560">
        <v>7455</v>
      </c>
      <c r="I126" s="560" t="s">
        <v>765</v>
      </c>
      <c r="J126" s="560" t="s">
        <v>765</v>
      </c>
      <c r="K126" s="560" t="s">
        <v>765</v>
      </c>
      <c r="L126" s="560" t="s">
        <v>765</v>
      </c>
      <c r="M126" s="560" t="s">
        <v>765</v>
      </c>
      <c r="N126" s="560">
        <v>1876786</v>
      </c>
      <c r="O126" s="560">
        <v>49975</v>
      </c>
      <c r="P126" s="560" t="s">
        <v>765</v>
      </c>
      <c r="Q126" s="560" t="s">
        <v>765</v>
      </c>
      <c r="R126" s="560">
        <v>49975</v>
      </c>
      <c r="S126" s="560" t="s">
        <v>765</v>
      </c>
      <c r="T126" s="560" t="s">
        <v>765</v>
      </c>
      <c r="U126" s="560" t="s">
        <v>765</v>
      </c>
      <c r="V126" s="560" t="s">
        <v>765</v>
      </c>
      <c r="W126" s="566" t="s">
        <v>677</v>
      </c>
    </row>
    <row r="127" spans="1:23" s="560" customFormat="1" ht="6.75" customHeight="1" x14ac:dyDescent="0.2">
      <c r="A127" s="568"/>
      <c r="W127" s="566"/>
    </row>
    <row r="128" spans="1:23" s="560" customFormat="1" ht="9.75" customHeight="1" x14ac:dyDescent="0.2">
      <c r="A128" s="568" t="s">
        <v>280</v>
      </c>
      <c r="B128" s="560" t="s">
        <v>765</v>
      </c>
      <c r="C128" s="560" t="s">
        <v>765</v>
      </c>
      <c r="D128" s="560" t="s">
        <v>765</v>
      </c>
      <c r="E128" s="560" t="s">
        <v>765</v>
      </c>
      <c r="F128" s="560" t="s">
        <v>765</v>
      </c>
      <c r="G128" s="560">
        <v>2029</v>
      </c>
      <c r="H128" s="560">
        <v>2029</v>
      </c>
      <c r="I128" s="560" t="s">
        <v>765</v>
      </c>
      <c r="J128" s="560" t="s">
        <v>765</v>
      </c>
      <c r="K128" s="560" t="s">
        <v>765</v>
      </c>
      <c r="L128" s="560" t="s">
        <v>765</v>
      </c>
      <c r="M128" s="560" t="s">
        <v>765</v>
      </c>
      <c r="N128" s="560">
        <v>558925</v>
      </c>
      <c r="O128" s="560" t="s">
        <v>765</v>
      </c>
      <c r="P128" s="560" t="s">
        <v>765</v>
      </c>
      <c r="Q128" s="560" t="s">
        <v>765</v>
      </c>
      <c r="R128" s="560" t="s">
        <v>765</v>
      </c>
      <c r="S128" s="560" t="s">
        <v>765</v>
      </c>
      <c r="T128" s="560" t="s">
        <v>765</v>
      </c>
      <c r="U128" s="560" t="s">
        <v>765</v>
      </c>
      <c r="V128" s="560" t="s">
        <v>765</v>
      </c>
      <c r="W128" s="566" t="s">
        <v>279</v>
      </c>
    </row>
    <row r="129" spans="1:23" s="560" customFormat="1" ht="9.75" customHeight="1" x14ac:dyDescent="0.2">
      <c r="A129" s="568" t="s">
        <v>383</v>
      </c>
      <c r="B129" s="560">
        <v>13433</v>
      </c>
      <c r="C129" s="560" t="s">
        <v>765</v>
      </c>
      <c r="D129" s="560" t="s">
        <v>765</v>
      </c>
      <c r="E129" s="560">
        <v>13433</v>
      </c>
      <c r="F129" s="560" t="s">
        <v>765</v>
      </c>
      <c r="G129" s="560">
        <v>1937</v>
      </c>
      <c r="H129" s="560">
        <v>1937</v>
      </c>
      <c r="I129" s="560">
        <v>41001</v>
      </c>
      <c r="J129" s="560">
        <v>41001</v>
      </c>
      <c r="K129" s="560" t="s">
        <v>765</v>
      </c>
      <c r="L129" s="560" t="s">
        <v>765</v>
      </c>
      <c r="M129" s="560">
        <v>41001</v>
      </c>
      <c r="N129" s="560">
        <v>687405</v>
      </c>
      <c r="O129" s="560">
        <v>49960</v>
      </c>
      <c r="P129" s="560">
        <v>49960</v>
      </c>
      <c r="Q129" s="560" t="s">
        <v>765</v>
      </c>
      <c r="R129" s="560" t="s">
        <v>765</v>
      </c>
      <c r="S129" s="560" t="s">
        <v>765</v>
      </c>
      <c r="T129" s="560" t="s">
        <v>765</v>
      </c>
      <c r="U129" s="560" t="s">
        <v>765</v>
      </c>
      <c r="V129" s="560" t="s">
        <v>765</v>
      </c>
      <c r="W129" s="566" t="s">
        <v>104</v>
      </c>
    </row>
    <row r="130" spans="1:23" s="560" customFormat="1" ht="9.75" customHeight="1" x14ac:dyDescent="0.2">
      <c r="A130" s="568" t="s">
        <v>382</v>
      </c>
      <c r="B130" s="560" t="s">
        <v>765</v>
      </c>
      <c r="C130" s="560" t="s">
        <v>765</v>
      </c>
      <c r="D130" s="560" t="s">
        <v>765</v>
      </c>
      <c r="E130" s="560" t="s">
        <v>765</v>
      </c>
      <c r="F130" s="560" t="s">
        <v>765</v>
      </c>
      <c r="G130" s="560">
        <v>1805</v>
      </c>
      <c r="H130" s="560">
        <v>1805</v>
      </c>
      <c r="I130" s="560">
        <v>3421</v>
      </c>
      <c r="J130" s="560">
        <v>3421</v>
      </c>
      <c r="K130" s="560" t="s">
        <v>765</v>
      </c>
      <c r="L130" s="560">
        <v>3421</v>
      </c>
      <c r="M130" s="560" t="s">
        <v>765</v>
      </c>
      <c r="N130" s="560">
        <v>810304</v>
      </c>
      <c r="O130" s="560">
        <v>74630</v>
      </c>
      <c r="P130" s="560" t="s">
        <v>765</v>
      </c>
      <c r="Q130" s="560" t="s">
        <v>765</v>
      </c>
      <c r="R130" s="560">
        <v>50030</v>
      </c>
      <c r="S130" s="560">
        <v>24600</v>
      </c>
      <c r="T130" s="560" t="s">
        <v>765</v>
      </c>
      <c r="U130" s="560" t="s">
        <v>765</v>
      </c>
      <c r="V130" s="560" t="s">
        <v>765</v>
      </c>
      <c r="W130" s="566" t="s">
        <v>105</v>
      </c>
    </row>
    <row r="131" spans="1:23" s="560" customFormat="1" ht="9.75" customHeight="1" x14ac:dyDescent="0.2">
      <c r="A131" s="568" t="s">
        <v>392</v>
      </c>
      <c r="B131" s="560" t="s">
        <v>765</v>
      </c>
      <c r="C131" s="560" t="s">
        <v>765</v>
      </c>
      <c r="D131" s="560" t="s">
        <v>765</v>
      </c>
      <c r="E131" s="560" t="s">
        <v>765</v>
      </c>
      <c r="F131" s="560" t="s">
        <v>765</v>
      </c>
      <c r="G131" s="560">
        <v>2883</v>
      </c>
      <c r="H131" s="560">
        <v>2883</v>
      </c>
      <c r="I131" s="560">
        <v>3422</v>
      </c>
      <c r="J131" s="560">
        <v>3422</v>
      </c>
      <c r="K131" s="560" t="s">
        <v>765</v>
      </c>
      <c r="L131" s="560">
        <v>3422</v>
      </c>
      <c r="M131" s="560" t="s">
        <v>765</v>
      </c>
      <c r="N131" s="560">
        <v>773945</v>
      </c>
      <c r="O131" s="560">
        <v>80750</v>
      </c>
      <c r="P131" s="560">
        <v>49350</v>
      </c>
      <c r="Q131" s="560" t="s">
        <v>765</v>
      </c>
      <c r="R131" s="560" t="s">
        <v>765</v>
      </c>
      <c r="S131" s="560" t="s">
        <v>765</v>
      </c>
      <c r="T131" s="560">
        <v>31400</v>
      </c>
      <c r="U131" s="560" t="s">
        <v>765</v>
      </c>
      <c r="V131" s="560" t="s">
        <v>765</v>
      </c>
      <c r="W131" s="566" t="s">
        <v>106</v>
      </c>
    </row>
    <row r="132" spans="1:23" s="560" customFormat="1" ht="9.75" customHeight="1" x14ac:dyDescent="0.2">
      <c r="A132" s="568" t="s">
        <v>391</v>
      </c>
      <c r="B132" s="560">
        <v>28536</v>
      </c>
      <c r="C132" s="560">
        <v>15881</v>
      </c>
      <c r="D132" s="560" t="s">
        <v>765</v>
      </c>
      <c r="E132" s="560">
        <v>12655</v>
      </c>
      <c r="F132" s="560" t="s">
        <v>765</v>
      </c>
      <c r="G132" s="560">
        <v>2419</v>
      </c>
      <c r="H132" s="560">
        <v>2419</v>
      </c>
      <c r="I132" s="560" t="s">
        <v>765</v>
      </c>
      <c r="J132" s="560" t="s">
        <v>765</v>
      </c>
      <c r="K132" s="560" t="s">
        <v>765</v>
      </c>
      <c r="L132" s="560" t="s">
        <v>765</v>
      </c>
      <c r="M132" s="560" t="s">
        <v>765</v>
      </c>
      <c r="N132" s="560">
        <v>930673</v>
      </c>
      <c r="O132" s="560">
        <v>125010</v>
      </c>
      <c r="P132" s="560" t="s">
        <v>765</v>
      </c>
      <c r="Q132" s="560" t="s">
        <v>765</v>
      </c>
      <c r="R132" s="560">
        <v>125010</v>
      </c>
      <c r="S132" s="560" t="s">
        <v>765</v>
      </c>
      <c r="T132" s="560" t="s">
        <v>765</v>
      </c>
      <c r="U132" s="560" t="s">
        <v>765</v>
      </c>
      <c r="V132" s="560" t="s">
        <v>765</v>
      </c>
      <c r="W132" s="566" t="s">
        <v>124</v>
      </c>
    </row>
    <row r="133" spans="1:23" s="560" customFormat="1" ht="9.75" customHeight="1" x14ac:dyDescent="0.2">
      <c r="A133" s="568" t="s">
        <v>390</v>
      </c>
      <c r="B133" s="560">
        <v>12973</v>
      </c>
      <c r="C133" s="560" t="s">
        <v>765</v>
      </c>
      <c r="D133" s="560" t="s">
        <v>765</v>
      </c>
      <c r="E133" s="560">
        <v>12973</v>
      </c>
      <c r="F133" s="560" t="s">
        <v>765</v>
      </c>
      <c r="G133" s="560">
        <v>2357</v>
      </c>
      <c r="H133" s="560">
        <v>2357</v>
      </c>
      <c r="I133" s="560" t="s">
        <v>765</v>
      </c>
      <c r="J133" s="560" t="s">
        <v>765</v>
      </c>
      <c r="K133" s="560" t="s">
        <v>765</v>
      </c>
      <c r="L133" s="560" t="s">
        <v>765</v>
      </c>
      <c r="M133" s="560" t="s">
        <v>765</v>
      </c>
      <c r="N133" s="560">
        <v>919571</v>
      </c>
      <c r="O133" s="560">
        <v>221701</v>
      </c>
      <c r="P133" s="560">
        <v>99850</v>
      </c>
      <c r="Q133" s="560" t="s">
        <v>765</v>
      </c>
      <c r="R133" s="560">
        <v>71900</v>
      </c>
      <c r="S133" s="560">
        <v>49951</v>
      </c>
      <c r="T133" s="560" t="s">
        <v>765</v>
      </c>
      <c r="U133" s="560" t="s">
        <v>765</v>
      </c>
      <c r="V133" s="560" t="s">
        <v>765</v>
      </c>
      <c r="W133" s="566" t="s">
        <v>125</v>
      </c>
    </row>
    <row r="134" spans="1:23" s="560" customFormat="1" ht="9.75" customHeight="1" x14ac:dyDescent="0.2">
      <c r="A134" s="568" t="s">
        <v>389</v>
      </c>
      <c r="B134" s="560">
        <v>27678</v>
      </c>
      <c r="C134" s="560">
        <v>15880</v>
      </c>
      <c r="D134" s="560" t="s">
        <v>765</v>
      </c>
      <c r="E134" s="560">
        <v>11798</v>
      </c>
      <c r="F134" s="560" t="s">
        <v>765</v>
      </c>
      <c r="G134" s="560">
        <v>2042</v>
      </c>
      <c r="H134" s="560">
        <v>2042</v>
      </c>
      <c r="I134" s="560" t="s">
        <v>765</v>
      </c>
      <c r="J134" s="560" t="s">
        <v>765</v>
      </c>
      <c r="K134" s="560" t="s">
        <v>765</v>
      </c>
      <c r="L134" s="560" t="s">
        <v>765</v>
      </c>
      <c r="M134" s="560" t="s">
        <v>765</v>
      </c>
      <c r="N134" s="560">
        <v>1086884</v>
      </c>
      <c r="O134" s="560">
        <v>221883</v>
      </c>
      <c r="P134" s="560" t="s">
        <v>765</v>
      </c>
      <c r="Q134" s="560">
        <v>63420</v>
      </c>
      <c r="R134" s="560">
        <v>50050</v>
      </c>
      <c r="S134" s="560">
        <v>108413</v>
      </c>
      <c r="T134" s="560" t="s">
        <v>765</v>
      </c>
      <c r="U134" s="560" t="s">
        <v>765</v>
      </c>
      <c r="V134" s="560" t="s">
        <v>765</v>
      </c>
      <c r="W134" s="566" t="s">
        <v>126</v>
      </c>
    </row>
    <row r="135" spans="1:23" s="560" customFormat="1" ht="9.75" customHeight="1" x14ac:dyDescent="0.2">
      <c r="A135" s="568" t="s">
        <v>388</v>
      </c>
      <c r="B135" s="560">
        <v>15880</v>
      </c>
      <c r="C135" s="560">
        <v>15880</v>
      </c>
      <c r="D135" s="560" t="s">
        <v>765</v>
      </c>
      <c r="E135" s="560" t="s">
        <v>765</v>
      </c>
      <c r="F135" s="560" t="s">
        <v>765</v>
      </c>
      <c r="G135" s="560">
        <v>2099</v>
      </c>
      <c r="H135" s="560">
        <v>2099</v>
      </c>
      <c r="I135" s="560" t="s">
        <v>765</v>
      </c>
      <c r="J135" s="560" t="s">
        <v>765</v>
      </c>
      <c r="K135" s="560" t="s">
        <v>765</v>
      </c>
      <c r="L135" s="560" t="s">
        <v>765</v>
      </c>
      <c r="M135" s="560" t="s">
        <v>765</v>
      </c>
      <c r="N135" s="560">
        <v>1153198</v>
      </c>
      <c r="O135" s="560">
        <v>224240</v>
      </c>
      <c r="P135" s="560" t="s">
        <v>765</v>
      </c>
      <c r="Q135" s="560">
        <v>47670</v>
      </c>
      <c r="R135" s="560">
        <v>97610</v>
      </c>
      <c r="S135" s="560">
        <v>78960</v>
      </c>
      <c r="T135" s="560" t="s">
        <v>765</v>
      </c>
      <c r="U135" s="560" t="s">
        <v>765</v>
      </c>
      <c r="V135" s="560" t="s">
        <v>765</v>
      </c>
      <c r="W135" s="566" t="s">
        <v>127</v>
      </c>
    </row>
    <row r="136" spans="1:23" s="560" customFormat="1" ht="9.75" customHeight="1" x14ac:dyDescent="0.2">
      <c r="A136" s="568" t="s">
        <v>387</v>
      </c>
      <c r="B136" s="560">
        <v>66722</v>
      </c>
      <c r="C136" s="560">
        <v>53280</v>
      </c>
      <c r="D136" s="560" t="s">
        <v>765</v>
      </c>
      <c r="E136" s="560">
        <v>13442</v>
      </c>
      <c r="F136" s="560" t="s">
        <v>765</v>
      </c>
      <c r="G136" s="560">
        <v>1121</v>
      </c>
      <c r="H136" s="560">
        <v>1121</v>
      </c>
      <c r="I136" s="560" t="s">
        <v>765</v>
      </c>
      <c r="J136" s="560" t="s">
        <v>765</v>
      </c>
      <c r="K136" s="560" t="s">
        <v>765</v>
      </c>
      <c r="L136" s="560" t="s">
        <v>765</v>
      </c>
      <c r="M136" s="560" t="s">
        <v>765</v>
      </c>
      <c r="N136" s="560">
        <v>958375</v>
      </c>
      <c r="O136" s="560">
        <v>141385</v>
      </c>
      <c r="P136" s="560" t="s">
        <v>765</v>
      </c>
      <c r="Q136" s="560" t="s">
        <v>765</v>
      </c>
      <c r="R136" s="560">
        <v>130290</v>
      </c>
      <c r="S136" s="560">
        <v>11095</v>
      </c>
      <c r="T136" s="560" t="s">
        <v>765</v>
      </c>
      <c r="U136" s="560" t="s">
        <v>765</v>
      </c>
      <c r="V136" s="560" t="s">
        <v>765</v>
      </c>
      <c r="W136" s="566" t="s">
        <v>128</v>
      </c>
    </row>
    <row r="137" spans="1:23" s="560" customFormat="1" ht="9.75" customHeight="1" x14ac:dyDescent="0.2">
      <c r="A137" s="568" t="s">
        <v>386</v>
      </c>
      <c r="B137" s="560">
        <v>13570</v>
      </c>
      <c r="C137" s="560" t="s">
        <v>765</v>
      </c>
      <c r="D137" s="560" t="s">
        <v>765</v>
      </c>
      <c r="E137" s="560">
        <v>13570</v>
      </c>
      <c r="F137" s="560" t="s">
        <v>765</v>
      </c>
      <c r="G137" s="560">
        <v>1704</v>
      </c>
      <c r="H137" s="560">
        <v>1704</v>
      </c>
      <c r="I137" s="560" t="s">
        <v>765</v>
      </c>
      <c r="J137" s="560" t="s">
        <v>765</v>
      </c>
      <c r="K137" s="560" t="s">
        <v>765</v>
      </c>
      <c r="L137" s="560" t="s">
        <v>765</v>
      </c>
      <c r="M137" s="560" t="s">
        <v>765</v>
      </c>
      <c r="N137" s="560">
        <v>755535</v>
      </c>
      <c r="O137" s="560" t="s">
        <v>765</v>
      </c>
      <c r="P137" s="560" t="s">
        <v>765</v>
      </c>
      <c r="Q137" s="560" t="s">
        <v>765</v>
      </c>
      <c r="R137" s="560" t="s">
        <v>765</v>
      </c>
      <c r="S137" s="560" t="s">
        <v>765</v>
      </c>
      <c r="T137" s="560" t="s">
        <v>765</v>
      </c>
      <c r="U137" s="560" t="s">
        <v>765</v>
      </c>
      <c r="V137" s="560" t="s">
        <v>765</v>
      </c>
      <c r="W137" s="566" t="s">
        <v>107</v>
      </c>
    </row>
    <row r="138" spans="1:23" s="560" customFormat="1" ht="9.75" customHeight="1" x14ac:dyDescent="0.2">
      <c r="A138" s="568" t="s">
        <v>385</v>
      </c>
      <c r="B138" s="560">
        <v>15880</v>
      </c>
      <c r="C138" s="560">
        <v>15880</v>
      </c>
      <c r="D138" s="560" t="s">
        <v>765</v>
      </c>
      <c r="E138" s="560" t="s">
        <v>765</v>
      </c>
      <c r="F138" s="560" t="s">
        <v>765</v>
      </c>
      <c r="G138" s="560">
        <v>1781</v>
      </c>
      <c r="H138" s="560">
        <v>1781</v>
      </c>
      <c r="I138" s="560" t="s">
        <v>765</v>
      </c>
      <c r="J138" s="560" t="s">
        <v>765</v>
      </c>
      <c r="K138" s="560" t="s">
        <v>765</v>
      </c>
      <c r="L138" s="560" t="s">
        <v>765</v>
      </c>
      <c r="M138" s="560" t="s">
        <v>765</v>
      </c>
      <c r="N138" s="560">
        <v>741015</v>
      </c>
      <c r="O138" s="560">
        <v>82130</v>
      </c>
      <c r="P138" s="560" t="s">
        <v>765</v>
      </c>
      <c r="Q138" s="560" t="s">
        <v>765</v>
      </c>
      <c r="R138" s="560">
        <v>82130</v>
      </c>
      <c r="S138" s="560" t="s">
        <v>765</v>
      </c>
      <c r="T138" s="560" t="s">
        <v>765</v>
      </c>
      <c r="U138" s="560" t="s">
        <v>765</v>
      </c>
      <c r="V138" s="560" t="s">
        <v>765</v>
      </c>
      <c r="W138" s="566" t="s">
        <v>108</v>
      </c>
    </row>
    <row r="139" spans="1:23" s="560" customFormat="1" ht="9.75" customHeight="1" x14ac:dyDescent="0.2">
      <c r="A139" s="568" t="s">
        <v>384</v>
      </c>
      <c r="B139" s="560">
        <v>44462</v>
      </c>
      <c r="C139" s="560">
        <v>32880</v>
      </c>
      <c r="D139" s="560" t="s">
        <v>765</v>
      </c>
      <c r="E139" s="560">
        <v>11582</v>
      </c>
      <c r="F139" s="560" t="s">
        <v>765</v>
      </c>
      <c r="G139" s="560">
        <v>1097</v>
      </c>
      <c r="H139" s="560">
        <v>1097</v>
      </c>
      <c r="I139" s="560">
        <v>3251</v>
      </c>
      <c r="J139" s="560">
        <v>3251</v>
      </c>
      <c r="K139" s="560" t="s">
        <v>765</v>
      </c>
      <c r="L139" s="560">
        <v>3251</v>
      </c>
      <c r="M139" s="560" t="s">
        <v>765</v>
      </c>
      <c r="N139" s="560">
        <v>682638</v>
      </c>
      <c r="O139" s="560">
        <v>79430</v>
      </c>
      <c r="P139" s="560" t="s">
        <v>765</v>
      </c>
      <c r="Q139" s="560">
        <v>28990</v>
      </c>
      <c r="R139" s="560">
        <v>50440</v>
      </c>
      <c r="S139" s="560" t="s">
        <v>765</v>
      </c>
      <c r="T139" s="560" t="s">
        <v>765</v>
      </c>
      <c r="U139" s="560" t="s">
        <v>765</v>
      </c>
      <c r="V139" s="560" t="s">
        <v>765</v>
      </c>
      <c r="W139" s="566" t="s">
        <v>109</v>
      </c>
    </row>
    <row r="140" spans="1:23" s="560" customFormat="1" ht="9.75" customHeight="1" x14ac:dyDescent="0.2">
      <c r="A140" s="568" t="s">
        <v>678</v>
      </c>
      <c r="B140" s="560">
        <v>49007</v>
      </c>
      <c r="C140" s="560">
        <v>39680</v>
      </c>
      <c r="D140" s="560" t="s">
        <v>765</v>
      </c>
      <c r="E140" s="560">
        <v>9327</v>
      </c>
      <c r="F140" s="560" t="s">
        <v>765</v>
      </c>
      <c r="G140" s="560">
        <v>2013</v>
      </c>
      <c r="H140" s="560">
        <v>2013</v>
      </c>
      <c r="I140" s="560" t="s">
        <v>765</v>
      </c>
      <c r="J140" s="560" t="s">
        <v>765</v>
      </c>
      <c r="K140" s="560" t="s">
        <v>765</v>
      </c>
      <c r="L140" s="560" t="s">
        <v>765</v>
      </c>
      <c r="M140" s="560" t="s">
        <v>765</v>
      </c>
      <c r="N140" s="560">
        <v>652866</v>
      </c>
      <c r="O140" s="560" t="s">
        <v>765</v>
      </c>
      <c r="P140" s="560" t="s">
        <v>765</v>
      </c>
      <c r="Q140" s="560" t="s">
        <v>765</v>
      </c>
      <c r="R140" s="560" t="s">
        <v>765</v>
      </c>
      <c r="S140" s="560" t="s">
        <v>765</v>
      </c>
      <c r="T140" s="560" t="s">
        <v>765</v>
      </c>
      <c r="U140" s="560" t="s">
        <v>765</v>
      </c>
      <c r="V140" s="560" t="s">
        <v>765</v>
      </c>
      <c r="W140" s="566" t="s">
        <v>679</v>
      </c>
    </row>
    <row r="141" spans="1:23" s="560" customFormat="1" ht="9.75" customHeight="1" x14ac:dyDescent="0.2">
      <c r="A141" s="568" t="s">
        <v>383</v>
      </c>
      <c r="B141" s="560">
        <v>32141</v>
      </c>
      <c r="C141" s="560">
        <v>23800</v>
      </c>
      <c r="D141" s="560" t="s">
        <v>765</v>
      </c>
      <c r="E141" s="560">
        <v>8341</v>
      </c>
      <c r="F141" s="560" t="s">
        <v>765</v>
      </c>
      <c r="G141" s="560">
        <v>3299</v>
      </c>
      <c r="H141" s="560">
        <v>3299</v>
      </c>
      <c r="I141" s="560" t="s">
        <v>765</v>
      </c>
      <c r="J141" s="560" t="s">
        <v>765</v>
      </c>
      <c r="K141" s="560" t="s">
        <v>765</v>
      </c>
      <c r="L141" s="560" t="s">
        <v>765</v>
      </c>
      <c r="M141" s="560" t="s">
        <v>765</v>
      </c>
      <c r="N141" s="560">
        <v>621036</v>
      </c>
      <c r="O141" s="560" t="s">
        <v>765</v>
      </c>
      <c r="P141" s="560" t="s">
        <v>765</v>
      </c>
      <c r="Q141" s="560" t="s">
        <v>765</v>
      </c>
      <c r="R141" s="560" t="s">
        <v>765</v>
      </c>
      <c r="S141" s="560" t="s">
        <v>765</v>
      </c>
      <c r="T141" s="560" t="s">
        <v>765</v>
      </c>
      <c r="U141" s="560" t="s">
        <v>765</v>
      </c>
      <c r="V141" s="560" t="s">
        <v>765</v>
      </c>
      <c r="W141" s="566" t="s">
        <v>104</v>
      </c>
    </row>
    <row r="142" spans="1:23" s="560" customFormat="1" ht="9.75" customHeight="1" x14ac:dyDescent="0.2">
      <c r="A142" s="565" t="s">
        <v>382</v>
      </c>
      <c r="B142" s="564" t="s">
        <v>765</v>
      </c>
      <c r="C142" s="563" t="s">
        <v>765</v>
      </c>
      <c r="D142" s="563" t="s">
        <v>765</v>
      </c>
      <c r="E142" s="563" t="s">
        <v>765</v>
      </c>
      <c r="F142" s="563" t="s">
        <v>765</v>
      </c>
      <c r="G142" s="563">
        <v>2143</v>
      </c>
      <c r="H142" s="563">
        <v>2143</v>
      </c>
      <c r="I142" s="563" t="s">
        <v>765</v>
      </c>
      <c r="J142" s="563" t="s">
        <v>765</v>
      </c>
      <c r="K142" s="563" t="s">
        <v>765</v>
      </c>
      <c r="L142" s="563" t="s">
        <v>765</v>
      </c>
      <c r="M142" s="563" t="s">
        <v>765</v>
      </c>
      <c r="N142" s="563">
        <v>602884</v>
      </c>
      <c r="O142" s="563">
        <v>49975</v>
      </c>
      <c r="P142" s="563" t="s">
        <v>765</v>
      </c>
      <c r="Q142" s="563" t="s">
        <v>765</v>
      </c>
      <c r="R142" s="563">
        <v>49975</v>
      </c>
      <c r="S142" s="563" t="s">
        <v>765</v>
      </c>
      <c r="T142" s="563" t="s">
        <v>765</v>
      </c>
      <c r="U142" s="563" t="s">
        <v>765</v>
      </c>
      <c r="V142" s="563" t="s">
        <v>765</v>
      </c>
      <c r="W142" s="561" t="s">
        <v>105</v>
      </c>
    </row>
    <row r="143" spans="1:23" ht="12" customHeight="1" x14ac:dyDescent="0.2"/>
    <row r="144" spans="1:23" ht="12" customHeight="1" x14ac:dyDescent="0.2"/>
    <row r="145" spans="1:23" ht="12" customHeight="1" x14ac:dyDescent="0.15">
      <c r="K145" s="579" t="s">
        <v>129</v>
      </c>
      <c r="V145" s="582" t="s">
        <v>414</v>
      </c>
    </row>
    <row r="146" spans="1:23" s="574" customFormat="1" ht="21" customHeight="1" x14ac:dyDescent="0.2">
      <c r="A146" s="1074" t="s">
        <v>276</v>
      </c>
      <c r="B146" s="577" t="s">
        <v>554</v>
      </c>
      <c r="C146" s="576"/>
      <c r="D146" s="576"/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576"/>
      <c r="Q146" s="1040"/>
      <c r="R146" s="1041" t="s">
        <v>493</v>
      </c>
      <c r="S146" s="576"/>
      <c r="T146" s="576"/>
      <c r="U146" s="576"/>
      <c r="V146" s="576"/>
      <c r="W146" s="1077" t="s">
        <v>111</v>
      </c>
    </row>
    <row r="147" spans="1:23" s="574" customFormat="1" ht="21" customHeight="1" x14ac:dyDescent="0.2">
      <c r="A147" s="1075"/>
      <c r="B147" s="993" t="s">
        <v>503</v>
      </c>
      <c r="C147" s="1041" t="s">
        <v>435</v>
      </c>
      <c r="D147" s="576"/>
      <c r="E147" s="1040"/>
      <c r="F147" s="1041" t="s">
        <v>434</v>
      </c>
      <c r="G147" s="576"/>
      <c r="H147" s="576"/>
      <c r="I147" s="1040"/>
      <c r="J147" s="1041" t="s">
        <v>410</v>
      </c>
      <c r="K147" s="576"/>
      <c r="L147" s="576"/>
      <c r="M147" s="576"/>
      <c r="N147" s="1040"/>
      <c r="O147" s="1041" t="s">
        <v>523</v>
      </c>
      <c r="P147" s="576"/>
      <c r="Q147" s="1040"/>
      <c r="R147" s="1080" t="s">
        <v>489</v>
      </c>
      <c r="S147" s="1041" t="s">
        <v>445</v>
      </c>
      <c r="T147" s="576"/>
      <c r="U147" s="1040"/>
      <c r="V147" s="1041" t="s">
        <v>436</v>
      </c>
      <c r="W147" s="1078"/>
    </row>
    <row r="148" spans="1:23" s="574" customFormat="1" ht="52.5" customHeight="1" x14ac:dyDescent="0.2">
      <c r="A148" s="1076"/>
      <c r="B148" s="575" t="s">
        <v>422</v>
      </c>
      <c r="C148" s="1043" t="s">
        <v>418</v>
      </c>
      <c r="D148" s="575" t="s">
        <v>417</v>
      </c>
      <c r="E148" s="575" t="s">
        <v>553</v>
      </c>
      <c r="F148" s="1043" t="s">
        <v>416</v>
      </c>
      <c r="G148" s="575" t="s">
        <v>528</v>
      </c>
      <c r="H148" s="575" t="s">
        <v>415</v>
      </c>
      <c r="I148" s="575" t="s">
        <v>527</v>
      </c>
      <c r="J148" s="1043" t="s">
        <v>402</v>
      </c>
      <c r="K148" s="575" t="s">
        <v>401</v>
      </c>
      <c r="L148" s="575" t="s">
        <v>488</v>
      </c>
      <c r="M148" s="575" t="s">
        <v>549</v>
      </c>
      <c r="N148" s="575" t="s">
        <v>754</v>
      </c>
      <c r="O148" s="1043" t="s">
        <v>522</v>
      </c>
      <c r="P148" s="575" t="s">
        <v>547</v>
      </c>
      <c r="Q148" s="575" t="s">
        <v>521</v>
      </c>
      <c r="R148" s="1081"/>
      <c r="S148" s="1043" t="s">
        <v>438</v>
      </c>
      <c r="T148" s="575" t="s">
        <v>433</v>
      </c>
      <c r="U148" s="575" t="s">
        <v>432</v>
      </c>
      <c r="V148" s="1042" t="s">
        <v>1598</v>
      </c>
      <c r="W148" s="1079"/>
    </row>
    <row r="149" spans="1:23" s="560" customFormat="1" ht="9.75" customHeight="1" x14ac:dyDescent="0.2">
      <c r="A149" s="573" t="s">
        <v>598</v>
      </c>
      <c r="B149" s="572">
        <v>104700</v>
      </c>
      <c r="C149" s="571">
        <v>412518</v>
      </c>
      <c r="D149" s="571">
        <v>412518</v>
      </c>
      <c r="E149" s="571" t="s">
        <v>765</v>
      </c>
      <c r="F149" s="571">
        <v>49996</v>
      </c>
      <c r="G149" s="571" t="s">
        <v>765</v>
      </c>
      <c r="H149" s="571" t="s">
        <v>765</v>
      </c>
      <c r="I149" s="571">
        <v>49996</v>
      </c>
      <c r="J149" s="571">
        <v>364831</v>
      </c>
      <c r="K149" s="571">
        <v>364831</v>
      </c>
      <c r="L149" s="571" t="s">
        <v>765</v>
      </c>
      <c r="M149" s="571" t="s">
        <v>765</v>
      </c>
      <c r="N149" s="571" t="s">
        <v>765</v>
      </c>
      <c r="O149" s="571">
        <v>6593040</v>
      </c>
      <c r="P149" s="571" t="s">
        <v>765</v>
      </c>
      <c r="Q149" s="571">
        <v>6593040</v>
      </c>
      <c r="R149" s="571">
        <v>553013</v>
      </c>
      <c r="S149" s="571">
        <v>457131</v>
      </c>
      <c r="T149" s="571">
        <v>441251</v>
      </c>
      <c r="U149" s="571">
        <v>15880</v>
      </c>
      <c r="V149" s="571">
        <v>9520</v>
      </c>
      <c r="W149" s="569" t="s">
        <v>118</v>
      </c>
    </row>
    <row r="150" spans="1:23" s="560" customFormat="1" ht="9.75" customHeight="1" x14ac:dyDescent="0.2">
      <c r="A150" s="568" t="s">
        <v>399</v>
      </c>
      <c r="B150" s="560" t="s">
        <v>765</v>
      </c>
      <c r="C150" s="560">
        <v>308179</v>
      </c>
      <c r="D150" s="560">
        <v>308179</v>
      </c>
      <c r="E150" s="560" t="s">
        <v>765</v>
      </c>
      <c r="F150" s="560">
        <v>333991</v>
      </c>
      <c r="G150" s="560" t="s">
        <v>765</v>
      </c>
      <c r="H150" s="560" t="s">
        <v>765</v>
      </c>
      <c r="I150" s="560">
        <v>333991</v>
      </c>
      <c r="J150" s="560">
        <v>394257</v>
      </c>
      <c r="K150" s="560">
        <v>293867</v>
      </c>
      <c r="L150" s="560">
        <v>20785</v>
      </c>
      <c r="M150" s="560">
        <v>79605</v>
      </c>
      <c r="N150" s="560" t="s">
        <v>765</v>
      </c>
      <c r="O150" s="560">
        <v>7046408</v>
      </c>
      <c r="P150" s="560">
        <v>28689</v>
      </c>
      <c r="Q150" s="560">
        <v>7017719</v>
      </c>
      <c r="R150" s="560">
        <v>662089</v>
      </c>
      <c r="S150" s="560">
        <v>661975</v>
      </c>
      <c r="T150" s="560">
        <v>661975</v>
      </c>
      <c r="U150" s="560" t="s">
        <v>765</v>
      </c>
      <c r="V150" s="560" t="s">
        <v>765</v>
      </c>
      <c r="W150" s="566" t="s">
        <v>119</v>
      </c>
    </row>
    <row r="151" spans="1:23" s="560" customFormat="1" ht="9.75" customHeight="1" x14ac:dyDescent="0.2">
      <c r="A151" s="568" t="s">
        <v>398</v>
      </c>
      <c r="B151" s="560" t="s">
        <v>765</v>
      </c>
      <c r="C151" s="560">
        <v>653064</v>
      </c>
      <c r="D151" s="560">
        <v>604191</v>
      </c>
      <c r="E151" s="560">
        <v>48873</v>
      </c>
      <c r="F151" s="560">
        <v>225877</v>
      </c>
      <c r="G151" s="560" t="s">
        <v>765</v>
      </c>
      <c r="H151" s="560">
        <v>45700</v>
      </c>
      <c r="I151" s="560">
        <v>180177</v>
      </c>
      <c r="J151" s="560">
        <v>572835</v>
      </c>
      <c r="K151" s="560">
        <v>477000</v>
      </c>
      <c r="L151" s="560">
        <v>10300</v>
      </c>
      <c r="M151" s="560">
        <v>85535</v>
      </c>
      <c r="N151" s="560" t="s">
        <v>765</v>
      </c>
      <c r="O151" s="560">
        <v>7284902</v>
      </c>
      <c r="P151" s="560">
        <v>13232</v>
      </c>
      <c r="Q151" s="560">
        <v>7271670</v>
      </c>
      <c r="R151" s="560">
        <v>521914</v>
      </c>
      <c r="S151" s="560">
        <v>469361</v>
      </c>
      <c r="T151" s="560">
        <v>469361</v>
      </c>
      <c r="U151" s="560" t="s">
        <v>765</v>
      </c>
      <c r="V151" s="560" t="s">
        <v>765</v>
      </c>
      <c r="W151" s="566" t="s">
        <v>120</v>
      </c>
    </row>
    <row r="152" spans="1:23" s="560" customFormat="1" ht="9.75" customHeight="1" x14ac:dyDescent="0.2">
      <c r="A152" s="568" t="s">
        <v>397</v>
      </c>
      <c r="B152" s="560" t="s">
        <v>765</v>
      </c>
      <c r="C152" s="560">
        <v>725828</v>
      </c>
      <c r="D152" s="560">
        <v>725828</v>
      </c>
      <c r="E152" s="560" t="s">
        <v>765</v>
      </c>
      <c r="F152" s="560">
        <v>49975</v>
      </c>
      <c r="G152" s="560" t="s">
        <v>765</v>
      </c>
      <c r="H152" s="560">
        <v>49975</v>
      </c>
      <c r="I152" s="560" t="s">
        <v>765</v>
      </c>
      <c r="J152" s="560">
        <v>965459</v>
      </c>
      <c r="K152" s="560">
        <v>809673</v>
      </c>
      <c r="L152" s="560">
        <v>15900</v>
      </c>
      <c r="M152" s="560">
        <v>139886</v>
      </c>
      <c r="N152" s="560" t="s">
        <v>765</v>
      </c>
      <c r="O152" s="560">
        <v>7617894</v>
      </c>
      <c r="P152" s="560">
        <v>20472</v>
      </c>
      <c r="Q152" s="560">
        <v>7597422</v>
      </c>
      <c r="R152" s="560">
        <v>582070</v>
      </c>
      <c r="S152" s="560">
        <v>581968</v>
      </c>
      <c r="T152" s="560">
        <v>581968</v>
      </c>
      <c r="U152" s="560" t="s">
        <v>765</v>
      </c>
      <c r="V152" s="560" t="s">
        <v>765</v>
      </c>
      <c r="W152" s="566" t="s">
        <v>283</v>
      </c>
    </row>
    <row r="153" spans="1:23" s="560" customFormat="1" ht="9.75" customHeight="1" x14ac:dyDescent="0.2">
      <c r="A153" s="568" t="s">
        <v>750</v>
      </c>
      <c r="B153" s="560" t="s">
        <v>765</v>
      </c>
      <c r="C153" s="560">
        <v>948867</v>
      </c>
      <c r="D153" s="560">
        <v>948867</v>
      </c>
      <c r="E153" s="560" t="s">
        <v>765</v>
      </c>
      <c r="F153" s="560">
        <v>127020</v>
      </c>
      <c r="G153" s="560" t="s">
        <v>765</v>
      </c>
      <c r="H153" s="560" t="s">
        <v>765</v>
      </c>
      <c r="I153" s="560">
        <v>127020</v>
      </c>
      <c r="J153" s="560">
        <v>308936</v>
      </c>
      <c r="K153" s="560">
        <v>163071</v>
      </c>
      <c r="L153" s="560">
        <v>7903</v>
      </c>
      <c r="M153" s="560">
        <v>132237</v>
      </c>
      <c r="N153" s="560">
        <v>5725</v>
      </c>
      <c r="O153" s="560">
        <v>7372526</v>
      </c>
      <c r="P153" s="560">
        <v>22396</v>
      </c>
      <c r="Q153" s="560">
        <v>7350130</v>
      </c>
      <c r="R153" s="560">
        <v>545768</v>
      </c>
      <c r="S153" s="560">
        <v>539214</v>
      </c>
      <c r="T153" s="560">
        <v>539214</v>
      </c>
      <c r="U153" s="560" t="s">
        <v>765</v>
      </c>
      <c r="V153" s="560" t="s">
        <v>765</v>
      </c>
      <c r="W153" s="566" t="s">
        <v>673</v>
      </c>
    </row>
    <row r="154" spans="1:23" s="560" customFormat="1" ht="6.75" customHeight="1" x14ac:dyDescent="0.2">
      <c r="A154" s="568"/>
      <c r="W154" s="566"/>
    </row>
    <row r="155" spans="1:23" s="560" customFormat="1" ht="9.75" customHeight="1" x14ac:dyDescent="0.2">
      <c r="A155" s="568" t="s">
        <v>595</v>
      </c>
      <c r="B155" s="560" t="s">
        <v>765</v>
      </c>
      <c r="C155" s="560">
        <v>875978</v>
      </c>
      <c r="D155" s="560">
        <v>875978</v>
      </c>
      <c r="E155" s="560" t="s">
        <v>765</v>
      </c>
      <c r="F155" s="560">
        <v>49975</v>
      </c>
      <c r="G155" s="560" t="s">
        <v>765</v>
      </c>
      <c r="H155" s="560">
        <v>49975</v>
      </c>
      <c r="I155" s="560" t="s">
        <v>765</v>
      </c>
      <c r="J155" s="560">
        <v>909389</v>
      </c>
      <c r="K155" s="560">
        <v>755273</v>
      </c>
      <c r="L155" s="560">
        <v>15900</v>
      </c>
      <c r="M155" s="560">
        <v>138216</v>
      </c>
      <c r="N155" s="560" t="s">
        <v>765</v>
      </c>
      <c r="O155" s="560">
        <v>7527481</v>
      </c>
      <c r="P155" s="560">
        <v>23052</v>
      </c>
      <c r="Q155" s="560">
        <v>7504429</v>
      </c>
      <c r="R155" s="560">
        <v>572675</v>
      </c>
      <c r="S155" s="560">
        <v>572523</v>
      </c>
      <c r="T155" s="560">
        <v>572523</v>
      </c>
      <c r="U155" s="560" t="s">
        <v>765</v>
      </c>
      <c r="V155" s="560" t="s">
        <v>765</v>
      </c>
      <c r="W155" s="566" t="s">
        <v>282</v>
      </c>
    </row>
    <row r="156" spans="1:23" s="560" customFormat="1" ht="9.75" customHeight="1" x14ac:dyDescent="0.2">
      <c r="A156" s="568" t="s">
        <v>751</v>
      </c>
      <c r="B156" s="560" t="s">
        <v>765</v>
      </c>
      <c r="C156" s="560">
        <v>930640</v>
      </c>
      <c r="D156" s="560">
        <v>930640</v>
      </c>
      <c r="E156" s="560" t="s">
        <v>765</v>
      </c>
      <c r="F156" s="560">
        <v>167670</v>
      </c>
      <c r="G156" s="560">
        <v>40650</v>
      </c>
      <c r="H156" s="560" t="s">
        <v>765</v>
      </c>
      <c r="I156" s="560">
        <v>127020</v>
      </c>
      <c r="J156" s="560">
        <v>303812</v>
      </c>
      <c r="K156" s="560">
        <v>163071</v>
      </c>
      <c r="L156" s="560">
        <v>7903</v>
      </c>
      <c r="M156" s="560">
        <v>127113</v>
      </c>
      <c r="N156" s="560">
        <v>5725</v>
      </c>
      <c r="O156" s="560">
        <v>7249994</v>
      </c>
      <c r="P156" s="560">
        <v>15030</v>
      </c>
      <c r="Q156" s="560">
        <v>7234964</v>
      </c>
      <c r="R156" s="560">
        <v>516881</v>
      </c>
      <c r="S156" s="560">
        <v>510339</v>
      </c>
      <c r="T156" s="560">
        <v>510339</v>
      </c>
      <c r="U156" s="560" t="s">
        <v>765</v>
      </c>
      <c r="V156" s="560" t="s">
        <v>765</v>
      </c>
      <c r="W156" s="566" t="s">
        <v>675</v>
      </c>
    </row>
    <row r="157" spans="1:23" s="560" customFormat="1" ht="6.75" customHeight="1" x14ac:dyDescent="0.2">
      <c r="A157" s="568"/>
      <c r="W157" s="566"/>
    </row>
    <row r="158" spans="1:23" s="560" customFormat="1" ht="9.75" customHeight="1" x14ac:dyDescent="0.2">
      <c r="A158" s="568" t="s">
        <v>393</v>
      </c>
      <c r="B158" s="560" t="s">
        <v>765</v>
      </c>
      <c r="C158" s="560">
        <v>150150</v>
      </c>
      <c r="D158" s="560">
        <v>150150</v>
      </c>
      <c r="E158" s="560" t="s">
        <v>765</v>
      </c>
      <c r="F158" s="560" t="s">
        <v>765</v>
      </c>
      <c r="G158" s="560" t="s">
        <v>765</v>
      </c>
      <c r="H158" s="560" t="s">
        <v>765</v>
      </c>
      <c r="I158" s="560" t="s">
        <v>765</v>
      </c>
      <c r="J158" s="560">
        <v>34841</v>
      </c>
      <c r="K158" s="560" t="s">
        <v>765</v>
      </c>
      <c r="L158" s="560" t="s">
        <v>765</v>
      </c>
      <c r="M158" s="560">
        <v>34841</v>
      </c>
      <c r="N158" s="560" t="s">
        <v>765</v>
      </c>
      <c r="O158" s="560">
        <v>1747053</v>
      </c>
      <c r="P158" s="560">
        <v>8456</v>
      </c>
      <c r="Q158" s="560">
        <v>1738597</v>
      </c>
      <c r="R158" s="560">
        <v>188050</v>
      </c>
      <c r="S158" s="560">
        <v>187960</v>
      </c>
      <c r="T158" s="560">
        <v>187960</v>
      </c>
      <c r="U158" s="560" t="s">
        <v>765</v>
      </c>
      <c r="V158" s="560" t="s">
        <v>765</v>
      </c>
      <c r="W158" s="566" t="s">
        <v>281</v>
      </c>
    </row>
    <row r="159" spans="1:23" s="560" customFormat="1" ht="9.75" customHeight="1" x14ac:dyDescent="0.2">
      <c r="A159" s="568" t="s">
        <v>396</v>
      </c>
      <c r="B159" s="560" t="s">
        <v>765</v>
      </c>
      <c r="C159" s="560">
        <v>191945</v>
      </c>
      <c r="D159" s="560">
        <v>191945</v>
      </c>
      <c r="E159" s="560" t="s">
        <v>765</v>
      </c>
      <c r="F159" s="560">
        <v>27000</v>
      </c>
      <c r="G159" s="560" t="s">
        <v>765</v>
      </c>
      <c r="H159" s="560" t="s">
        <v>765</v>
      </c>
      <c r="I159" s="560">
        <v>27000</v>
      </c>
      <c r="J159" s="560">
        <v>82778</v>
      </c>
      <c r="K159" s="560">
        <v>49991</v>
      </c>
      <c r="L159" s="560" t="s">
        <v>765</v>
      </c>
      <c r="M159" s="560">
        <v>32787</v>
      </c>
      <c r="N159" s="560" t="s">
        <v>765</v>
      </c>
      <c r="O159" s="560">
        <v>1895005</v>
      </c>
      <c r="P159" s="560">
        <v>7124</v>
      </c>
      <c r="Q159" s="560">
        <v>1887881</v>
      </c>
      <c r="R159" s="560">
        <v>3476</v>
      </c>
      <c r="S159" s="560" t="s">
        <v>765</v>
      </c>
      <c r="T159" s="560" t="s">
        <v>765</v>
      </c>
      <c r="U159" s="560" t="s">
        <v>765</v>
      </c>
      <c r="V159" s="560" t="s">
        <v>765</v>
      </c>
      <c r="W159" s="566" t="s">
        <v>121</v>
      </c>
    </row>
    <row r="160" spans="1:23" s="560" customFormat="1" ht="9.75" customHeight="1" x14ac:dyDescent="0.2">
      <c r="A160" s="568" t="s">
        <v>395</v>
      </c>
      <c r="B160" s="560" t="s">
        <v>765</v>
      </c>
      <c r="C160" s="560">
        <v>410460</v>
      </c>
      <c r="D160" s="560">
        <v>410460</v>
      </c>
      <c r="E160" s="560" t="s">
        <v>765</v>
      </c>
      <c r="F160" s="560">
        <v>100020</v>
      </c>
      <c r="G160" s="560" t="s">
        <v>765</v>
      </c>
      <c r="H160" s="560" t="s">
        <v>765</v>
      </c>
      <c r="I160" s="560">
        <v>100020</v>
      </c>
      <c r="J160" s="560">
        <v>154067</v>
      </c>
      <c r="K160" s="560">
        <v>113080</v>
      </c>
      <c r="L160" s="560">
        <v>7903</v>
      </c>
      <c r="M160" s="560">
        <v>31176</v>
      </c>
      <c r="N160" s="560">
        <v>1908</v>
      </c>
      <c r="O160" s="560">
        <v>1946402</v>
      </c>
      <c r="P160" s="560">
        <v>4496</v>
      </c>
      <c r="Q160" s="560">
        <v>1941906</v>
      </c>
      <c r="R160" s="560">
        <v>77302</v>
      </c>
      <c r="S160" s="560">
        <v>74340</v>
      </c>
      <c r="T160" s="560">
        <v>74340</v>
      </c>
      <c r="U160" s="560" t="s">
        <v>765</v>
      </c>
      <c r="V160" s="560" t="s">
        <v>765</v>
      </c>
      <c r="W160" s="566" t="s">
        <v>122</v>
      </c>
    </row>
    <row r="161" spans="1:23" s="560" customFormat="1" ht="9.75" customHeight="1" x14ac:dyDescent="0.2">
      <c r="A161" s="568" t="s">
        <v>394</v>
      </c>
      <c r="B161" s="560" t="s">
        <v>765</v>
      </c>
      <c r="C161" s="560">
        <v>196312</v>
      </c>
      <c r="D161" s="560">
        <v>196312</v>
      </c>
      <c r="E161" s="560" t="s">
        <v>765</v>
      </c>
      <c r="F161" s="560" t="s">
        <v>765</v>
      </c>
      <c r="G161" s="560" t="s">
        <v>765</v>
      </c>
      <c r="H161" s="560" t="s">
        <v>765</v>
      </c>
      <c r="I161" s="560" t="s">
        <v>765</v>
      </c>
      <c r="J161" s="560">
        <v>37250</v>
      </c>
      <c r="K161" s="560" t="s">
        <v>765</v>
      </c>
      <c r="L161" s="560" t="s">
        <v>765</v>
      </c>
      <c r="M161" s="560">
        <v>33433</v>
      </c>
      <c r="N161" s="560">
        <v>3817</v>
      </c>
      <c r="O161" s="560">
        <v>1784066</v>
      </c>
      <c r="P161" s="560">
        <v>2320</v>
      </c>
      <c r="Q161" s="560">
        <v>1781746</v>
      </c>
      <c r="R161" s="560">
        <v>276940</v>
      </c>
      <c r="S161" s="560">
        <v>276914</v>
      </c>
      <c r="T161" s="560">
        <v>276914</v>
      </c>
      <c r="U161" s="560" t="s">
        <v>765</v>
      </c>
      <c r="V161" s="560" t="s">
        <v>765</v>
      </c>
      <c r="W161" s="566" t="s">
        <v>123</v>
      </c>
    </row>
    <row r="162" spans="1:23" s="560" customFormat="1" ht="9.75" customHeight="1" x14ac:dyDescent="0.2">
      <c r="A162" s="568" t="s">
        <v>676</v>
      </c>
      <c r="B162" s="560" t="s">
        <v>765</v>
      </c>
      <c r="C162" s="560">
        <v>131923</v>
      </c>
      <c r="D162" s="560">
        <v>131923</v>
      </c>
      <c r="E162" s="560" t="s">
        <v>765</v>
      </c>
      <c r="F162" s="560">
        <v>40650</v>
      </c>
      <c r="G162" s="560">
        <v>40650</v>
      </c>
      <c r="H162" s="560" t="s">
        <v>765</v>
      </c>
      <c r="I162" s="560" t="s">
        <v>765</v>
      </c>
      <c r="J162" s="560">
        <v>29717</v>
      </c>
      <c r="K162" s="560" t="s">
        <v>765</v>
      </c>
      <c r="L162" s="560" t="s">
        <v>765</v>
      </c>
      <c r="M162" s="560">
        <v>29717</v>
      </c>
      <c r="N162" s="560" t="s">
        <v>765</v>
      </c>
      <c r="O162" s="560">
        <v>1624521</v>
      </c>
      <c r="P162" s="560">
        <v>1090</v>
      </c>
      <c r="Q162" s="560">
        <v>1623431</v>
      </c>
      <c r="R162" s="560">
        <v>159163</v>
      </c>
      <c r="S162" s="560">
        <v>159085</v>
      </c>
      <c r="T162" s="560">
        <v>159085</v>
      </c>
      <c r="U162" s="560" t="s">
        <v>765</v>
      </c>
      <c r="V162" s="560" t="s">
        <v>765</v>
      </c>
      <c r="W162" s="566" t="s">
        <v>677</v>
      </c>
    </row>
    <row r="163" spans="1:23" s="560" customFormat="1" ht="6.75" customHeight="1" x14ac:dyDescent="0.2">
      <c r="A163" s="568"/>
      <c r="W163" s="566"/>
    </row>
    <row r="164" spans="1:23" s="560" customFormat="1" ht="9.75" customHeight="1" x14ac:dyDescent="0.2">
      <c r="A164" s="568" t="s">
        <v>280</v>
      </c>
      <c r="B164" s="560" t="s">
        <v>765</v>
      </c>
      <c r="C164" s="560">
        <v>50050</v>
      </c>
      <c r="D164" s="560">
        <v>50050</v>
      </c>
      <c r="E164" s="560" t="s">
        <v>765</v>
      </c>
      <c r="F164" s="560" t="s">
        <v>765</v>
      </c>
      <c r="G164" s="560" t="s">
        <v>765</v>
      </c>
      <c r="H164" s="560" t="s">
        <v>765</v>
      </c>
      <c r="I164" s="560" t="s">
        <v>765</v>
      </c>
      <c r="J164" s="560" t="s">
        <v>765</v>
      </c>
      <c r="K164" s="560" t="s">
        <v>765</v>
      </c>
      <c r="L164" s="560" t="s">
        <v>765</v>
      </c>
      <c r="M164" s="560" t="s">
        <v>765</v>
      </c>
      <c r="N164" s="560" t="s">
        <v>765</v>
      </c>
      <c r="O164" s="560">
        <v>508875</v>
      </c>
      <c r="P164" s="560">
        <v>1944</v>
      </c>
      <c r="Q164" s="560">
        <v>506931</v>
      </c>
      <c r="R164" s="560">
        <v>147996</v>
      </c>
      <c r="S164" s="560">
        <v>147970</v>
      </c>
      <c r="T164" s="560">
        <v>147970</v>
      </c>
      <c r="U164" s="560" t="s">
        <v>765</v>
      </c>
      <c r="V164" s="560" t="s">
        <v>765</v>
      </c>
      <c r="W164" s="566" t="s">
        <v>279</v>
      </c>
    </row>
    <row r="165" spans="1:23" s="560" customFormat="1" ht="9.75" customHeight="1" x14ac:dyDescent="0.2">
      <c r="A165" s="568" t="s">
        <v>383</v>
      </c>
      <c r="B165" s="560" t="s">
        <v>765</v>
      </c>
      <c r="C165" s="560">
        <v>50050</v>
      </c>
      <c r="D165" s="560">
        <v>50050</v>
      </c>
      <c r="E165" s="560" t="s">
        <v>765</v>
      </c>
      <c r="F165" s="560" t="s">
        <v>765</v>
      </c>
      <c r="G165" s="560" t="s">
        <v>765</v>
      </c>
      <c r="H165" s="560" t="s">
        <v>765</v>
      </c>
      <c r="I165" s="560" t="s">
        <v>765</v>
      </c>
      <c r="J165" s="560">
        <v>17491</v>
      </c>
      <c r="K165" s="560" t="s">
        <v>765</v>
      </c>
      <c r="L165" s="560" t="s">
        <v>765</v>
      </c>
      <c r="M165" s="560">
        <v>17491</v>
      </c>
      <c r="N165" s="560" t="s">
        <v>765</v>
      </c>
      <c r="O165" s="560">
        <v>569904</v>
      </c>
      <c r="P165" s="560">
        <v>3504</v>
      </c>
      <c r="Q165" s="560">
        <v>566400</v>
      </c>
      <c r="R165" s="560">
        <v>40028</v>
      </c>
      <c r="S165" s="560">
        <v>39990</v>
      </c>
      <c r="T165" s="560">
        <v>39990</v>
      </c>
      <c r="U165" s="560" t="s">
        <v>765</v>
      </c>
      <c r="V165" s="560" t="s">
        <v>765</v>
      </c>
      <c r="W165" s="566" t="s">
        <v>104</v>
      </c>
    </row>
    <row r="166" spans="1:23" s="560" customFormat="1" ht="9.75" customHeight="1" x14ac:dyDescent="0.2">
      <c r="A166" s="568" t="s">
        <v>382</v>
      </c>
      <c r="B166" s="560" t="s">
        <v>765</v>
      </c>
      <c r="C166" s="560">
        <v>50050</v>
      </c>
      <c r="D166" s="560">
        <v>50050</v>
      </c>
      <c r="E166" s="560" t="s">
        <v>765</v>
      </c>
      <c r="F166" s="560" t="s">
        <v>765</v>
      </c>
      <c r="G166" s="560" t="s">
        <v>765</v>
      </c>
      <c r="H166" s="560" t="s">
        <v>765</v>
      </c>
      <c r="I166" s="560" t="s">
        <v>765</v>
      </c>
      <c r="J166" s="560">
        <v>17350</v>
      </c>
      <c r="K166" s="560" t="s">
        <v>765</v>
      </c>
      <c r="L166" s="560" t="s">
        <v>765</v>
      </c>
      <c r="M166" s="560">
        <v>17350</v>
      </c>
      <c r="N166" s="560" t="s">
        <v>765</v>
      </c>
      <c r="O166" s="560">
        <v>668274</v>
      </c>
      <c r="P166" s="560">
        <v>3008</v>
      </c>
      <c r="Q166" s="560">
        <v>665266</v>
      </c>
      <c r="R166" s="560">
        <v>26</v>
      </c>
      <c r="S166" s="560" t="s">
        <v>765</v>
      </c>
      <c r="T166" s="560" t="s">
        <v>765</v>
      </c>
      <c r="U166" s="560" t="s">
        <v>765</v>
      </c>
      <c r="V166" s="560" t="s">
        <v>765</v>
      </c>
      <c r="W166" s="566" t="s">
        <v>105</v>
      </c>
    </row>
    <row r="167" spans="1:23" s="560" customFormat="1" ht="9.75" customHeight="1" x14ac:dyDescent="0.2">
      <c r="A167" s="568" t="s">
        <v>392</v>
      </c>
      <c r="B167" s="560" t="s">
        <v>765</v>
      </c>
      <c r="C167" s="560">
        <v>48720</v>
      </c>
      <c r="D167" s="560">
        <v>48720</v>
      </c>
      <c r="E167" s="560" t="s">
        <v>765</v>
      </c>
      <c r="F167" s="560" t="s">
        <v>765</v>
      </c>
      <c r="G167" s="560" t="s">
        <v>765</v>
      </c>
      <c r="H167" s="560" t="s">
        <v>765</v>
      </c>
      <c r="I167" s="560" t="s">
        <v>765</v>
      </c>
      <c r="J167" s="560" t="s">
        <v>765</v>
      </c>
      <c r="K167" s="560" t="s">
        <v>765</v>
      </c>
      <c r="L167" s="560" t="s">
        <v>765</v>
      </c>
      <c r="M167" s="560" t="s">
        <v>765</v>
      </c>
      <c r="N167" s="560" t="s">
        <v>765</v>
      </c>
      <c r="O167" s="560">
        <v>644475</v>
      </c>
      <c r="P167" s="560">
        <v>3008</v>
      </c>
      <c r="Q167" s="560">
        <v>641467</v>
      </c>
      <c r="R167" s="560">
        <v>26</v>
      </c>
      <c r="S167" s="560" t="s">
        <v>765</v>
      </c>
      <c r="T167" s="560" t="s">
        <v>765</v>
      </c>
      <c r="U167" s="560" t="s">
        <v>765</v>
      </c>
      <c r="V167" s="560" t="s">
        <v>765</v>
      </c>
      <c r="W167" s="566" t="s">
        <v>106</v>
      </c>
    </row>
    <row r="168" spans="1:23" s="560" customFormat="1" ht="9.75" customHeight="1" x14ac:dyDescent="0.2">
      <c r="A168" s="568" t="s">
        <v>391</v>
      </c>
      <c r="B168" s="560" t="s">
        <v>765</v>
      </c>
      <c r="C168" s="560">
        <v>67175</v>
      </c>
      <c r="D168" s="560">
        <v>67175</v>
      </c>
      <c r="E168" s="560" t="s">
        <v>765</v>
      </c>
      <c r="F168" s="560">
        <v>27000</v>
      </c>
      <c r="G168" s="560" t="s">
        <v>765</v>
      </c>
      <c r="H168" s="560" t="s">
        <v>765</v>
      </c>
      <c r="I168" s="560">
        <v>27000</v>
      </c>
      <c r="J168" s="560">
        <v>65908</v>
      </c>
      <c r="K168" s="560">
        <v>49991</v>
      </c>
      <c r="L168" s="560" t="s">
        <v>765</v>
      </c>
      <c r="M168" s="560">
        <v>15917</v>
      </c>
      <c r="N168" s="560" t="s">
        <v>765</v>
      </c>
      <c r="O168" s="560">
        <v>645580</v>
      </c>
      <c r="P168" s="560">
        <v>2996</v>
      </c>
      <c r="Q168" s="560">
        <v>642584</v>
      </c>
      <c r="R168" s="560" t="s">
        <v>765</v>
      </c>
      <c r="S168" s="560" t="s">
        <v>765</v>
      </c>
      <c r="T168" s="560" t="s">
        <v>765</v>
      </c>
      <c r="U168" s="560" t="s">
        <v>765</v>
      </c>
      <c r="V168" s="560" t="s">
        <v>765</v>
      </c>
      <c r="W168" s="566" t="s">
        <v>124</v>
      </c>
    </row>
    <row r="169" spans="1:23" s="560" customFormat="1" ht="9.75" customHeight="1" x14ac:dyDescent="0.2">
      <c r="A169" s="568" t="s">
        <v>390</v>
      </c>
      <c r="B169" s="560" t="s">
        <v>765</v>
      </c>
      <c r="C169" s="560">
        <v>76050</v>
      </c>
      <c r="D169" s="560">
        <v>76050</v>
      </c>
      <c r="E169" s="560" t="s">
        <v>765</v>
      </c>
      <c r="F169" s="560" t="s">
        <v>765</v>
      </c>
      <c r="G169" s="560" t="s">
        <v>765</v>
      </c>
      <c r="H169" s="560" t="s">
        <v>765</v>
      </c>
      <c r="I169" s="560" t="s">
        <v>765</v>
      </c>
      <c r="J169" s="560">
        <v>16870</v>
      </c>
      <c r="K169" s="560" t="s">
        <v>765</v>
      </c>
      <c r="L169" s="560" t="s">
        <v>765</v>
      </c>
      <c r="M169" s="560">
        <v>16870</v>
      </c>
      <c r="N169" s="560" t="s">
        <v>765</v>
      </c>
      <c r="O169" s="560">
        <v>604950</v>
      </c>
      <c r="P169" s="560">
        <v>1120</v>
      </c>
      <c r="Q169" s="560">
        <v>603830</v>
      </c>
      <c r="R169" s="560">
        <v>3450</v>
      </c>
      <c r="S169" s="560" t="s">
        <v>765</v>
      </c>
      <c r="T169" s="560" t="s">
        <v>765</v>
      </c>
      <c r="U169" s="560" t="s">
        <v>765</v>
      </c>
      <c r="V169" s="560" t="s">
        <v>765</v>
      </c>
      <c r="W169" s="566" t="s">
        <v>125</v>
      </c>
    </row>
    <row r="170" spans="1:23" s="560" customFormat="1" ht="9.75" customHeight="1" x14ac:dyDescent="0.2">
      <c r="A170" s="568" t="s">
        <v>389</v>
      </c>
      <c r="B170" s="560" t="s">
        <v>765</v>
      </c>
      <c r="C170" s="560">
        <v>201772</v>
      </c>
      <c r="D170" s="560">
        <v>201772</v>
      </c>
      <c r="E170" s="560" t="s">
        <v>765</v>
      </c>
      <c r="F170" s="560" t="s">
        <v>765</v>
      </c>
      <c r="G170" s="560" t="s">
        <v>765</v>
      </c>
      <c r="H170" s="560" t="s">
        <v>765</v>
      </c>
      <c r="I170" s="560" t="s">
        <v>765</v>
      </c>
      <c r="J170" s="560">
        <v>32206</v>
      </c>
      <c r="K170" s="560">
        <v>17753</v>
      </c>
      <c r="L170" s="560" t="s">
        <v>765</v>
      </c>
      <c r="M170" s="560">
        <v>14453</v>
      </c>
      <c r="N170" s="560" t="s">
        <v>765</v>
      </c>
      <c r="O170" s="560">
        <v>631023</v>
      </c>
      <c r="P170" s="560">
        <v>204</v>
      </c>
      <c r="Q170" s="560">
        <v>630819</v>
      </c>
      <c r="R170" s="560">
        <v>2950</v>
      </c>
      <c r="S170" s="560" t="s">
        <v>765</v>
      </c>
      <c r="T170" s="560" t="s">
        <v>765</v>
      </c>
      <c r="U170" s="560" t="s">
        <v>765</v>
      </c>
      <c r="V170" s="560" t="s">
        <v>765</v>
      </c>
      <c r="W170" s="566" t="s">
        <v>126</v>
      </c>
    </row>
    <row r="171" spans="1:23" s="560" customFormat="1" ht="9.75" customHeight="1" x14ac:dyDescent="0.2">
      <c r="A171" s="568" t="s">
        <v>388</v>
      </c>
      <c r="B171" s="560" t="s">
        <v>765</v>
      </c>
      <c r="C171" s="560">
        <v>149963</v>
      </c>
      <c r="D171" s="560">
        <v>149963</v>
      </c>
      <c r="E171" s="560" t="s">
        <v>765</v>
      </c>
      <c r="F171" s="560" t="s">
        <v>765</v>
      </c>
      <c r="G171" s="560" t="s">
        <v>765</v>
      </c>
      <c r="H171" s="560" t="s">
        <v>765</v>
      </c>
      <c r="I171" s="560" t="s">
        <v>765</v>
      </c>
      <c r="J171" s="560">
        <v>97235</v>
      </c>
      <c r="K171" s="560">
        <v>95327</v>
      </c>
      <c r="L171" s="560" t="s">
        <v>765</v>
      </c>
      <c r="M171" s="560" t="s">
        <v>765</v>
      </c>
      <c r="N171" s="560">
        <v>1908</v>
      </c>
      <c r="O171" s="560">
        <v>681760</v>
      </c>
      <c r="P171" s="560">
        <v>1656</v>
      </c>
      <c r="Q171" s="560">
        <v>680104</v>
      </c>
      <c r="R171" s="560">
        <v>37590</v>
      </c>
      <c r="S171" s="560">
        <v>37590</v>
      </c>
      <c r="T171" s="560">
        <v>37590</v>
      </c>
      <c r="U171" s="560" t="s">
        <v>765</v>
      </c>
      <c r="V171" s="560" t="s">
        <v>765</v>
      </c>
      <c r="W171" s="566" t="s">
        <v>127</v>
      </c>
    </row>
    <row r="172" spans="1:23" s="560" customFormat="1" ht="9.75" customHeight="1" x14ac:dyDescent="0.2">
      <c r="A172" s="568" t="s">
        <v>387</v>
      </c>
      <c r="B172" s="560" t="s">
        <v>765</v>
      </c>
      <c r="C172" s="560">
        <v>58725</v>
      </c>
      <c r="D172" s="560">
        <v>58725</v>
      </c>
      <c r="E172" s="560" t="s">
        <v>765</v>
      </c>
      <c r="F172" s="560">
        <v>100020</v>
      </c>
      <c r="G172" s="560" t="s">
        <v>765</v>
      </c>
      <c r="H172" s="560" t="s">
        <v>765</v>
      </c>
      <c r="I172" s="560">
        <v>100020</v>
      </c>
      <c r="J172" s="560">
        <v>24626</v>
      </c>
      <c r="K172" s="560" t="s">
        <v>765</v>
      </c>
      <c r="L172" s="560">
        <v>7903</v>
      </c>
      <c r="M172" s="560">
        <v>16723</v>
      </c>
      <c r="N172" s="560" t="s">
        <v>765</v>
      </c>
      <c r="O172" s="560">
        <v>633619</v>
      </c>
      <c r="P172" s="560">
        <v>2636</v>
      </c>
      <c r="Q172" s="560">
        <v>630983</v>
      </c>
      <c r="R172" s="560">
        <v>36762</v>
      </c>
      <c r="S172" s="560">
        <v>36750</v>
      </c>
      <c r="T172" s="560">
        <v>36750</v>
      </c>
      <c r="U172" s="560" t="s">
        <v>765</v>
      </c>
      <c r="V172" s="560" t="s">
        <v>765</v>
      </c>
      <c r="W172" s="566" t="s">
        <v>128</v>
      </c>
    </row>
    <row r="173" spans="1:23" s="560" customFormat="1" ht="9.75" customHeight="1" x14ac:dyDescent="0.2">
      <c r="A173" s="568" t="s">
        <v>386</v>
      </c>
      <c r="B173" s="560" t="s">
        <v>765</v>
      </c>
      <c r="C173" s="560">
        <v>136315</v>
      </c>
      <c r="D173" s="560">
        <v>136315</v>
      </c>
      <c r="E173" s="560" t="s">
        <v>765</v>
      </c>
      <c r="F173" s="560" t="s">
        <v>765</v>
      </c>
      <c r="G173" s="560" t="s">
        <v>765</v>
      </c>
      <c r="H173" s="560" t="s">
        <v>765</v>
      </c>
      <c r="I173" s="560" t="s">
        <v>765</v>
      </c>
      <c r="J173" s="560">
        <v>18631</v>
      </c>
      <c r="K173" s="560" t="s">
        <v>765</v>
      </c>
      <c r="L173" s="560" t="s">
        <v>765</v>
      </c>
      <c r="M173" s="560">
        <v>16723</v>
      </c>
      <c r="N173" s="560">
        <v>1908</v>
      </c>
      <c r="O173" s="560">
        <v>600589</v>
      </c>
      <c r="P173" s="560">
        <v>204</v>
      </c>
      <c r="Q173" s="560">
        <v>600385</v>
      </c>
      <c r="R173" s="560">
        <v>49995</v>
      </c>
      <c r="S173" s="560">
        <v>49995</v>
      </c>
      <c r="T173" s="560">
        <v>49995</v>
      </c>
      <c r="U173" s="560" t="s">
        <v>765</v>
      </c>
      <c r="V173" s="560" t="s">
        <v>765</v>
      </c>
      <c r="W173" s="566" t="s">
        <v>107</v>
      </c>
    </row>
    <row r="174" spans="1:23" s="560" customFormat="1" ht="9.75" customHeight="1" x14ac:dyDescent="0.2">
      <c r="A174" s="568" t="s">
        <v>385</v>
      </c>
      <c r="B174" s="560" t="s">
        <v>765</v>
      </c>
      <c r="C174" s="560">
        <v>59997</v>
      </c>
      <c r="D174" s="560">
        <v>59997</v>
      </c>
      <c r="E174" s="560" t="s">
        <v>765</v>
      </c>
      <c r="F174" s="560" t="s">
        <v>765</v>
      </c>
      <c r="G174" s="560" t="s">
        <v>765</v>
      </c>
      <c r="H174" s="560" t="s">
        <v>765</v>
      </c>
      <c r="I174" s="560" t="s">
        <v>765</v>
      </c>
      <c r="J174" s="560" t="s">
        <v>765</v>
      </c>
      <c r="K174" s="560" t="s">
        <v>765</v>
      </c>
      <c r="L174" s="560" t="s">
        <v>765</v>
      </c>
      <c r="M174" s="560" t="s">
        <v>765</v>
      </c>
      <c r="N174" s="560" t="s">
        <v>765</v>
      </c>
      <c r="O174" s="560">
        <v>598888</v>
      </c>
      <c r="P174" s="560">
        <v>720</v>
      </c>
      <c r="Q174" s="560">
        <v>598168</v>
      </c>
      <c r="R174" s="560">
        <v>98190</v>
      </c>
      <c r="S174" s="560">
        <v>98190</v>
      </c>
      <c r="T174" s="560">
        <v>98190</v>
      </c>
      <c r="U174" s="560" t="s">
        <v>765</v>
      </c>
      <c r="V174" s="560" t="s">
        <v>765</v>
      </c>
      <c r="W174" s="566" t="s">
        <v>108</v>
      </c>
    </row>
    <row r="175" spans="1:23" s="560" customFormat="1" ht="9.75" customHeight="1" x14ac:dyDescent="0.2">
      <c r="A175" s="568" t="s">
        <v>384</v>
      </c>
      <c r="B175" s="560" t="s">
        <v>765</v>
      </c>
      <c r="C175" s="560" t="s">
        <v>765</v>
      </c>
      <c r="D175" s="560" t="s">
        <v>765</v>
      </c>
      <c r="E175" s="560" t="s">
        <v>765</v>
      </c>
      <c r="F175" s="560" t="s">
        <v>765</v>
      </c>
      <c r="G175" s="560" t="s">
        <v>765</v>
      </c>
      <c r="H175" s="560" t="s">
        <v>765</v>
      </c>
      <c r="I175" s="560" t="s">
        <v>765</v>
      </c>
      <c r="J175" s="560">
        <v>18619</v>
      </c>
      <c r="K175" s="560" t="s">
        <v>765</v>
      </c>
      <c r="L175" s="560" t="s">
        <v>765</v>
      </c>
      <c r="M175" s="560">
        <v>16710</v>
      </c>
      <c r="N175" s="560">
        <v>1909</v>
      </c>
      <c r="O175" s="560">
        <v>584589</v>
      </c>
      <c r="P175" s="560">
        <v>1396</v>
      </c>
      <c r="Q175" s="560">
        <v>583193</v>
      </c>
      <c r="R175" s="560">
        <v>128755</v>
      </c>
      <c r="S175" s="560">
        <v>128729</v>
      </c>
      <c r="T175" s="560">
        <v>128729</v>
      </c>
      <c r="U175" s="560" t="s">
        <v>765</v>
      </c>
      <c r="V175" s="560" t="s">
        <v>765</v>
      </c>
      <c r="W175" s="566" t="s">
        <v>109</v>
      </c>
    </row>
    <row r="176" spans="1:23" s="560" customFormat="1" ht="9.75" customHeight="1" x14ac:dyDescent="0.2">
      <c r="A176" s="568" t="s">
        <v>678</v>
      </c>
      <c r="B176" s="560" t="s">
        <v>765</v>
      </c>
      <c r="C176" s="560">
        <v>49923</v>
      </c>
      <c r="D176" s="560">
        <v>49923</v>
      </c>
      <c r="E176" s="560" t="s">
        <v>765</v>
      </c>
      <c r="F176" s="560" t="s">
        <v>765</v>
      </c>
      <c r="G176" s="560" t="s">
        <v>765</v>
      </c>
      <c r="H176" s="560" t="s">
        <v>765</v>
      </c>
      <c r="I176" s="560" t="s">
        <v>765</v>
      </c>
      <c r="J176" s="560">
        <v>15117</v>
      </c>
      <c r="K176" s="560" t="s">
        <v>765</v>
      </c>
      <c r="L176" s="560" t="s">
        <v>765</v>
      </c>
      <c r="M176" s="560">
        <v>15117</v>
      </c>
      <c r="N176" s="560" t="s">
        <v>765</v>
      </c>
      <c r="O176" s="560">
        <v>587826</v>
      </c>
      <c r="P176" s="560">
        <v>1090</v>
      </c>
      <c r="Q176" s="560">
        <v>586736</v>
      </c>
      <c r="R176" s="560">
        <v>84421</v>
      </c>
      <c r="S176" s="560">
        <v>84395</v>
      </c>
      <c r="T176" s="560">
        <v>84395</v>
      </c>
      <c r="U176" s="560" t="s">
        <v>765</v>
      </c>
      <c r="V176" s="560" t="s">
        <v>765</v>
      </c>
      <c r="W176" s="566" t="s">
        <v>679</v>
      </c>
    </row>
    <row r="177" spans="1:23" s="560" customFormat="1" ht="9.75" customHeight="1" x14ac:dyDescent="0.2">
      <c r="A177" s="568" t="s">
        <v>383</v>
      </c>
      <c r="B177" s="560" t="s">
        <v>765</v>
      </c>
      <c r="C177" s="560">
        <v>82000</v>
      </c>
      <c r="D177" s="560">
        <v>82000</v>
      </c>
      <c r="E177" s="560" t="s">
        <v>765</v>
      </c>
      <c r="F177" s="560" t="s">
        <v>765</v>
      </c>
      <c r="G177" s="560" t="s">
        <v>765</v>
      </c>
      <c r="H177" s="560" t="s">
        <v>765</v>
      </c>
      <c r="I177" s="560" t="s">
        <v>765</v>
      </c>
      <c r="J177" s="560" t="s">
        <v>765</v>
      </c>
      <c r="K177" s="560" t="s">
        <v>765</v>
      </c>
      <c r="L177" s="560" t="s">
        <v>765</v>
      </c>
      <c r="M177" s="560" t="s">
        <v>765</v>
      </c>
      <c r="N177" s="560" t="s">
        <v>765</v>
      </c>
      <c r="O177" s="560">
        <v>539036</v>
      </c>
      <c r="P177" s="560" t="s">
        <v>765</v>
      </c>
      <c r="Q177" s="560">
        <v>539036</v>
      </c>
      <c r="R177" s="560">
        <v>24721</v>
      </c>
      <c r="S177" s="560">
        <v>24695</v>
      </c>
      <c r="T177" s="560">
        <v>24695</v>
      </c>
      <c r="U177" s="560" t="s">
        <v>765</v>
      </c>
      <c r="V177" s="560" t="s">
        <v>765</v>
      </c>
      <c r="W177" s="566" t="s">
        <v>104</v>
      </c>
    </row>
    <row r="178" spans="1:23" s="560" customFormat="1" ht="9.75" customHeight="1" x14ac:dyDescent="0.2">
      <c r="A178" s="565" t="s">
        <v>382</v>
      </c>
      <c r="B178" s="564" t="s">
        <v>765</v>
      </c>
      <c r="C178" s="563" t="s">
        <v>765</v>
      </c>
      <c r="D178" s="563" t="s">
        <v>765</v>
      </c>
      <c r="E178" s="563" t="s">
        <v>765</v>
      </c>
      <c r="F178" s="563">
        <v>40650</v>
      </c>
      <c r="G178" s="563">
        <v>40650</v>
      </c>
      <c r="H178" s="563" t="s">
        <v>765</v>
      </c>
      <c r="I178" s="563" t="s">
        <v>765</v>
      </c>
      <c r="J178" s="563">
        <v>14600</v>
      </c>
      <c r="K178" s="563" t="s">
        <v>765</v>
      </c>
      <c r="L178" s="563" t="s">
        <v>765</v>
      </c>
      <c r="M178" s="563">
        <v>14600</v>
      </c>
      <c r="N178" s="563" t="s">
        <v>765</v>
      </c>
      <c r="O178" s="563">
        <v>497659</v>
      </c>
      <c r="P178" s="563" t="s">
        <v>765</v>
      </c>
      <c r="Q178" s="563">
        <v>497659</v>
      </c>
      <c r="R178" s="563">
        <v>50021</v>
      </c>
      <c r="S178" s="563">
        <v>49995</v>
      </c>
      <c r="T178" s="563">
        <v>49995</v>
      </c>
      <c r="U178" s="563" t="s">
        <v>765</v>
      </c>
      <c r="V178" s="563" t="s">
        <v>765</v>
      </c>
      <c r="W178" s="561" t="s">
        <v>105</v>
      </c>
    </row>
    <row r="179" spans="1:23" ht="12" customHeight="1" x14ac:dyDescent="0.2"/>
    <row r="180" spans="1:23" ht="12" customHeight="1" x14ac:dyDescent="0.2"/>
    <row r="181" spans="1:23" ht="12" customHeight="1" x14ac:dyDescent="0.2">
      <c r="K181" s="579" t="s">
        <v>129</v>
      </c>
    </row>
    <row r="182" spans="1:23" s="574" customFormat="1" ht="21" customHeight="1" x14ac:dyDescent="0.2">
      <c r="A182" s="1074" t="s">
        <v>276</v>
      </c>
      <c r="B182" s="577" t="s">
        <v>486</v>
      </c>
      <c r="C182" s="576"/>
      <c r="D182" s="576"/>
      <c r="E182" s="576"/>
      <c r="F182" s="576"/>
      <c r="G182" s="576"/>
      <c r="H182" s="1040"/>
      <c r="I182" s="1041" t="s">
        <v>485</v>
      </c>
      <c r="J182" s="576"/>
      <c r="K182" s="576"/>
      <c r="L182" s="576"/>
      <c r="M182" s="576"/>
      <c r="N182" s="576"/>
      <c r="O182" s="576"/>
      <c r="P182" s="576"/>
      <c r="Q182" s="576"/>
      <c r="R182" s="576"/>
      <c r="S182" s="576"/>
      <c r="T182" s="576"/>
      <c r="U182" s="576"/>
      <c r="V182" s="576"/>
      <c r="W182" s="1077" t="s">
        <v>111</v>
      </c>
    </row>
    <row r="183" spans="1:23" s="574" customFormat="1" ht="21" customHeight="1" x14ac:dyDescent="0.2">
      <c r="A183" s="1075"/>
      <c r="B183" s="993" t="s">
        <v>503</v>
      </c>
      <c r="C183" s="1041" t="s">
        <v>435</v>
      </c>
      <c r="D183" s="1040"/>
      <c r="E183" s="1041" t="s">
        <v>410</v>
      </c>
      <c r="F183" s="1040"/>
      <c r="G183" s="1041" t="s">
        <v>523</v>
      </c>
      <c r="H183" s="1040"/>
      <c r="I183" s="1080" t="s">
        <v>482</v>
      </c>
      <c r="J183" s="1041" t="s">
        <v>445</v>
      </c>
      <c r="K183" s="576"/>
      <c r="L183" s="576"/>
      <c r="M183" s="576"/>
      <c r="N183" s="576"/>
      <c r="O183" s="576"/>
      <c r="P183" s="576"/>
      <c r="Q183" s="576"/>
      <c r="R183" s="576"/>
      <c r="S183" s="576"/>
      <c r="T183" s="576"/>
      <c r="U183" s="576"/>
      <c r="V183" s="576"/>
      <c r="W183" s="1078"/>
    </row>
    <row r="184" spans="1:23" s="574" customFormat="1" ht="52.5" customHeight="1" x14ac:dyDescent="0.2">
      <c r="A184" s="1076"/>
      <c r="B184" s="581" t="s">
        <v>423</v>
      </c>
      <c r="C184" s="1043" t="s">
        <v>418</v>
      </c>
      <c r="D184" s="575" t="s">
        <v>417</v>
      </c>
      <c r="E184" s="1043" t="s">
        <v>402</v>
      </c>
      <c r="F184" s="575" t="s">
        <v>401</v>
      </c>
      <c r="G184" s="1043" t="s">
        <v>522</v>
      </c>
      <c r="H184" s="575" t="s">
        <v>547</v>
      </c>
      <c r="I184" s="1081"/>
      <c r="J184" s="1043" t="s">
        <v>438</v>
      </c>
      <c r="K184" s="575" t="s">
        <v>433</v>
      </c>
      <c r="L184" s="575" t="s">
        <v>275</v>
      </c>
      <c r="M184" s="575" t="s">
        <v>456</v>
      </c>
      <c r="N184" s="575" t="s">
        <v>465</v>
      </c>
      <c r="O184" s="575" t="s">
        <v>535</v>
      </c>
      <c r="P184" s="575" t="s">
        <v>464</v>
      </c>
      <c r="Q184" s="575" t="s">
        <v>432</v>
      </c>
      <c r="R184" s="575" t="s">
        <v>431</v>
      </c>
      <c r="S184" s="575" t="s">
        <v>510</v>
      </c>
      <c r="T184" s="575" t="s">
        <v>429</v>
      </c>
      <c r="U184" s="575" t="s">
        <v>508</v>
      </c>
      <c r="V184" s="580" t="s">
        <v>425</v>
      </c>
      <c r="W184" s="1079"/>
    </row>
    <row r="185" spans="1:23" s="560" customFormat="1" ht="9.75" customHeight="1" x14ac:dyDescent="0.2">
      <c r="A185" s="573" t="s">
        <v>598</v>
      </c>
      <c r="B185" s="572">
        <v>9520</v>
      </c>
      <c r="C185" s="571">
        <v>86256</v>
      </c>
      <c r="D185" s="571">
        <v>86256</v>
      </c>
      <c r="E185" s="571" t="s">
        <v>765</v>
      </c>
      <c r="F185" s="571" t="s">
        <v>765</v>
      </c>
      <c r="G185" s="571">
        <v>106</v>
      </c>
      <c r="H185" s="571">
        <v>106</v>
      </c>
      <c r="I185" s="571">
        <v>9342559</v>
      </c>
      <c r="J185" s="571">
        <v>4773273</v>
      </c>
      <c r="K185" s="571">
        <v>1059820</v>
      </c>
      <c r="L185" s="571">
        <v>50050</v>
      </c>
      <c r="M185" s="571">
        <v>6101</v>
      </c>
      <c r="N185" s="571">
        <v>1297334</v>
      </c>
      <c r="O185" s="571">
        <v>42510</v>
      </c>
      <c r="P185" s="571" t="s">
        <v>765</v>
      </c>
      <c r="Q185" s="571">
        <v>1789444</v>
      </c>
      <c r="R185" s="571">
        <v>287516</v>
      </c>
      <c r="S185" s="571">
        <v>104320</v>
      </c>
      <c r="T185" s="571">
        <v>136178</v>
      </c>
      <c r="U185" s="571" t="s">
        <v>765</v>
      </c>
      <c r="V185" s="571" t="s">
        <v>765</v>
      </c>
      <c r="W185" s="569" t="s">
        <v>118</v>
      </c>
    </row>
    <row r="186" spans="1:23" s="560" customFormat="1" ht="9.75" customHeight="1" x14ac:dyDescent="0.2">
      <c r="A186" s="568" t="s">
        <v>399</v>
      </c>
      <c r="B186" s="560" t="s">
        <v>765</v>
      </c>
      <c r="C186" s="560" t="s">
        <v>765</v>
      </c>
      <c r="D186" s="560" t="s">
        <v>765</v>
      </c>
      <c r="E186" s="560" t="s">
        <v>765</v>
      </c>
      <c r="F186" s="560" t="s">
        <v>765</v>
      </c>
      <c r="G186" s="560">
        <v>114</v>
      </c>
      <c r="H186" s="560">
        <v>114</v>
      </c>
      <c r="I186" s="560">
        <v>8213757</v>
      </c>
      <c r="J186" s="560">
        <v>4932951</v>
      </c>
      <c r="K186" s="560">
        <v>767828</v>
      </c>
      <c r="L186" s="560">
        <v>277497</v>
      </c>
      <c r="M186" s="560">
        <v>156667</v>
      </c>
      <c r="N186" s="560">
        <v>1938651</v>
      </c>
      <c r="O186" s="560">
        <v>122496</v>
      </c>
      <c r="P186" s="560" t="s">
        <v>765</v>
      </c>
      <c r="Q186" s="560">
        <v>1520541</v>
      </c>
      <c r="R186" s="560">
        <v>50001</v>
      </c>
      <c r="S186" s="560">
        <v>10000</v>
      </c>
      <c r="T186" s="560" t="s">
        <v>765</v>
      </c>
      <c r="U186" s="560">
        <v>47668</v>
      </c>
      <c r="V186" s="560">
        <v>41602</v>
      </c>
      <c r="W186" s="566" t="s">
        <v>119</v>
      </c>
    </row>
    <row r="187" spans="1:23" s="560" customFormat="1" ht="9.75" customHeight="1" x14ac:dyDescent="0.2">
      <c r="A187" s="568" t="s">
        <v>398</v>
      </c>
      <c r="B187" s="560" t="s">
        <v>765</v>
      </c>
      <c r="C187" s="560">
        <v>52401</v>
      </c>
      <c r="D187" s="560">
        <v>52401</v>
      </c>
      <c r="E187" s="560" t="s">
        <v>765</v>
      </c>
      <c r="F187" s="560" t="s">
        <v>765</v>
      </c>
      <c r="G187" s="560">
        <v>152</v>
      </c>
      <c r="H187" s="560">
        <v>152</v>
      </c>
      <c r="I187" s="560">
        <v>9513169</v>
      </c>
      <c r="J187" s="560">
        <v>4137552</v>
      </c>
      <c r="K187" s="560">
        <v>227401</v>
      </c>
      <c r="L187" s="560">
        <v>56300</v>
      </c>
      <c r="M187" s="560">
        <v>133968</v>
      </c>
      <c r="N187" s="560">
        <v>1876427</v>
      </c>
      <c r="O187" s="560" t="s">
        <v>765</v>
      </c>
      <c r="P187" s="560" t="s">
        <v>765</v>
      </c>
      <c r="Q187" s="560">
        <v>1563391</v>
      </c>
      <c r="R187" s="560" t="s">
        <v>765</v>
      </c>
      <c r="S187" s="560">
        <v>280065</v>
      </c>
      <c r="T187" s="560" t="s">
        <v>765</v>
      </c>
      <c r="U187" s="560" t="s">
        <v>765</v>
      </c>
      <c r="V187" s="560" t="s">
        <v>765</v>
      </c>
      <c r="W187" s="566" t="s">
        <v>120</v>
      </c>
    </row>
    <row r="188" spans="1:23" s="560" customFormat="1" ht="9.75" customHeight="1" x14ac:dyDescent="0.2">
      <c r="A188" s="568" t="s">
        <v>397</v>
      </c>
      <c r="B188" s="560" t="s">
        <v>765</v>
      </c>
      <c r="C188" s="560" t="s">
        <v>765</v>
      </c>
      <c r="D188" s="560" t="s">
        <v>765</v>
      </c>
      <c r="E188" s="560" t="s">
        <v>765</v>
      </c>
      <c r="F188" s="560" t="s">
        <v>765</v>
      </c>
      <c r="G188" s="560">
        <v>102</v>
      </c>
      <c r="H188" s="560">
        <v>102</v>
      </c>
      <c r="I188" s="560">
        <v>9150489</v>
      </c>
      <c r="J188" s="560">
        <v>3109163</v>
      </c>
      <c r="K188" s="560">
        <v>357843</v>
      </c>
      <c r="L188" s="560">
        <v>352361</v>
      </c>
      <c r="M188" s="560" t="s">
        <v>765</v>
      </c>
      <c r="N188" s="560">
        <v>1007600</v>
      </c>
      <c r="O188" s="560" t="s">
        <v>765</v>
      </c>
      <c r="P188" s="560">
        <v>154702</v>
      </c>
      <c r="Q188" s="560">
        <v>427271</v>
      </c>
      <c r="R188" s="560">
        <v>225626</v>
      </c>
      <c r="S188" s="560">
        <v>563743</v>
      </c>
      <c r="T188" s="560">
        <v>20017</v>
      </c>
      <c r="U188" s="560" t="s">
        <v>765</v>
      </c>
      <c r="V188" s="560" t="s">
        <v>765</v>
      </c>
      <c r="W188" s="566" t="s">
        <v>283</v>
      </c>
    </row>
    <row r="189" spans="1:23" s="560" customFormat="1" ht="9.75" customHeight="1" x14ac:dyDescent="0.2">
      <c r="A189" s="568" t="s">
        <v>750</v>
      </c>
      <c r="B189" s="560" t="s">
        <v>765</v>
      </c>
      <c r="C189" s="560" t="s">
        <v>765</v>
      </c>
      <c r="D189" s="560" t="s">
        <v>765</v>
      </c>
      <c r="E189" s="560">
        <v>6400</v>
      </c>
      <c r="F189" s="560">
        <v>6400</v>
      </c>
      <c r="G189" s="560">
        <v>154</v>
      </c>
      <c r="H189" s="560">
        <v>154</v>
      </c>
      <c r="I189" s="560">
        <v>9230666</v>
      </c>
      <c r="J189" s="560">
        <v>2466523</v>
      </c>
      <c r="K189" s="560">
        <v>185602</v>
      </c>
      <c r="L189" s="560">
        <v>15490</v>
      </c>
      <c r="M189" s="560">
        <v>71477</v>
      </c>
      <c r="N189" s="560">
        <v>1008656</v>
      </c>
      <c r="O189" s="560" t="s">
        <v>765</v>
      </c>
      <c r="P189" s="560">
        <v>25000</v>
      </c>
      <c r="Q189" s="560">
        <v>688038</v>
      </c>
      <c r="R189" s="560">
        <v>5300</v>
      </c>
      <c r="S189" s="560">
        <v>466960</v>
      </c>
      <c r="T189" s="560" t="s">
        <v>765</v>
      </c>
      <c r="U189" s="560" t="s">
        <v>765</v>
      </c>
      <c r="V189" s="560" t="s">
        <v>765</v>
      </c>
      <c r="W189" s="566" t="s">
        <v>673</v>
      </c>
    </row>
    <row r="190" spans="1:23" s="560" customFormat="1" ht="6.75" customHeight="1" x14ac:dyDescent="0.2">
      <c r="A190" s="568"/>
      <c r="W190" s="566"/>
    </row>
    <row r="191" spans="1:23" s="560" customFormat="1" ht="9.75" customHeight="1" x14ac:dyDescent="0.2">
      <c r="A191" s="568" t="s">
        <v>595</v>
      </c>
      <c r="B191" s="560" t="s">
        <v>765</v>
      </c>
      <c r="C191" s="560" t="s">
        <v>765</v>
      </c>
      <c r="D191" s="560" t="s">
        <v>765</v>
      </c>
      <c r="E191" s="560" t="s">
        <v>765</v>
      </c>
      <c r="F191" s="560" t="s">
        <v>765</v>
      </c>
      <c r="G191" s="560">
        <v>152</v>
      </c>
      <c r="H191" s="560">
        <v>152</v>
      </c>
      <c r="I191" s="560">
        <v>8822543</v>
      </c>
      <c r="J191" s="560">
        <v>2735177</v>
      </c>
      <c r="K191" s="560">
        <v>237636</v>
      </c>
      <c r="L191" s="560">
        <v>177548</v>
      </c>
      <c r="M191" s="560" t="s">
        <v>765</v>
      </c>
      <c r="N191" s="560">
        <v>869726</v>
      </c>
      <c r="O191" s="560" t="s">
        <v>765</v>
      </c>
      <c r="P191" s="560">
        <v>179702</v>
      </c>
      <c r="Q191" s="560">
        <v>608429</v>
      </c>
      <c r="R191" s="560">
        <v>180326</v>
      </c>
      <c r="S191" s="560">
        <v>461793</v>
      </c>
      <c r="T191" s="560">
        <v>20017</v>
      </c>
      <c r="U191" s="560" t="s">
        <v>765</v>
      </c>
      <c r="V191" s="560" t="s">
        <v>765</v>
      </c>
      <c r="W191" s="566" t="s">
        <v>282</v>
      </c>
    </row>
    <row r="192" spans="1:23" s="560" customFormat="1" ht="9.75" customHeight="1" x14ac:dyDescent="0.2">
      <c r="A192" s="568" t="s">
        <v>751</v>
      </c>
      <c r="B192" s="560" t="s">
        <v>765</v>
      </c>
      <c r="C192" s="560" t="s">
        <v>765</v>
      </c>
      <c r="D192" s="560" t="s">
        <v>765</v>
      </c>
      <c r="E192" s="560">
        <v>6400</v>
      </c>
      <c r="F192" s="560">
        <v>6400</v>
      </c>
      <c r="G192" s="560">
        <v>142</v>
      </c>
      <c r="H192" s="560">
        <v>142</v>
      </c>
      <c r="I192" s="560">
        <v>9023445</v>
      </c>
      <c r="J192" s="560">
        <v>2345681</v>
      </c>
      <c r="K192" s="560">
        <v>302848</v>
      </c>
      <c r="L192" s="560">
        <v>61484</v>
      </c>
      <c r="M192" s="560">
        <v>71477</v>
      </c>
      <c r="N192" s="560">
        <v>855922</v>
      </c>
      <c r="O192" s="560" t="s">
        <v>765</v>
      </c>
      <c r="P192" s="560" t="s">
        <v>765</v>
      </c>
      <c r="Q192" s="560">
        <v>563033</v>
      </c>
      <c r="R192" s="560">
        <v>5300</v>
      </c>
      <c r="S192" s="560">
        <v>485617</v>
      </c>
      <c r="T192" s="560" t="s">
        <v>765</v>
      </c>
      <c r="U192" s="560" t="s">
        <v>765</v>
      </c>
      <c r="V192" s="560" t="s">
        <v>765</v>
      </c>
      <c r="W192" s="566" t="s">
        <v>675</v>
      </c>
    </row>
    <row r="193" spans="1:23" s="560" customFormat="1" ht="6.75" customHeight="1" x14ac:dyDescent="0.2">
      <c r="A193" s="568"/>
      <c r="W193" s="566"/>
    </row>
    <row r="194" spans="1:23" s="560" customFormat="1" ht="9.75" customHeight="1" x14ac:dyDescent="0.2">
      <c r="A194" s="568" t="s">
        <v>393</v>
      </c>
      <c r="B194" s="560" t="s">
        <v>765</v>
      </c>
      <c r="C194" s="560" t="s">
        <v>765</v>
      </c>
      <c r="D194" s="560" t="s">
        <v>765</v>
      </c>
      <c r="E194" s="560" t="s">
        <v>765</v>
      </c>
      <c r="F194" s="560" t="s">
        <v>765</v>
      </c>
      <c r="G194" s="560">
        <v>90</v>
      </c>
      <c r="H194" s="560">
        <v>90</v>
      </c>
      <c r="I194" s="560">
        <v>2162230</v>
      </c>
      <c r="J194" s="560">
        <v>573272</v>
      </c>
      <c r="K194" s="560" t="s">
        <v>765</v>
      </c>
      <c r="L194" s="560" t="s">
        <v>765</v>
      </c>
      <c r="M194" s="560" t="s">
        <v>765</v>
      </c>
      <c r="N194" s="560">
        <v>267697</v>
      </c>
      <c r="O194" s="560" t="s">
        <v>765</v>
      </c>
      <c r="P194" s="560">
        <v>25000</v>
      </c>
      <c r="Q194" s="560">
        <v>201175</v>
      </c>
      <c r="R194" s="560" t="s">
        <v>765</v>
      </c>
      <c r="S194" s="560">
        <v>79400</v>
      </c>
      <c r="T194" s="560" t="s">
        <v>765</v>
      </c>
      <c r="U194" s="560" t="s">
        <v>765</v>
      </c>
      <c r="V194" s="560" t="s">
        <v>765</v>
      </c>
      <c r="W194" s="566" t="s">
        <v>281</v>
      </c>
    </row>
    <row r="195" spans="1:23" s="560" customFormat="1" ht="9.75" customHeight="1" x14ac:dyDescent="0.2">
      <c r="A195" s="568" t="s">
        <v>396</v>
      </c>
      <c r="B195" s="560" t="s">
        <v>765</v>
      </c>
      <c r="C195" s="560" t="s">
        <v>765</v>
      </c>
      <c r="D195" s="560" t="s">
        <v>765</v>
      </c>
      <c r="E195" s="560">
        <v>3450</v>
      </c>
      <c r="F195" s="560">
        <v>3450</v>
      </c>
      <c r="G195" s="560">
        <v>26</v>
      </c>
      <c r="H195" s="560">
        <v>26</v>
      </c>
      <c r="I195" s="560">
        <v>1815818</v>
      </c>
      <c r="J195" s="560">
        <v>507970</v>
      </c>
      <c r="K195" s="560">
        <v>45704</v>
      </c>
      <c r="L195" s="560">
        <v>10190</v>
      </c>
      <c r="M195" s="560" t="s">
        <v>765</v>
      </c>
      <c r="N195" s="560">
        <v>326423</v>
      </c>
      <c r="O195" s="560" t="s">
        <v>765</v>
      </c>
      <c r="P195" s="560" t="s">
        <v>765</v>
      </c>
      <c r="Q195" s="560">
        <v>24601</v>
      </c>
      <c r="R195" s="560" t="s">
        <v>765</v>
      </c>
      <c r="S195" s="560">
        <v>101052</v>
      </c>
      <c r="T195" s="560" t="s">
        <v>765</v>
      </c>
      <c r="U195" s="560" t="s">
        <v>765</v>
      </c>
      <c r="V195" s="560" t="s">
        <v>765</v>
      </c>
      <c r="W195" s="566" t="s">
        <v>121</v>
      </c>
    </row>
    <row r="196" spans="1:23" s="560" customFormat="1" ht="9.75" customHeight="1" x14ac:dyDescent="0.2">
      <c r="A196" s="568" t="s">
        <v>395</v>
      </c>
      <c r="B196" s="560" t="s">
        <v>765</v>
      </c>
      <c r="C196" s="560" t="s">
        <v>765</v>
      </c>
      <c r="D196" s="560" t="s">
        <v>765</v>
      </c>
      <c r="E196" s="560">
        <v>2950</v>
      </c>
      <c r="F196" s="560">
        <v>2950</v>
      </c>
      <c r="G196" s="560">
        <v>12</v>
      </c>
      <c r="H196" s="560">
        <v>12</v>
      </c>
      <c r="I196" s="560">
        <v>3273854</v>
      </c>
      <c r="J196" s="560">
        <v>891055</v>
      </c>
      <c r="K196" s="560">
        <v>110952</v>
      </c>
      <c r="L196" s="560">
        <v>5300</v>
      </c>
      <c r="M196" s="560">
        <v>23804</v>
      </c>
      <c r="N196" s="560">
        <v>289271</v>
      </c>
      <c r="O196" s="560" t="s">
        <v>765</v>
      </c>
      <c r="P196" s="560" t="s">
        <v>765</v>
      </c>
      <c r="Q196" s="560">
        <v>269806</v>
      </c>
      <c r="R196" s="560">
        <v>5300</v>
      </c>
      <c r="S196" s="560">
        <v>186622</v>
      </c>
      <c r="T196" s="560" t="s">
        <v>765</v>
      </c>
      <c r="U196" s="560" t="s">
        <v>765</v>
      </c>
      <c r="V196" s="560" t="s">
        <v>765</v>
      </c>
      <c r="W196" s="566" t="s">
        <v>122</v>
      </c>
    </row>
    <row r="197" spans="1:23" s="560" customFormat="1" ht="9.75" customHeight="1" x14ac:dyDescent="0.2">
      <c r="A197" s="568" t="s">
        <v>394</v>
      </c>
      <c r="B197" s="560" t="s">
        <v>765</v>
      </c>
      <c r="C197" s="560" t="s">
        <v>765</v>
      </c>
      <c r="D197" s="560" t="s">
        <v>765</v>
      </c>
      <c r="E197" s="560" t="s">
        <v>765</v>
      </c>
      <c r="F197" s="560" t="s">
        <v>765</v>
      </c>
      <c r="G197" s="560">
        <v>26</v>
      </c>
      <c r="H197" s="560">
        <v>26</v>
      </c>
      <c r="I197" s="560">
        <v>1978764</v>
      </c>
      <c r="J197" s="560">
        <v>494226</v>
      </c>
      <c r="K197" s="560">
        <v>28946</v>
      </c>
      <c r="L197" s="560" t="s">
        <v>765</v>
      </c>
      <c r="M197" s="560">
        <v>47673</v>
      </c>
      <c r="N197" s="560">
        <v>125265</v>
      </c>
      <c r="O197" s="560" t="s">
        <v>765</v>
      </c>
      <c r="P197" s="560" t="s">
        <v>765</v>
      </c>
      <c r="Q197" s="560">
        <v>192456</v>
      </c>
      <c r="R197" s="560" t="s">
        <v>765</v>
      </c>
      <c r="S197" s="560">
        <v>99886</v>
      </c>
      <c r="T197" s="560" t="s">
        <v>765</v>
      </c>
      <c r="U197" s="560" t="s">
        <v>765</v>
      </c>
      <c r="V197" s="560" t="s">
        <v>765</v>
      </c>
      <c r="W197" s="566" t="s">
        <v>123</v>
      </c>
    </row>
    <row r="198" spans="1:23" s="560" customFormat="1" ht="9.75" customHeight="1" x14ac:dyDescent="0.2">
      <c r="A198" s="568" t="s">
        <v>676</v>
      </c>
      <c r="B198" s="560" t="s">
        <v>765</v>
      </c>
      <c r="C198" s="560" t="s">
        <v>765</v>
      </c>
      <c r="D198" s="560" t="s">
        <v>765</v>
      </c>
      <c r="E198" s="560" t="s">
        <v>765</v>
      </c>
      <c r="F198" s="560" t="s">
        <v>765</v>
      </c>
      <c r="G198" s="560">
        <v>78</v>
      </c>
      <c r="H198" s="560">
        <v>78</v>
      </c>
      <c r="I198" s="560">
        <v>1955009</v>
      </c>
      <c r="J198" s="560">
        <v>452430</v>
      </c>
      <c r="K198" s="560">
        <v>117246</v>
      </c>
      <c r="L198" s="560">
        <v>45994</v>
      </c>
      <c r="M198" s="560" t="s">
        <v>765</v>
      </c>
      <c r="N198" s="560">
        <v>114963</v>
      </c>
      <c r="O198" s="560" t="s">
        <v>765</v>
      </c>
      <c r="P198" s="560" t="s">
        <v>765</v>
      </c>
      <c r="Q198" s="560">
        <v>76170</v>
      </c>
      <c r="R198" s="560" t="s">
        <v>765</v>
      </c>
      <c r="S198" s="560">
        <v>98057</v>
      </c>
      <c r="T198" s="560" t="s">
        <v>765</v>
      </c>
      <c r="U198" s="560" t="s">
        <v>765</v>
      </c>
      <c r="V198" s="560" t="s">
        <v>765</v>
      </c>
      <c r="W198" s="566" t="s">
        <v>677</v>
      </c>
    </row>
    <row r="199" spans="1:23" s="560" customFormat="1" ht="6.75" customHeight="1" x14ac:dyDescent="0.2">
      <c r="A199" s="568"/>
      <c r="W199" s="566"/>
    </row>
    <row r="200" spans="1:23" s="560" customFormat="1" ht="9.75" customHeight="1" x14ac:dyDescent="0.2">
      <c r="A200" s="568" t="s">
        <v>280</v>
      </c>
      <c r="B200" s="560" t="s">
        <v>765</v>
      </c>
      <c r="C200" s="560" t="s">
        <v>765</v>
      </c>
      <c r="D200" s="560" t="s">
        <v>765</v>
      </c>
      <c r="E200" s="560" t="s">
        <v>765</v>
      </c>
      <c r="F200" s="560" t="s">
        <v>765</v>
      </c>
      <c r="G200" s="560">
        <v>26</v>
      </c>
      <c r="H200" s="560">
        <v>26</v>
      </c>
      <c r="I200" s="560">
        <v>847524</v>
      </c>
      <c r="J200" s="560">
        <v>183049</v>
      </c>
      <c r="K200" s="560" t="s">
        <v>765</v>
      </c>
      <c r="L200" s="560" t="s">
        <v>765</v>
      </c>
      <c r="M200" s="560" t="s">
        <v>765</v>
      </c>
      <c r="N200" s="560">
        <v>81549</v>
      </c>
      <c r="O200" s="560" t="s">
        <v>765</v>
      </c>
      <c r="P200" s="560" t="s">
        <v>765</v>
      </c>
      <c r="Q200" s="560">
        <v>47100</v>
      </c>
      <c r="R200" s="560" t="s">
        <v>765</v>
      </c>
      <c r="S200" s="560">
        <v>54400</v>
      </c>
      <c r="T200" s="560" t="s">
        <v>765</v>
      </c>
      <c r="U200" s="560" t="s">
        <v>765</v>
      </c>
      <c r="V200" s="560" t="s">
        <v>765</v>
      </c>
      <c r="W200" s="566" t="s">
        <v>279</v>
      </c>
    </row>
    <row r="201" spans="1:23" s="560" customFormat="1" ht="9.75" customHeight="1" x14ac:dyDescent="0.2">
      <c r="A201" s="568" t="s">
        <v>383</v>
      </c>
      <c r="B201" s="560" t="s">
        <v>765</v>
      </c>
      <c r="C201" s="560" t="s">
        <v>765</v>
      </c>
      <c r="D201" s="560" t="s">
        <v>765</v>
      </c>
      <c r="E201" s="560" t="s">
        <v>765</v>
      </c>
      <c r="F201" s="560" t="s">
        <v>765</v>
      </c>
      <c r="G201" s="560">
        <v>38</v>
      </c>
      <c r="H201" s="560">
        <v>38</v>
      </c>
      <c r="I201" s="560">
        <v>594604</v>
      </c>
      <c r="J201" s="560">
        <v>131545</v>
      </c>
      <c r="K201" s="560" t="s">
        <v>765</v>
      </c>
      <c r="L201" s="560" t="s">
        <v>765</v>
      </c>
      <c r="M201" s="560" t="s">
        <v>765</v>
      </c>
      <c r="N201" s="560">
        <v>75844</v>
      </c>
      <c r="O201" s="560" t="s">
        <v>765</v>
      </c>
      <c r="P201" s="560" t="s">
        <v>765</v>
      </c>
      <c r="Q201" s="560">
        <v>55701</v>
      </c>
      <c r="R201" s="560" t="s">
        <v>765</v>
      </c>
      <c r="S201" s="560" t="s">
        <v>765</v>
      </c>
      <c r="T201" s="560" t="s">
        <v>765</v>
      </c>
      <c r="U201" s="560" t="s">
        <v>765</v>
      </c>
      <c r="V201" s="560" t="s">
        <v>765</v>
      </c>
      <c r="W201" s="566" t="s">
        <v>104</v>
      </c>
    </row>
    <row r="202" spans="1:23" s="560" customFormat="1" ht="9.75" customHeight="1" x14ac:dyDescent="0.2">
      <c r="A202" s="568" t="s">
        <v>382</v>
      </c>
      <c r="B202" s="560" t="s">
        <v>765</v>
      </c>
      <c r="C202" s="560" t="s">
        <v>765</v>
      </c>
      <c r="D202" s="560" t="s">
        <v>765</v>
      </c>
      <c r="E202" s="560" t="s">
        <v>765</v>
      </c>
      <c r="F202" s="560" t="s">
        <v>765</v>
      </c>
      <c r="G202" s="560">
        <v>26</v>
      </c>
      <c r="H202" s="560">
        <v>26</v>
      </c>
      <c r="I202" s="560">
        <v>720102</v>
      </c>
      <c r="J202" s="560">
        <v>258678</v>
      </c>
      <c r="K202" s="560" t="s">
        <v>765</v>
      </c>
      <c r="L202" s="560" t="s">
        <v>765</v>
      </c>
      <c r="M202" s="560" t="s">
        <v>765</v>
      </c>
      <c r="N202" s="560">
        <v>110304</v>
      </c>
      <c r="O202" s="560" t="s">
        <v>765</v>
      </c>
      <c r="P202" s="560">
        <v>25000</v>
      </c>
      <c r="Q202" s="560">
        <v>98374</v>
      </c>
      <c r="R202" s="560" t="s">
        <v>765</v>
      </c>
      <c r="S202" s="560">
        <v>25000</v>
      </c>
      <c r="T202" s="560" t="s">
        <v>765</v>
      </c>
      <c r="U202" s="560" t="s">
        <v>765</v>
      </c>
      <c r="V202" s="560" t="s">
        <v>765</v>
      </c>
      <c r="W202" s="566" t="s">
        <v>105</v>
      </c>
    </row>
    <row r="203" spans="1:23" s="560" customFormat="1" ht="9.75" customHeight="1" x14ac:dyDescent="0.2">
      <c r="A203" s="568" t="s">
        <v>392</v>
      </c>
      <c r="B203" s="560" t="s">
        <v>765</v>
      </c>
      <c r="C203" s="560" t="s">
        <v>765</v>
      </c>
      <c r="D203" s="560" t="s">
        <v>765</v>
      </c>
      <c r="E203" s="560" t="s">
        <v>765</v>
      </c>
      <c r="F203" s="560" t="s">
        <v>765</v>
      </c>
      <c r="G203" s="560">
        <v>26</v>
      </c>
      <c r="H203" s="560">
        <v>26</v>
      </c>
      <c r="I203" s="560">
        <v>481931</v>
      </c>
      <c r="J203" s="560">
        <v>87222</v>
      </c>
      <c r="K203" s="560">
        <v>18932</v>
      </c>
      <c r="L203" s="560">
        <v>4990</v>
      </c>
      <c r="M203" s="560" t="s">
        <v>765</v>
      </c>
      <c r="N203" s="560">
        <v>50000</v>
      </c>
      <c r="O203" s="560" t="s">
        <v>765</v>
      </c>
      <c r="P203" s="560" t="s">
        <v>765</v>
      </c>
      <c r="Q203" s="560" t="s">
        <v>765</v>
      </c>
      <c r="R203" s="560" t="s">
        <v>765</v>
      </c>
      <c r="S203" s="560">
        <v>13300</v>
      </c>
      <c r="T203" s="560" t="s">
        <v>765</v>
      </c>
      <c r="U203" s="560" t="s">
        <v>765</v>
      </c>
      <c r="V203" s="560" t="s">
        <v>765</v>
      </c>
      <c r="W203" s="566" t="s">
        <v>106</v>
      </c>
    </row>
    <row r="204" spans="1:23" s="560" customFormat="1" ht="9.75" customHeight="1" x14ac:dyDescent="0.2">
      <c r="A204" s="568" t="s">
        <v>391</v>
      </c>
      <c r="B204" s="560" t="s">
        <v>765</v>
      </c>
      <c r="C204" s="560" t="s">
        <v>765</v>
      </c>
      <c r="D204" s="560" t="s">
        <v>765</v>
      </c>
      <c r="E204" s="560" t="s">
        <v>765</v>
      </c>
      <c r="F204" s="560" t="s">
        <v>765</v>
      </c>
      <c r="G204" s="560" t="s">
        <v>765</v>
      </c>
      <c r="H204" s="560" t="s">
        <v>765</v>
      </c>
      <c r="I204" s="560">
        <v>746536</v>
      </c>
      <c r="J204" s="560">
        <v>176122</v>
      </c>
      <c r="K204" s="560" t="s">
        <v>765</v>
      </c>
      <c r="L204" s="560">
        <v>5200</v>
      </c>
      <c r="M204" s="560" t="s">
        <v>765</v>
      </c>
      <c r="N204" s="560">
        <v>136021</v>
      </c>
      <c r="O204" s="560" t="s">
        <v>765</v>
      </c>
      <c r="P204" s="560" t="s">
        <v>765</v>
      </c>
      <c r="Q204" s="560" t="s">
        <v>765</v>
      </c>
      <c r="R204" s="560" t="s">
        <v>765</v>
      </c>
      <c r="S204" s="560">
        <v>34901</v>
      </c>
      <c r="T204" s="560" t="s">
        <v>765</v>
      </c>
      <c r="U204" s="560" t="s">
        <v>765</v>
      </c>
      <c r="V204" s="560" t="s">
        <v>765</v>
      </c>
      <c r="W204" s="566" t="s">
        <v>124</v>
      </c>
    </row>
    <row r="205" spans="1:23" s="560" customFormat="1" ht="9.75" customHeight="1" x14ac:dyDescent="0.2">
      <c r="A205" s="568" t="s">
        <v>390</v>
      </c>
      <c r="B205" s="560" t="s">
        <v>765</v>
      </c>
      <c r="C205" s="560" t="s">
        <v>765</v>
      </c>
      <c r="D205" s="560" t="s">
        <v>765</v>
      </c>
      <c r="E205" s="560">
        <v>3450</v>
      </c>
      <c r="F205" s="560">
        <v>3450</v>
      </c>
      <c r="G205" s="560" t="s">
        <v>765</v>
      </c>
      <c r="H205" s="560" t="s">
        <v>765</v>
      </c>
      <c r="I205" s="560">
        <v>587351</v>
      </c>
      <c r="J205" s="560">
        <v>244626</v>
      </c>
      <c r="K205" s="560">
        <v>26772</v>
      </c>
      <c r="L205" s="560" t="s">
        <v>765</v>
      </c>
      <c r="M205" s="560" t="s">
        <v>765</v>
      </c>
      <c r="N205" s="560">
        <v>140402</v>
      </c>
      <c r="O205" s="560" t="s">
        <v>765</v>
      </c>
      <c r="P205" s="560" t="s">
        <v>765</v>
      </c>
      <c r="Q205" s="560">
        <v>24601</v>
      </c>
      <c r="R205" s="560" t="s">
        <v>765</v>
      </c>
      <c r="S205" s="560">
        <v>52851</v>
      </c>
      <c r="T205" s="560" t="s">
        <v>765</v>
      </c>
      <c r="U205" s="560" t="s">
        <v>765</v>
      </c>
      <c r="V205" s="560" t="s">
        <v>765</v>
      </c>
      <c r="W205" s="566" t="s">
        <v>125</v>
      </c>
    </row>
    <row r="206" spans="1:23" s="560" customFormat="1" ht="9.75" customHeight="1" x14ac:dyDescent="0.2">
      <c r="A206" s="568" t="s">
        <v>389</v>
      </c>
      <c r="B206" s="560" t="s">
        <v>765</v>
      </c>
      <c r="C206" s="560" t="s">
        <v>765</v>
      </c>
      <c r="D206" s="560" t="s">
        <v>765</v>
      </c>
      <c r="E206" s="560">
        <v>2950</v>
      </c>
      <c r="F206" s="560">
        <v>2950</v>
      </c>
      <c r="G206" s="560" t="s">
        <v>765</v>
      </c>
      <c r="H206" s="560" t="s">
        <v>765</v>
      </c>
      <c r="I206" s="560">
        <v>992533</v>
      </c>
      <c r="J206" s="560">
        <v>297220</v>
      </c>
      <c r="K206" s="560">
        <v>5250</v>
      </c>
      <c r="L206" s="560" t="s">
        <v>765</v>
      </c>
      <c r="M206" s="560" t="s">
        <v>765</v>
      </c>
      <c r="N206" s="560">
        <v>48065</v>
      </c>
      <c r="O206" s="560" t="s">
        <v>765</v>
      </c>
      <c r="P206" s="560" t="s">
        <v>765</v>
      </c>
      <c r="Q206" s="560">
        <v>201505</v>
      </c>
      <c r="R206" s="560">
        <v>5300</v>
      </c>
      <c r="S206" s="560">
        <v>37100</v>
      </c>
      <c r="T206" s="560" t="s">
        <v>765</v>
      </c>
      <c r="U206" s="560" t="s">
        <v>765</v>
      </c>
      <c r="V206" s="560" t="s">
        <v>765</v>
      </c>
      <c r="W206" s="566" t="s">
        <v>126</v>
      </c>
    </row>
    <row r="207" spans="1:23" s="560" customFormat="1" ht="9.75" customHeight="1" x14ac:dyDescent="0.2">
      <c r="A207" s="568" t="s">
        <v>388</v>
      </c>
      <c r="B207" s="560" t="s">
        <v>765</v>
      </c>
      <c r="C207" s="560" t="s">
        <v>765</v>
      </c>
      <c r="D207" s="560" t="s">
        <v>765</v>
      </c>
      <c r="E207" s="560" t="s">
        <v>765</v>
      </c>
      <c r="F207" s="560" t="s">
        <v>765</v>
      </c>
      <c r="G207" s="560" t="s">
        <v>765</v>
      </c>
      <c r="H207" s="560" t="s">
        <v>765</v>
      </c>
      <c r="I207" s="560">
        <v>1249887</v>
      </c>
      <c r="J207" s="560">
        <v>513895</v>
      </c>
      <c r="K207" s="560">
        <v>65732</v>
      </c>
      <c r="L207" s="560">
        <v>5300</v>
      </c>
      <c r="M207" s="560">
        <v>23804</v>
      </c>
      <c r="N207" s="560">
        <v>226253</v>
      </c>
      <c r="O207" s="560" t="s">
        <v>765</v>
      </c>
      <c r="P207" s="560" t="s">
        <v>765</v>
      </c>
      <c r="Q207" s="560">
        <v>68301</v>
      </c>
      <c r="R207" s="560" t="s">
        <v>765</v>
      </c>
      <c r="S207" s="560">
        <v>124505</v>
      </c>
      <c r="T207" s="560" t="s">
        <v>765</v>
      </c>
      <c r="U207" s="560" t="s">
        <v>765</v>
      </c>
      <c r="V207" s="560" t="s">
        <v>765</v>
      </c>
      <c r="W207" s="566" t="s">
        <v>127</v>
      </c>
    </row>
    <row r="208" spans="1:23" s="560" customFormat="1" ht="9.75" customHeight="1" x14ac:dyDescent="0.2">
      <c r="A208" s="568" t="s">
        <v>387</v>
      </c>
      <c r="B208" s="560" t="s">
        <v>765</v>
      </c>
      <c r="C208" s="560" t="s">
        <v>765</v>
      </c>
      <c r="D208" s="560" t="s">
        <v>765</v>
      </c>
      <c r="E208" s="560" t="s">
        <v>765</v>
      </c>
      <c r="F208" s="560" t="s">
        <v>765</v>
      </c>
      <c r="G208" s="560">
        <v>12</v>
      </c>
      <c r="H208" s="560">
        <v>12</v>
      </c>
      <c r="I208" s="560">
        <v>1031434</v>
      </c>
      <c r="J208" s="560">
        <v>79940</v>
      </c>
      <c r="K208" s="560">
        <v>39970</v>
      </c>
      <c r="L208" s="560" t="s">
        <v>765</v>
      </c>
      <c r="M208" s="560" t="s">
        <v>765</v>
      </c>
      <c r="N208" s="560">
        <v>14953</v>
      </c>
      <c r="O208" s="560" t="s">
        <v>765</v>
      </c>
      <c r="P208" s="560" t="s">
        <v>765</v>
      </c>
      <c r="Q208" s="560" t="s">
        <v>765</v>
      </c>
      <c r="R208" s="560" t="s">
        <v>765</v>
      </c>
      <c r="S208" s="560">
        <v>25017</v>
      </c>
      <c r="T208" s="560" t="s">
        <v>765</v>
      </c>
      <c r="U208" s="560" t="s">
        <v>765</v>
      </c>
      <c r="V208" s="560" t="s">
        <v>765</v>
      </c>
      <c r="W208" s="566" t="s">
        <v>128</v>
      </c>
    </row>
    <row r="209" spans="1:23" s="560" customFormat="1" ht="9.75" customHeight="1" x14ac:dyDescent="0.2">
      <c r="A209" s="568" t="s">
        <v>386</v>
      </c>
      <c r="B209" s="560" t="s">
        <v>765</v>
      </c>
      <c r="C209" s="560" t="s">
        <v>765</v>
      </c>
      <c r="D209" s="560" t="s">
        <v>765</v>
      </c>
      <c r="E209" s="560" t="s">
        <v>765</v>
      </c>
      <c r="F209" s="560" t="s">
        <v>765</v>
      </c>
      <c r="G209" s="560" t="s">
        <v>765</v>
      </c>
      <c r="H209" s="560" t="s">
        <v>765</v>
      </c>
      <c r="I209" s="560">
        <v>350797</v>
      </c>
      <c r="J209" s="560">
        <v>27901</v>
      </c>
      <c r="K209" s="560" t="s">
        <v>765</v>
      </c>
      <c r="L209" s="560" t="s">
        <v>765</v>
      </c>
      <c r="M209" s="560" t="s">
        <v>765</v>
      </c>
      <c r="N209" s="560" t="s">
        <v>765</v>
      </c>
      <c r="O209" s="560" t="s">
        <v>765</v>
      </c>
      <c r="P209" s="560" t="s">
        <v>765</v>
      </c>
      <c r="Q209" s="560" t="s">
        <v>765</v>
      </c>
      <c r="R209" s="560" t="s">
        <v>765</v>
      </c>
      <c r="S209" s="560">
        <v>27901</v>
      </c>
      <c r="T209" s="560" t="s">
        <v>765</v>
      </c>
      <c r="U209" s="560" t="s">
        <v>765</v>
      </c>
      <c r="V209" s="560" t="s">
        <v>765</v>
      </c>
      <c r="W209" s="566" t="s">
        <v>107</v>
      </c>
    </row>
    <row r="210" spans="1:23" s="560" customFormat="1" ht="9.75" customHeight="1" x14ac:dyDescent="0.2">
      <c r="A210" s="568" t="s">
        <v>385</v>
      </c>
      <c r="B210" s="560" t="s">
        <v>765</v>
      </c>
      <c r="C210" s="560" t="s">
        <v>765</v>
      </c>
      <c r="D210" s="560" t="s">
        <v>765</v>
      </c>
      <c r="E210" s="560" t="s">
        <v>765</v>
      </c>
      <c r="F210" s="560" t="s">
        <v>765</v>
      </c>
      <c r="G210" s="560" t="s">
        <v>765</v>
      </c>
      <c r="H210" s="560" t="s">
        <v>765</v>
      </c>
      <c r="I210" s="560">
        <v>702793</v>
      </c>
      <c r="J210" s="560">
        <v>187194</v>
      </c>
      <c r="K210" s="560" t="s">
        <v>765</v>
      </c>
      <c r="L210" s="560" t="s">
        <v>765</v>
      </c>
      <c r="M210" s="560" t="s">
        <v>765</v>
      </c>
      <c r="N210" s="560">
        <v>85305</v>
      </c>
      <c r="O210" s="560" t="s">
        <v>765</v>
      </c>
      <c r="P210" s="560" t="s">
        <v>765</v>
      </c>
      <c r="Q210" s="560">
        <v>92355</v>
      </c>
      <c r="R210" s="560" t="s">
        <v>765</v>
      </c>
      <c r="S210" s="560">
        <v>9534</v>
      </c>
      <c r="T210" s="560" t="s">
        <v>765</v>
      </c>
      <c r="U210" s="560" t="s">
        <v>765</v>
      </c>
      <c r="V210" s="560" t="s">
        <v>765</v>
      </c>
      <c r="W210" s="566" t="s">
        <v>108</v>
      </c>
    </row>
    <row r="211" spans="1:23" s="560" customFormat="1" ht="9.75" customHeight="1" x14ac:dyDescent="0.2">
      <c r="A211" s="568" t="s">
        <v>384</v>
      </c>
      <c r="B211" s="560" t="s">
        <v>765</v>
      </c>
      <c r="C211" s="560" t="s">
        <v>765</v>
      </c>
      <c r="D211" s="560" t="s">
        <v>765</v>
      </c>
      <c r="E211" s="560" t="s">
        <v>765</v>
      </c>
      <c r="F211" s="560" t="s">
        <v>765</v>
      </c>
      <c r="G211" s="560">
        <v>26</v>
      </c>
      <c r="H211" s="560">
        <v>26</v>
      </c>
      <c r="I211" s="560">
        <v>925174</v>
      </c>
      <c r="J211" s="560">
        <v>279131</v>
      </c>
      <c r="K211" s="560">
        <v>28946</v>
      </c>
      <c r="L211" s="560" t="s">
        <v>765</v>
      </c>
      <c r="M211" s="560">
        <v>47673</v>
      </c>
      <c r="N211" s="560">
        <v>39960</v>
      </c>
      <c r="O211" s="560" t="s">
        <v>765</v>
      </c>
      <c r="P211" s="560" t="s">
        <v>765</v>
      </c>
      <c r="Q211" s="560">
        <v>100101</v>
      </c>
      <c r="R211" s="560" t="s">
        <v>765</v>
      </c>
      <c r="S211" s="560">
        <v>62451</v>
      </c>
      <c r="T211" s="560" t="s">
        <v>765</v>
      </c>
      <c r="U211" s="560" t="s">
        <v>765</v>
      </c>
      <c r="V211" s="560" t="s">
        <v>765</v>
      </c>
      <c r="W211" s="566" t="s">
        <v>109</v>
      </c>
    </row>
    <row r="212" spans="1:23" s="560" customFormat="1" ht="9.75" customHeight="1" x14ac:dyDescent="0.2">
      <c r="A212" s="568" t="s">
        <v>678</v>
      </c>
      <c r="B212" s="560" t="s">
        <v>765</v>
      </c>
      <c r="C212" s="560" t="s">
        <v>765</v>
      </c>
      <c r="D212" s="560" t="s">
        <v>765</v>
      </c>
      <c r="E212" s="560" t="s">
        <v>765</v>
      </c>
      <c r="F212" s="560" t="s">
        <v>765</v>
      </c>
      <c r="G212" s="560">
        <v>26</v>
      </c>
      <c r="H212" s="560">
        <v>26</v>
      </c>
      <c r="I212" s="560">
        <v>725354</v>
      </c>
      <c r="J212" s="560">
        <v>183517</v>
      </c>
      <c r="K212" s="560" t="s">
        <v>765</v>
      </c>
      <c r="L212" s="560" t="s">
        <v>765</v>
      </c>
      <c r="M212" s="560" t="s">
        <v>765</v>
      </c>
      <c r="N212" s="560">
        <v>114963</v>
      </c>
      <c r="O212" s="560" t="s">
        <v>765</v>
      </c>
      <c r="P212" s="560" t="s">
        <v>765</v>
      </c>
      <c r="Q212" s="560" t="s">
        <v>765</v>
      </c>
      <c r="R212" s="560" t="s">
        <v>765</v>
      </c>
      <c r="S212" s="560">
        <v>68554</v>
      </c>
      <c r="T212" s="560" t="s">
        <v>765</v>
      </c>
      <c r="U212" s="560" t="s">
        <v>765</v>
      </c>
      <c r="V212" s="560" t="s">
        <v>765</v>
      </c>
      <c r="W212" s="566" t="s">
        <v>679</v>
      </c>
    </row>
    <row r="213" spans="1:23" s="560" customFormat="1" ht="9.75" customHeight="1" x14ac:dyDescent="0.2">
      <c r="A213" s="568" t="s">
        <v>383</v>
      </c>
      <c r="B213" s="560" t="s">
        <v>765</v>
      </c>
      <c r="C213" s="560" t="s">
        <v>765</v>
      </c>
      <c r="D213" s="560" t="s">
        <v>765</v>
      </c>
      <c r="E213" s="560" t="s">
        <v>765</v>
      </c>
      <c r="F213" s="560" t="s">
        <v>765</v>
      </c>
      <c r="G213" s="560">
        <v>26</v>
      </c>
      <c r="H213" s="560">
        <v>26</v>
      </c>
      <c r="I213" s="560">
        <v>648606</v>
      </c>
      <c r="J213" s="560">
        <v>169945</v>
      </c>
      <c r="K213" s="560">
        <v>18278</v>
      </c>
      <c r="L213" s="560">
        <v>45994</v>
      </c>
      <c r="M213" s="560" t="s">
        <v>765</v>
      </c>
      <c r="N213" s="560" t="s">
        <v>765</v>
      </c>
      <c r="O213" s="560" t="s">
        <v>765</v>
      </c>
      <c r="P213" s="560" t="s">
        <v>765</v>
      </c>
      <c r="Q213" s="560">
        <v>76170</v>
      </c>
      <c r="R213" s="560" t="s">
        <v>765</v>
      </c>
      <c r="S213" s="560">
        <v>29503</v>
      </c>
      <c r="T213" s="560" t="s">
        <v>765</v>
      </c>
      <c r="U213" s="560" t="s">
        <v>765</v>
      </c>
      <c r="V213" s="560" t="s">
        <v>765</v>
      </c>
      <c r="W213" s="566" t="s">
        <v>104</v>
      </c>
    </row>
    <row r="214" spans="1:23" s="560" customFormat="1" ht="9.75" customHeight="1" x14ac:dyDescent="0.2">
      <c r="A214" s="565" t="s">
        <v>382</v>
      </c>
      <c r="B214" s="564" t="s">
        <v>765</v>
      </c>
      <c r="C214" s="563" t="s">
        <v>765</v>
      </c>
      <c r="D214" s="563" t="s">
        <v>765</v>
      </c>
      <c r="E214" s="563" t="s">
        <v>765</v>
      </c>
      <c r="F214" s="563" t="s">
        <v>765</v>
      </c>
      <c r="G214" s="563">
        <v>26</v>
      </c>
      <c r="H214" s="563">
        <v>26</v>
      </c>
      <c r="I214" s="563">
        <v>581049</v>
      </c>
      <c r="J214" s="563">
        <v>98968</v>
      </c>
      <c r="K214" s="563">
        <v>98968</v>
      </c>
      <c r="L214" s="563" t="s">
        <v>765</v>
      </c>
      <c r="M214" s="563" t="s">
        <v>765</v>
      </c>
      <c r="N214" s="563" t="s">
        <v>765</v>
      </c>
      <c r="O214" s="563" t="s">
        <v>765</v>
      </c>
      <c r="P214" s="563" t="s">
        <v>765</v>
      </c>
      <c r="Q214" s="563" t="s">
        <v>765</v>
      </c>
      <c r="R214" s="563" t="s">
        <v>765</v>
      </c>
      <c r="S214" s="563" t="s">
        <v>765</v>
      </c>
      <c r="T214" s="563" t="s">
        <v>765</v>
      </c>
      <c r="U214" s="563" t="s">
        <v>765</v>
      </c>
      <c r="V214" s="563" t="s">
        <v>765</v>
      </c>
      <c r="W214" s="561" t="s">
        <v>105</v>
      </c>
    </row>
    <row r="215" spans="1:23" ht="12" customHeight="1" x14ac:dyDescent="0.2"/>
    <row r="216" spans="1:23" ht="12" customHeight="1" x14ac:dyDescent="0.2"/>
    <row r="217" spans="1:23" ht="12" customHeight="1" x14ac:dyDescent="0.15">
      <c r="K217" s="579" t="s">
        <v>129</v>
      </c>
      <c r="V217" s="582" t="s">
        <v>414</v>
      </c>
    </row>
    <row r="218" spans="1:23" s="574" customFormat="1" ht="21" customHeight="1" x14ac:dyDescent="0.2">
      <c r="A218" s="1074" t="s">
        <v>276</v>
      </c>
      <c r="B218" s="577" t="s">
        <v>551</v>
      </c>
      <c r="C218" s="576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1077" t="s">
        <v>111</v>
      </c>
    </row>
    <row r="219" spans="1:23" s="574" customFormat="1" ht="21" customHeight="1" x14ac:dyDescent="0.2">
      <c r="A219" s="1075"/>
      <c r="B219" s="1041" t="s">
        <v>436</v>
      </c>
      <c r="C219" s="1040"/>
      <c r="D219" s="1041" t="s">
        <v>435</v>
      </c>
      <c r="E219" s="576"/>
      <c r="F219" s="576"/>
      <c r="G219" s="576"/>
      <c r="H219" s="1040"/>
      <c r="I219" s="1041" t="s">
        <v>434</v>
      </c>
      <c r="J219" s="576"/>
      <c r="K219" s="576"/>
      <c r="L219" s="1040"/>
      <c r="M219" s="1041" t="s">
        <v>411</v>
      </c>
      <c r="N219" s="576"/>
      <c r="O219" s="1040"/>
      <c r="P219" s="1041" t="s">
        <v>410</v>
      </c>
      <c r="Q219" s="576"/>
      <c r="R219" s="576"/>
      <c r="S219" s="576"/>
      <c r="T219" s="576"/>
      <c r="U219" s="576"/>
      <c r="V219" s="576"/>
      <c r="W219" s="1078"/>
    </row>
    <row r="220" spans="1:23" s="574" customFormat="1" ht="52.5" customHeight="1" x14ac:dyDescent="0.2">
      <c r="A220" s="1076"/>
      <c r="B220" s="1043" t="s">
        <v>1598</v>
      </c>
      <c r="C220" s="581" t="s">
        <v>423</v>
      </c>
      <c r="D220" s="1043" t="s">
        <v>418</v>
      </c>
      <c r="E220" s="575" t="s">
        <v>461</v>
      </c>
      <c r="F220" s="575" t="s">
        <v>417</v>
      </c>
      <c r="G220" s="575" t="s">
        <v>499</v>
      </c>
      <c r="H220" s="575" t="s">
        <v>533</v>
      </c>
      <c r="I220" s="1043" t="s">
        <v>416</v>
      </c>
      <c r="J220" s="575" t="s">
        <v>415</v>
      </c>
      <c r="K220" s="575" t="s">
        <v>527</v>
      </c>
      <c r="L220" s="575" t="s">
        <v>409</v>
      </c>
      <c r="M220" s="1043" t="s">
        <v>408</v>
      </c>
      <c r="N220" s="575" t="s">
        <v>526</v>
      </c>
      <c r="O220" s="581" t="s">
        <v>552</v>
      </c>
      <c r="P220" s="1043" t="s">
        <v>402</v>
      </c>
      <c r="Q220" s="575" t="s">
        <v>401</v>
      </c>
      <c r="R220" s="575" t="s">
        <v>488</v>
      </c>
      <c r="S220" s="575" t="s">
        <v>524</v>
      </c>
      <c r="T220" s="575" t="s">
        <v>550</v>
      </c>
      <c r="U220" s="575" t="s">
        <v>549</v>
      </c>
      <c r="V220" s="580" t="s">
        <v>754</v>
      </c>
      <c r="W220" s="1079"/>
    </row>
    <row r="221" spans="1:23" s="560" customFormat="1" ht="9.75" customHeight="1" x14ac:dyDescent="0.2">
      <c r="A221" s="573" t="s">
        <v>598</v>
      </c>
      <c r="B221" s="572">
        <v>456213</v>
      </c>
      <c r="C221" s="571">
        <v>456213</v>
      </c>
      <c r="D221" s="571">
        <v>176630</v>
      </c>
      <c r="E221" s="571">
        <v>50049</v>
      </c>
      <c r="F221" s="571">
        <v>126581</v>
      </c>
      <c r="G221" s="571" t="s">
        <v>765</v>
      </c>
      <c r="H221" s="571" t="s">
        <v>765</v>
      </c>
      <c r="I221" s="571">
        <v>32200</v>
      </c>
      <c r="J221" s="571" t="s">
        <v>765</v>
      </c>
      <c r="K221" s="571" t="s">
        <v>765</v>
      </c>
      <c r="L221" s="571">
        <v>32200</v>
      </c>
      <c r="M221" s="571">
        <v>87101</v>
      </c>
      <c r="N221" s="571" t="s">
        <v>765</v>
      </c>
      <c r="O221" s="571">
        <v>87101</v>
      </c>
      <c r="P221" s="571">
        <v>3548737</v>
      </c>
      <c r="Q221" s="571">
        <v>3545237</v>
      </c>
      <c r="R221" s="571" t="s">
        <v>765</v>
      </c>
      <c r="S221" s="571" t="s">
        <v>765</v>
      </c>
      <c r="T221" s="571" t="s">
        <v>765</v>
      </c>
      <c r="U221" s="571" t="s">
        <v>765</v>
      </c>
      <c r="V221" s="571" t="s">
        <v>765</v>
      </c>
      <c r="W221" s="569" t="s">
        <v>118</v>
      </c>
    </row>
    <row r="222" spans="1:23" s="560" customFormat="1" ht="9.75" customHeight="1" x14ac:dyDescent="0.2">
      <c r="A222" s="568" t="s">
        <v>399</v>
      </c>
      <c r="B222" s="560" t="s">
        <v>765</v>
      </c>
      <c r="C222" s="560" t="s">
        <v>765</v>
      </c>
      <c r="D222" s="560">
        <v>87014</v>
      </c>
      <c r="E222" s="560" t="s">
        <v>765</v>
      </c>
      <c r="F222" s="560">
        <v>37010</v>
      </c>
      <c r="G222" s="560">
        <v>50004</v>
      </c>
      <c r="H222" s="560" t="s">
        <v>765</v>
      </c>
      <c r="I222" s="560">
        <v>90245</v>
      </c>
      <c r="J222" s="560" t="s">
        <v>765</v>
      </c>
      <c r="K222" s="560">
        <v>90245</v>
      </c>
      <c r="L222" s="560" t="s">
        <v>765</v>
      </c>
      <c r="M222" s="560">
        <v>57900</v>
      </c>
      <c r="N222" s="560">
        <v>57900</v>
      </c>
      <c r="O222" s="560" t="s">
        <v>765</v>
      </c>
      <c r="P222" s="560">
        <v>2821507</v>
      </c>
      <c r="Q222" s="560">
        <v>2488594</v>
      </c>
      <c r="R222" s="560">
        <v>222080</v>
      </c>
      <c r="S222" s="560">
        <v>7151</v>
      </c>
      <c r="T222" s="560">
        <v>32289</v>
      </c>
      <c r="U222" s="560">
        <v>65682</v>
      </c>
      <c r="V222" s="560" t="s">
        <v>765</v>
      </c>
      <c r="W222" s="566" t="s">
        <v>119</v>
      </c>
    </row>
    <row r="223" spans="1:23" s="560" customFormat="1" ht="9.75" customHeight="1" x14ac:dyDescent="0.2">
      <c r="A223" s="568" t="s">
        <v>398</v>
      </c>
      <c r="B223" s="560" t="s">
        <v>765</v>
      </c>
      <c r="C223" s="560" t="s">
        <v>765</v>
      </c>
      <c r="D223" s="560">
        <v>108176</v>
      </c>
      <c r="E223" s="560" t="s">
        <v>765</v>
      </c>
      <c r="F223" s="560">
        <v>108176</v>
      </c>
      <c r="G223" s="560" t="s">
        <v>765</v>
      </c>
      <c r="H223" s="560" t="s">
        <v>765</v>
      </c>
      <c r="I223" s="560">
        <v>789535</v>
      </c>
      <c r="J223" s="560">
        <v>51600</v>
      </c>
      <c r="K223" s="560">
        <v>737935</v>
      </c>
      <c r="L223" s="560" t="s">
        <v>765</v>
      </c>
      <c r="M223" s="560" t="s">
        <v>765</v>
      </c>
      <c r="N223" s="560" t="s">
        <v>765</v>
      </c>
      <c r="O223" s="560" t="s">
        <v>765</v>
      </c>
      <c r="P223" s="560">
        <v>4194431</v>
      </c>
      <c r="Q223" s="560">
        <v>3917183</v>
      </c>
      <c r="R223" s="560">
        <v>183235</v>
      </c>
      <c r="S223" s="560" t="s">
        <v>765</v>
      </c>
      <c r="T223" s="560" t="s">
        <v>765</v>
      </c>
      <c r="U223" s="560">
        <v>89247</v>
      </c>
      <c r="V223" s="560" t="s">
        <v>765</v>
      </c>
      <c r="W223" s="566" t="s">
        <v>120</v>
      </c>
    </row>
    <row r="224" spans="1:23" s="560" customFormat="1" ht="9.75" customHeight="1" x14ac:dyDescent="0.2">
      <c r="A224" s="568" t="s">
        <v>397</v>
      </c>
      <c r="B224" s="560">
        <v>36070</v>
      </c>
      <c r="C224" s="560">
        <v>36070</v>
      </c>
      <c r="D224" s="560">
        <v>234343</v>
      </c>
      <c r="E224" s="560" t="s">
        <v>765</v>
      </c>
      <c r="F224" s="560">
        <v>60541</v>
      </c>
      <c r="G224" s="560">
        <v>148782</v>
      </c>
      <c r="H224" s="560">
        <v>25020</v>
      </c>
      <c r="I224" s="560">
        <v>884578</v>
      </c>
      <c r="J224" s="560">
        <v>50050</v>
      </c>
      <c r="K224" s="560">
        <v>834528</v>
      </c>
      <c r="L224" s="560" t="s">
        <v>765</v>
      </c>
      <c r="M224" s="560" t="s">
        <v>765</v>
      </c>
      <c r="N224" s="560" t="s">
        <v>765</v>
      </c>
      <c r="O224" s="560" t="s">
        <v>765</v>
      </c>
      <c r="P224" s="560">
        <v>4527262</v>
      </c>
      <c r="Q224" s="560">
        <v>4335953</v>
      </c>
      <c r="R224" s="560">
        <v>118300</v>
      </c>
      <c r="S224" s="560" t="s">
        <v>765</v>
      </c>
      <c r="T224" s="560" t="s">
        <v>765</v>
      </c>
      <c r="U224" s="560">
        <v>73009</v>
      </c>
      <c r="V224" s="560" t="s">
        <v>765</v>
      </c>
      <c r="W224" s="566" t="s">
        <v>283</v>
      </c>
    </row>
    <row r="225" spans="1:23" s="560" customFormat="1" ht="9.75" customHeight="1" x14ac:dyDescent="0.2">
      <c r="A225" s="568" t="s">
        <v>750</v>
      </c>
      <c r="B225" s="560" t="s">
        <v>765</v>
      </c>
      <c r="C225" s="560" t="s">
        <v>765</v>
      </c>
      <c r="D225" s="560">
        <v>655475</v>
      </c>
      <c r="E225" s="560" t="s">
        <v>765</v>
      </c>
      <c r="F225" s="560">
        <v>272496</v>
      </c>
      <c r="G225" s="560">
        <v>382979</v>
      </c>
      <c r="H225" s="560" t="s">
        <v>765</v>
      </c>
      <c r="I225" s="560">
        <v>540161</v>
      </c>
      <c r="J225" s="560">
        <v>49251</v>
      </c>
      <c r="K225" s="560">
        <v>490910</v>
      </c>
      <c r="L225" s="560" t="s">
        <v>765</v>
      </c>
      <c r="M225" s="560" t="s">
        <v>765</v>
      </c>
      <c r="N225" s="560" t="s">
        <v>765</v>
      </c>
      <c r="O225" s="560" t="s">
        <v>765</v>
      </c>
      <c r="P225" s="560">
        <v>5310641</v>
      </c>
      <c r="Q225" s="560">
        <v>5132384</v>
      </c>
      <c r="R225" s="560">
        <v>92711</v>
      </c>
      <c r="S225" s="560" t="s">
        <v>765</v>
      </c>
      <c r="T225" s="560" t="s">
        <v>765</v>
      </c>
      <c r="U225" s="560">
        <v>85546</v>
      </c>
      <c r="V225" s="560" t="s">
        <v>765</v>
      </c>
      <c r="W225" s="566" t="s">
        <v>673</v>
      </c>
    </row>
    <row r="226" spans="1:23" s="560" customFormat="1" ht="6.75" customHeight="1" x14ac:dyDescent="0.2">
      <c r="A226" s="568"/>
      <c r="W226" s="566"/>
    </row>
    <row r="227" spans="1:23" s="560" customFormat="1" ht="9.75" customHeight="1" x14ac:dyDescent="0.2">
      <c r="A227" s="568" t="s">
        <v>595</v>
      </c>
      <c r="B227" s="560">
        <v>36070</v>
      </c>
      <c r="C227" s="560">
        <v>36070</v>
      </c>
      <c r="D227" s="560">
        <v>226343</v>
      </c>
      <c r="E227" s="560" t="s">
        <v>765</v>
      </c>
      <c r="F227" s="560">
        <v>52541</v>
      </c>
      <c r="G227" s="560">
        <v>148782</v>
      </c>
      <c r="H227" s="560">
        <v>25020</v>
      </c>
      <c r="I227" s="560">
        <v>833077</v>
      </c>
      <c r="J227" s="560">
        <v>50050</v>
      </c>
      <c r="K227" s="560">
        <v>783027</v>
      </c>
      <c r="L227" s="560" t="s">
        <v>765</v>
      </c>
      <c r="M227" s="560" t="s">
        <v>765</v>
      </c>
      <c r="N227" s="560" t="s">
        <v>765</v>
      </c>
      <c r="O227" s="560" t="s">
        <v>765</v>
      </c>
      <c r="P227" s="560">
        <v>4634764</v>
      </c>
      <c r="Q227" s="560">
        <v>4469340</v>
      </c>
      <c r="R227" s="560">
        <v>103160</v>
      </c>
      <c r="S227" s="560" t="s">
        <v>765</v>
      </c>
      <c r="T227" s="560" t="s">
        <v>765</v>
      </c>
      <c r="U227" s="560">
        <v>62264</v>
      </c>
      <c r="V227" s="560" t="s">
        <v>765</v>
      </c>
      <c r="W227" s="566" t="s">
        <v>282</v>
      </c>
    </row>
    <row r="228" spans="1:23" s="560" customFormat="1" ht="9.75" customHeight="1" x14ac:dyDescent="0.2">
      <c r="A228" s="568" t="s">
        <v>751</v>
      </c>
      <c r="B228" s="560" t="s">
        <v>765</v>
      </c>
      <c r="C228" s="560" t="s">
        <v>765</v>
      </c>
      <c r="D228" s="560">
        <v>752390</v>
      </c>
      <c r="E228" s="560" t="s">
        <v>765</v>
      </c>
      <c r="F228" s="560">
        <v>319360</v>
      </c>
      <c r="G228" s="560">
        <v>433030</v>
      </c>
      <c r="H228" s="560" t="s">
        <v>765</v>
      </c>
      <c r="I228" s="560">
        <v>538934</v>
      </c>
      <c r="J228" s="560">
        <v>49251</v>
      </c>
      <c r="K228" s="560">
        <v>489683</v>
      </c>
      <c r="L228" s="560" t="s">
        <v>765</v>
      </c>
      <c r="M228" s="560" t="s">
        <v>765</v>
      </c>
      <c r="N228" s="560" t="s">
        <v>765</v>
      </c>
      <c r="O228" s="560" t="s">
        <v>765</v>
      </c>
      <c r="P228" s="560">
        <v>5165651</v>
      </c>
      <c r="Q228" s="560">
        <v>4931660</v>
      </c>
      <c r="R228" s="560">
        <v>92711</v>
      </c>
      <c r="S228" s="560" t="s">
        <v>765</v>
      </c>
      <c r="T228" s="560" t="s">
        <v>765</v>
      </c>
      <c r="U228" s="560">
        <v>132064</v>
      </c>
      <c r="V228" s="560">
        <v>9216</v>
      </c>
      <c r="W228" s="566" t="s">
        <v>675</v>
      </c>
    </row>
    <row r="229" spans="1:23" s="560" customFormat="1" ht="6.75" customHeight="1" x14ac:dyDescent="0.2">
      <c r="A229" s="568"/>
      <c r="W229" s="566"/>
    </row>
    <row r="230" spans="1:23" s="560" customFormat="1" ht="9.75" customHeight="1" x14ac:dyDescent="0.2">
      <c r="A230" s="568" t="s">
        <v>393</v>
      </c>
      <c r="B230" s="560" t="s">
        <v>765</v>
      </c>
      <c r="C230" s="560" t="s">
        <v>765</v>
      </c>
      <c r="D230" s="560" t="s">
        <v>765</v>
      </c>
      <c r="E230" s="560" t="s">
        <v>765</v>
      </c>
      <c r="F230" s="560" t="s">
        <v>765</v>
      </c>
      <c r="G230" s="560" t="s">
        <v>765</v>
      </c>
      <c r="H230" s="560" t="s">
        <v>765</v>
      </c>
      <c r="I230" s="560">
        <v>197354</v>
      </c>
      <c r="J230" s="560" t="s">
        <v>765</v>
      </c>
      <c r="K230" s="560">
        <v>197354</v>
      </c>
      <c r="L230" s="560" t="s">
        <v>765</v>
      </c>
      <c r="M230" s="560" t="s">
        <v>765</v>
      </c>
      <c r="N230" s="560" t="s">
        <v>765</v>
      </c>
      <c r="O230" s="560" t="s">
        <v>765</v>
      </c>
      <c r="P230" s="560">
        <v>1303928</v>
      </c>
      <c r="Q230" s="560">
        <v>1291133</v>
      </c>
      <c r="R230" s="560" t="s">
        <v>765</v>
      </c>
      <c r="S230" s="560" t="s">
        <v>765</v>
      </c>
      <c r="T230" s="560" t="s">
        <v>765</v>
      </c>
      <c r="U230" s="560">
        <v>12795</v>
      </c>
      <c r="V230" s="560" t="s">
        <v>765</v>
      </c>
      <c r="W230" s="566" t="s">
        <v>281</v>
      </c>
    </row>
    <row r="231" spans="1:23" s="560" customFormat="1" ht="9.75" customHeight="1" x14ac:dyDescent="0.2">
      <c r="A231" s="568" t="s">
        <v>396</v>
      </c>
      <c r="B231" s="560" t="s">
        <v>765</v>
      </c>
      <c r="C231" s="560" t="s">
        <v>765</v>
      </c>
      <c r="D231" s="560">
        <v>145891</v>
      </c>
      <c r="E231" s="560" t="s">
        <v>765</v>
      </c>
      <c r="F231" s="560">
        <v>55845</v>
      </c>
      <c r="G231" s="560">
        <v>90046</v>
      </c>
      <c r="H231" s="560" t="s">
        <v>765</v>
      </c>
      <c r="I231" s="560">
        <v>99834</v>
      </c>
      <c r="J231" s="560" t="s">
        <v>765</v>
      </c>
      <c r="K231" s="560">
        <v>99834</v>
      </c>
      <c r="L231" s="560" t="s">
        <v>765</v>
      </c>
      <c r="M231" s="560" t="s">
        <v>765</v>
      </c>
      <c r="N231" s="560" t="s">
        <v>765</v>
      </c>
      <c r="O231" s="560" t="s">
        <v>765</v>
      </c>
      <c r="P231" s="560">
        <v>1028593</v>
      </c>
      <c r="Q231" s="560">
        <v>1014354</v>
      </c>
      <c r="R231" s="560" t="s">
        <v>765</v>
      </c>
      <c r="S231" s="560" t="s">
        <v>765</v>
      </c>
      <c r="T231" s="560" t="s">
        <v>765</v>
      </c>
      <c r="U231" s="560">
        <v>14239</v>
      </c>
      <c r="V231" s="560" t="s">
        <v>765</v>
      </c>
      <c r="W231" s="566" t="s">
        <v>121</v>
      </c>
    </row>
    <row r="232" spans="1:23" s="560" customFormat="1" ht="9.75" customHeight="1" x14ac:dyDescent="0.2">
      <c r="A232" s="568" t="s">
        <v>395</v>
      </c>
      <c r="B232" s="560" t="s">
        <v>765</v>
      </c>
      <c r="C232" s="560" t="s">
        <v>765</v>
      </c>
      <c r="D232" s="560">
        <v>306326</v>
      </c>
      <c r="E232" s="560" t="s">
        <v>765</v>
      </c>
      <c r="F232" s="560">
        <v>111118</v>
      </c>
      <c r="G232" s="560">
        <v>195208</v>
      </c>
      <c r="H232" s="560" t="s">
        <v>765</v>
      </c>
      <c r="I232" s="560">
        <v>142877</v>
      </c>
      <c r="J232" s="560">
        <v>49251</v>
      </c>
      <c r="K232" s="560">
        <v>93626</v>
      </c>
      <c r="L232" s="560" t="s">
        <v>765</v>
      </c>
      <c r="M232" s="560" t="s">
        <v>765</v>
      </c>
      <c r="N232" s="560" t="s">
        <v>765</v>
      </c>
      <c r="O232" s="560" t="s">
        <v>765</v>
      </c>
      <c r="P232" s="560">
        <v>1859789</v>
      </c>
      <c r="Q232" s="560">
        <v>1745943</v>
      </c>
      <c r="R232" s="560">
        <v>92711</v>
      </c>
      <c r="S232" s="560" t="s">
        <v>765</v>
      </c>
      <c r="T232" s="560" t="s">
        <v>765</v>
      </c>
      <c r="U232" s="560">
        <v>21135</v>
      </c>
      <c r="V232" s="560" t="s">
        <v>765</v>
      </c>
      <c r="W232" s="566" t="s">
        <v>122</v>
      </c>
    </row>
    <row r="233" spans="1:23" s="560" customFormat="1" ht="9.75" customHeight="1" x14ac:dyDescent="0.2">
      <c r="A233" s="568" t="s">
        <v>394</v>
      </c>
      <c r="B233" s="560" t="s">
        <v>765</v>
      </c>
      <c r="C233" s="560" t="s">
        <v>765</v>
      </c>
      <c r="D233" s="560">
        <v>203258</v>
      </c>
      <c r="E233" s="560" t="s">
        <v>765</v>
      </c>
      <c r="F233" s="560">
        <v>105533</v>
      </c>
      <c r="G233" s="560">
        <v>97725</v>
      </c>
      <c r="H233" s="560" t="s">
        <v>765</v>
      </c>
      <c r="I233" s="560">
        <v>100096</v>
      </c>
      <c r="J233" s="560" t="s">
        <v>765</v>
      </c>
      <c r="K233" s="560">
        <v>100096</v>
      </c>
      <c r="L233" s="560" t="s">
        <v>765</v>
      </c>
      <c r="M233" s="560" t="s">
        <v>765</v>
      </c>
      <c r="N233" s="560" t="s">
        <v>765</v>
      </c>
      <c r="O233" s="560" t="s">
        <v>765</v>
      </c>
      <c r="P233" s="560">
        <v>1118331</v>
      </c>
      <c r="Q233" s="560">
        <v>1080954</v>
      </c>
      <c r="R233" s="560" t="s">
        <v>765</v>
      </c>
      <c r="S233" s="560" t="s">
        <v>765</v>
      </c>
      <c r="T233" s="560" t="s">
        <v>765</v>
      </c>
      <c r="U233" s="560">
        <v>37377</v>
      </c>
      <c r="V233" s="560" t="s">
        <v>765</v>
      </c>
      <c r="W233" s="566" t="s">
        <v>123</v>
      </c>
    </row>
    <row r="234" spans="1:23" s="560" customFormat="1" ht="9.75" customHeight="1" x14ac:dyDescent="0.2">
      <c r="A234" s="568" t="s">
        <v>676</v>
      </c>
      <c r="B234" s="560" t="s">
        <v>765</v>
      </c>
      <c r="C234" s="560" t="s">
        <v>765</v>
      </c>
      <c r="D234" s="560">
        <v>96915</v>
      </c>
      <c r="E234" s="560" t="s">
        <v>765</v>
      </c>
      <c r="F234" s="560">
        <v>46864</v>
      </c>
      <c r="G234" s="560">
        <v>50051</v>
      </c>
      <c r="H234" s="560" t="s">
        <v>765</v>
      </c>
      <c r="I234" s="560">
        <v>196127</v>
      </c>
      <c r="J234" s="560" t="s">
        <v>765</v>
      </c>
      <c r="K234" s="560">
        <v>196127</v>
      </c>
      <c r="L234" s="560" t="s">
        <v>765</v>
      </c>
      <c r="M234" s="560" t="s">
        <v>765</v>
      </c>
      <c r="N234" s="560" t="s">
        <v>765</v>
      </c>
      <c r="O234" s="560" t="s">
        <v>765</v>
      </c>
      <c r="P234" s="560">
        <v>1158938</v>
      </c>
      <c r="Q234" s="560">
        <v>1090409</v>
      </c>
      <c r="R234" s="560" t="s">
        <v>765</v>
      </c>
      <c r="S234" s="560" t="s">
        <v>765</v>
      </c>
      <c r="T234" s="560" t="s">
        <v>765</v>
      </c>
      <c r="U234" s="560">
        <v>59313</v>
      </c>
      <c r="V234" s="560">
        <v>9216</v>
      </c>
      <c r="W234" s="566" t="s">
        <v>677</v>
      </c>
    </row>
    <row r="235" spans="1:23" s="560" customFormat="1" ht="6.75" customHeight="1" x14ac:dyDescent="0.2">
      <c r="A235" s="568"/>
      <c r="W235" s="566"/>
    </row>
    <row r="236" spans="1:23" s="560" customFormat="1" ht="9.75" customHeight="1" x14ac:dyDescent="0.2">
      <c r="A236" s="568" t="s">
        <v>280</v>
      </c>
      <c r="B236" s="560" t="s">
        <v>765</v>
      </c>
      <c r="C236" s="560" t="s">
        <v>765</v>
      </c>
      <c r="D236" s="560" t="s">
        <v>765</v>
      </c>
      <c r="E236" s="560" t="s">
        <v>765</v>
      </c>
      <c r="F236" s="560" t="s">
        <v>765</v>
      </c>
      <c r="G236" s="560" t="s">
        <v>765</v>
      </c>
      <c r="H236" s="560" t="s">
        <v>765</v>
      </c>
      <c r="I236" s="560">
        <v>147463</v>
      </c>
      <c r="J236" s="560" t="s">
        <v>765</v>
      </c>
      <c r="K236" s="560">
        <v>147463</v>
      </c>
      <c r="L236" s="560" t="s">
        <v>765</v>
      </c>
      <c r="M236" s="560" t="s">
        <v>765</v>
      </c>
      <c r="N236" s="560" t="s">
        <v>765</v>
      </c>
      <c r="O236" s="560" t="s">
        <v>765</v>
      </c>
      <c r="P236" s="560">
        <v>459678</v>
      </c>
      <c r="Q236" s="560">
        <v>459678</v>
      </c>
      <c r="R236" s="560" t="s">
        <v>765</v>
      </c>
      <c r="S236" s="560" t="s">
        <v>765</v>
      </c>
      <c r="T236" s="560" t="s">
        <v>765</v>
      </c>
      <c r="U236" s="560" t="s">
        <v>765</v>
      </c>
      <c r="V236" s="560" t="s">
        <v>765</v>
      </c>
      <c r="W236" s="566" t="s">
        <v>279</v>
      </c>
    </row>
    <row r="237" spans="1:23" s="560" customFormat="1" ht="9.75" customHeight="1" x14ac:dyDescent="0.2">
      <c r="A237" s="568" t="s">
        <v>383</v>
      </c>
      <c r="B237" s="560" t="s">
        <v>765</v>
      </c>
      <c r="C237" s="560" t="s">
        <v>765</v>
      </c>
      <c r="D237" s="560" t="s">
        <v>765</v>
      </c>
      <c r="E237" s="560" t="s">
        <v>765</v>
      </c>
      <c r="F237" s="560" t="s">
        <v>765</v>
      </c>
      <c r="G237" s="560" t="s">
        <v>765</v>
      </c>
      <c r="H237" s="560" t="s">
        <v>765</v>
      </c>
      <c r="I237" s="560">
        <v>49891</v>
      </c>
      <c r="J237" s="560" t="s">
        <v>765</v>
      </c>
      <c r="K237" s="560">
        <v>49891</v>
      </c>
      <c r="L237" s="560" t="s">
        <v>765</v>
      </c>
      <c r="M237" s="560" t="s">
        <v>765</v>
      </c>
      <c r="N237" s="560" t="s">
        <v>765</v>
      </c>
      <c r="O237" s="560" t="s">
        <v>765</v>
      </c>
      <c r="P237" s="560">
        <v>399204</v>
      </c>
      <c r="Q237" s="560">
        <v>393259</v>
      </c>
      <c r="R237" s="560" t="s">
        <v>765</v>
      </c>
      <c r="S237" s="560" t="s">
        <v>765</v>
      </c>
      <c r="T237" s="560" t="s">
        <v>765</v>
      </c>
      <c r="U237" s="560">
        <v>5945</v>
      </c>
      <c r="V237" s="560" t="s">
        <v>765</v>
      </c>
      <c r="W237" s="566" t="s">
        <v>104</v>
      </c>
    </row>
    <row r="238" spans="1:23" s="560" customFormat="1" ht="9.75" customHeight="1" x14ac:dyDescent="0.2">
      <c r="A238" s="568" t="s">
        <v>382</v>
      </c>
      <c r="B238" s="560" t="s">
        <v>765</v>
      </c>
      <c r="C238" s="560" t="s">
        <v>765</v>
      </c>
      <c r="D238" s="560" t="s">
        <v>765</v>
      </c>
      <c r="E238" s="560" t="s">
        <v>765</v>
      </c>
      <c r="F238" s="560" t="s">
        <v>765</v>
      </c>
      <c r="G238" s="560" t="s">
        <v>765</v>
      </c>
      <c r="H238" s="560" t="s">
        <v>765</v>
      </c>
      <c r="I238" s="560" t="s">
        <v>765</v>
      </c>
      <c r="J238" s="560" t="s">
        <v>765</v>
      </c>
      <c r="K238" s="560" t="s">
        <v>765</v>
      </c>
      <c r="L238" s="560" t="s">
        <v>765</v>
      </c>
      <c r="M238" s="560" t="s">
        <v>765</v>
      </c>
      <c r="N238" s="560" t="s">
        <v>765</v>
      </c>
      <c r="O238" s="560" t="s">
        <v>765</v>
      </c>
      <c r="P238" s="560">
        <v>445046</v>
      </c>
      <c r="Q238" s="560">
        <v>438196</v>
      </c>
      <c r="R238" s="560" t="s">
        <v>765</v>
      </c>
      <c r="S238" s="560" t="s">
        <v>765</v>
      </c>
      <c r="T238" s="560" t="s">
        <v>765</v>
      </c>
      <c r="U238" s="560">
        <v>6850</v>
      </c>
      <c r="V238" s="560" t="s">
        <v>765</v>
      </c>
      <c r="W238" s="566" t="s">
        <v>105</v>
      </c>
    </row>
    <row r="239" spans="1:23" s="560" customFormat="1" ht="9.75" customHeight="1" x14ac:dyDescent="0.2">
      <c r="A239" s="568" t="s">
        <v>392</v>
      </c>
      <c r="B239" s="560" t="s">
        <v>765</v>
      </c>
      <c r="C239" s="560" t="s">
        <v>765</v>
      </c>
      <c r="D239" s="560">
        <v>51446</v>
      </c>
      <c r="E239" s="560" t="s">
        <v>765</v>
      </c>
      <c r="F239" s="560">
        <v>12200</v>
      </c>
      <c r="G239" s="560">
        <v>39246</v>
      </c>
      <c r="H239" s="560" t="s">
        <v>765</v>
      </c>
      <c r="I239" s="560" t="s">
        <v>765</v>
      </c>
      <c r="J239" s="560" t="s">
        <v>765</v>
      </c>
      <c r="K239" s="560" t="s">
        <v>765</v>
      </c>
      <c r="L239" s="560" t="s">
        <v>765</v>
      </c>
      <c r="M239" s="560" t="s">
        <v>765</v>
      </c>
      <c r="N239" s="560" t="s">
        <v>765</v>
      </c>
      <c r="O239" s="560" t="s">
        <v>765</v>
      </c>
      <c r="P239" s="560">
        <v>326603</v>
      </c>
      <c r="Q239" s="560">
        <v>326603</v>
      </c>
      <c r="R239" s="560" t="s">
        <v>765</v>
      </c>
      <c r="S239" s="560" t="s">
        <v>765</v>
      </c>
      <c r="T239" s="560" t="s">
        <v>765</v>
      </c>
      <c r="U239" s="560" t="s">
        <v>765</v>
      </c>
      <c r="V239" s="560" t="s">
        <v>765</v>
      </c>
      <c r="W239" s="566" t="s">
        <v>106</v>
      </c>
    </row>
    <row r="240" spans="1:23" s="560" customFormat="1" ht="9.75" customHeight="1" x14ac:dyDescent="0.2">
      <c r="A240" s="568" t="s">
        <v>391</v>
      </c>
      <c r="B240" s="560" t="s">
        <v>765</v>
      </c>
      <c r="C240" s="560" t="s">
        <v>765</v>
      </c>
      <c r="D240" s="560">
        <v>52574</v>
      </c>
      <c r="E240" s="560" t="s">
        <v>765</v>
      </c>
      <c r="F240" s="560">
        <v>1774</v>
      </c>
      <c r="G240" s="560">
        <v>50800</v>
      </c>
      <c r="H240" s="560" t="s">
        <v>765</v>
      </c>
      <c r="I240" s="560">
        <v>99834</v>
      </c>
      <c r="J240" s="560" t="s">
        <v>765</v>
      </c>
      <c r="K240" s="560">
        <v>99834</v>
      </c>
      <c r="L240" s="560" t="s">
        <v>765</v>
      </c>
      <c r="M240" s="560" t="s">
        <v>765</v>
      </c>
      <c r="N240" s="560" t="s">
        <v>765</v>
      </c>
      <c r="O240" s="560" t="s">
        <v>765</v>
      </c>
      <c r="P240" s="560">
        <v>407818</v>
      </c>
      <c r="Q240" s="560">
        <v>401922</v>
      </c>
      <c r="R240" s="560" t="s">
        <v>765</v>
      </c>
      <c r="S240" s="560" t="s">
        <v>765</v>
      </c>
      <c r="T240" s="560" t="s">
        <v>765</v>
      </c>
      <c r="U240" s="560">
        <v>5896</v>
      </c>
      <c r="V240" s="560" t="s">
        <v>765</v>
      </c>
      <c r="W240" s="566" t="s">
        <v>124</v>
      </c>
    </row>
    <row r="241" spans="1:23" s="560" customFormat="1" ht="9.75" customHeight="1" x14ac:dyDescent="0.2">
      <c r="A241" s="568" t="s">
        <v>390</v>
      </c>
      <c r="B241" s="560" t="s">
        <v>765</v>
      </c>
      <c r="C241" s="560" t="s">
        <v>765</v>
      </c>
      <c r="D241" s="560">
        <v>41871</v>
      </c>
      <c r="E241" s="560" t="s">
        <v>765</v>
      </c>
      <c r="F241" s="560">
        <v>41871</v>
      </c>
      <c r="G241" s="560" t="s">
        <v>765</v>
      </c>
      <c r="H241" s="560" t="s">
        <v>765</v>
      </c>
      <c r="I241" s="560" t="s">
        <v>765</v>
      </c>
      <c r="J241" s="560" t="s">
        <v>765</v>
      </c>
      <c r="K241" s="560" t="s">
        <v>765</v>
      </c>
      <c r="L241" s="560" t="s">
        <v>765</v>
      </c>
      <c r="M241" s="560" t="s">
        <v>765</v>
      </c>
      <c r="N241" s="560" t="s">
        <v>765</v>
      </c>
      <c r="O241" s="560" t="s">
        <v>765</v>
      </c>
      <c r="P241" s="560">
        <v>294172</v>
      </c>
      <c r="Q241" s="560">
        <v>285829</v>
      </c>
      <c r="R241" s="560" t="s">
        <v>765</v>
      </c>
      <c r="S241" s="560" t="s">
        <v>765</v>
      </c>
      <c r="T241" s="560" t="s">
        <v>765</v>
      </c>
      <c r="U241" s="560">
        <v>8343</v>
      </c>
      <c r="V241" s="560" t="s">
        <v>765</v>
      </c>
      <c r="W241" s="566" t="s">
        <v>125</v>
      </c>
    </row>
    <row r="242" spans="1:23" s="560" customFormat="1" ht="9.75" customHeight="1" x14ac:dyDescent="0.2">
      <c r="A242" s="568" t="s">
        <v>389</v>
      </c>
      <c r="B242" s="560" t="s">
        <v>765</v>
      </c>
      <c r="C242" s="560" t="s">
        <v>765</v>
      </c>
      <c r="D242" s="560">
        <v>50046</v>
      </c>
      <c r="E242" s="560" t="s">
        <v>765</v>
      </c>
      <c r="F242" s="560">
        <v>2381</v>
      </c>
      <c r="G242" s="560">
        <v>47665</v>
      </c>
      <c r="H242" s="560" t="s">
        <v>765</v>
      </c>
      <c r="I242" s="560">
        <v>46158</v>
      </c>
      <c r="J242" s="560" t="s">
        <v>765</v>
      </c>
      <c r="K242" s="560">
        <v>46158</v>
      </c>
      <c r="L242" s="560" t="s">
        <v>765</v>
      </c>
      <c r="M242" s="560" t="s">
        <v>765</v>
      </c>
      <c r="N242" s="560" t="s">
        <v>765</v>
      </c>
      <c r="O242" s="560" t="s">
        <v>765</v>
      </c>
      <c r="P242" s="560">
        <v>542745</v>
      </c>
      <c r="Q242" s="560">
        <v>481139</v>
      </c>
      <c r="R242" s="560">
        <v>50005</v>
      </c>
      <c r="S242" s="560" t="s">
        <v>765</v>
      </c>
      <c r="T242" s="560" t="s">
        <v>765</v>
      </c>
      <c r="U242" s="560">
        <v>11601</v>
      </c>
      <c r="V242" s="560" t="s">
        <v>765</v>
      </c>
      <c r="W242" s="566" t="s">
        <v>126</v>
      </c>
    </row>
    <row r="243" spans="1:23" s="560" customFormat="1" ht="9.75" customHeight="1" x14ac:dyDescent="0.2">
      <c r="A243" s="568" t="s">
        <v>388</v>
      </c>
      <c r="B243" s="560" t="s">
        <v>765</v>
      </c>
      <c r="C243" s="560" t="s">
        <v>765</v>
      </c>
      <c r="D243" s="560">
        <v>8418</v>
      </c>
      <c r="E243" s="560" t="s">
        <v>765</v>
      </c>
      <c r="F243" s="560">
        <v>8418</v>
      </c>
      <c r="G243" s="560" t="s">
        <v>765</v>
      </c>
      <c r="H243" s="560" t="s">
        <v>765</v>
      </c>
      <c r="I243" s="560">
        <v>49251</v>
      </c>
      <c r="J243" s="560">
        <v>49251</v>
      </c>
      <c r="K243" s="560" t="s">
        <v>765</v>
      </c>
      <c r="L243" s="560" t="s">
        <v>765</v>
      </c>
      <c r="M243" s="560" t="s">
        <v>765</v>
      </c>
      <c r="N243" s="560" t="s">
        <v>765</v>
      </c>
      <c r="O243" s="560" t="s">
        <v>765</v>
      </c>
      <c r="P243" s="560">
        <v>668892</v>
      </c>
      <c r="Q243" s="560">
        <v>668892</v>
      </c>
      <c r="R243" s="560" t="s">
        <v>765</v>
      </c>
      <c r="S243" s="560" t="s">
        <v>765</v>
      </c>
      <c r="T243" s="560" t="s">
        <v>765</v>
      </c>
      <c r="U243" s="560" t="s">
        <v>765</v>
      </c>
      <c r="V243" s="560" t="s">
        <v>765</v>
      </c>
      <c r="W243" s="566" t="s">
        <v>127</v>
      </c>
    </row>
    <row r="244" spans="1:23" s="560" customFormat="1" ht="9.75" customHeight="1" x14ac:dyDescent="0.2">
      <c r="A244" s="568" t="s">
        <v>387</v>
      </c>
      <c r="B244" s="560" t="s">
        <v>765</v>
      </c>
      <c r="C244" s="560" t="s">
        <v>765</v>
      </c>
      <c r="D244" s="560">
        <v>247862</v>
      </c>
      <c r="E244" s="560" t="s">
        <v>765</v>
      </c>
      <c r="F244" s="560">
        <v>100319</v>
      </c>
      <c r="G244" s="560">
        <v>147543</v>
      </c>
      <c r="H244" s="560" t="s">
        <v>765</v>
      </c>
      <c r="I244" s="560">
        <v>47468</v>
      </c>
      <c r="J244" s="560" t="s">
        <v>765</v>
      </c>
      <c r="K244" s="560">
        <v>47468</v>
      </c>
      <c r="L244" s="560" t="s">
        <v>765</v>
      </c>
      <c r="M244" s="560" t="s">
        <v>765</v>
      </c>
      <c r="N244" s="560" t="s">
        <v>765</v>
      </c>
      <c r="O244" s="560" t="s">
        <v>765</v>
      </c>
      <c r="P244" s="560">
        <v>648152</v>
      </c>
      <c r="Q244" s="560">
        <v>595912</v>
      </c>
      <c r="R244" s="560">
        <v>42706</v>
      </c>
      <c r="S244" s="560" t="s">
        <v>765</v>
      </c>
      <c r="T244" s="560" t="s">
        <v>765</v>
      </c>
      <c r="U244" s="560">
        <v>9534</v>
      </c>
      <c r="V244" s="560" t="s">
        <v>765</v>
      </c>
      <c r="W244" s="566" t="s">
        <v>128</v>
      </c>
    </row>
    <row r="245" spans="1:23" s="560" customFormat="1" ht="9.75" customHeight="1" x14ac:dyDescent="0.2">
      <c r="A245" s="568" t="s">
        <v>386</v>
      </c>
      <c r="B245" s="560" t="s">
        <v>765</v>
      </c>
      <c r="C245" s="560" t="s">
        <v>765</v>
      </c>
      <c r="D245" s="560">
        <v>25000</v>
      </c>
      <c r="E245" s="560" t="s">
        <v>765</v>
      </c>
      <c r="F245" s="560" t="s">
        <v>765</v>
      </c>
      <c r="G245" s="560">
        <v>25000</v>
      </c>
      <c r="H245" s="560" t="s">
        <v>765</v>
      </c>
      <c r="I245" s="560" t="s">
        <v>765</v>
      </c>
      <c r="J245" s="560" t="s">
        <v>765</v>
      </c>
      <c r="K245" s="560" t="s">
        <v>765</v>
      </c>
      <c r="L245" s="560" t="s">
        <v>765</v>
      </c>
      <c r="M245" s="560" t="s">
        <v>765</v>
      </c>
      <c r="N245" s="560" t="s">
        <v>765</v>
      </c>
      <c r="O245" s="560" t="s">
        <v>765</v>
      </c>
      <c r="P245" s="560">
        <v>286966</v>
      </c>
      <c r="Q245" s="560">
        <v>282165</v>
      </c>
      <c r="R245" s="560" t="s">
        <v>765</v>
      </c>
      <c r="S245" s="560" t="s">
        <v>765</v>
      </c>
      <c r="T245" s="560" t="s">
        <v>765</v>
      </c>
      <c r="U245" s="560">
        <v>4801</v>
      </c>
      <c r="V245" s="560" t="s">
        <v>765</v>
      </c>
      <c r="W245" s="566" t="s">
        <v>107</v>
      </c>
    </row>
    <row r="246" spans="1:23" s="560" customFormat="1" ht="9.75" customHeight="1" x14ac:dyDescent="0.2">
      <c r="A246" s="568" t="s">
        <v>385</v>
      </c>
      <c r="B246" s="560" t="s">
        <v>765</v>
      </c>
      <c r="C246" s="560" t="s">
        <v>765</v>
      </c>
      <c r="D246" s="560">
        <v>72725</v>
      </c>
      <c r="E246" s="560" t="s">
        <v>765</v>
      </c>
      <c r="F246" s="560" t="s">
        <v>765</v>
      </c>
      <c r="G246" s="560">
        <v>72725</v>
      </c>
      <c r="H246" s="560" t="s">
        <v>765</v>
      </c>
      <c r="I246" s="560">
        <v>50050</v>
      </c>
      <c r="J246" s="560" t="s">
        <v>765</v>
      </c>
      <c r="K246" s="560">
        <v>50050</v>
      </c>
      <c r="L246" s="560" t="s">
        <v>765</v>
      </c>
      <c r="M246" s="560" t="s">
        <v>765</v>
      </c>
      <c r="N246" s="560" t="s">
        <v>765</v>
      </c>
      <c r="O246" s="560" t="s">
        <v>765</v>
      </c>
      <c r="P246" s="560">
        <v>384617</v>
      </c>
      <c r="Q246" s="560">
        <v>356014</v>
      </c>
      <c r="R246" s="560" t="s">
        <v>765</v>
      </c>
      <c r="S246" s="560" t="s">
        <v>765</v>
      </c>
      <c r="T246" s="560" t="s">
        <v>765</v>
      </c>
      <c r="U246" s="560">
        <v>28603</v>
      </c>
      <c r="V246" s="560" t="s">
        <v>765</v>
      </c>
      <c r="W246" s="566" t="s">
        <v>108</v>
      </c>
    </row>
    <row r="247" spans="1:23" s="560" customFormat="1" ht="9.75" customHeight="1" x14ac:dyDescent="0.2">
      <c r="A247" s="568" t="s">
        <v>384</v>
      </c>
      <c r="B247" s="560" t="s">
        <v>765</v>
      </c>
      <c r="C247" s="560" t="s">
        <v>765</v>
      </c>
      <c r="D247" s="560">
        <v>105533</v>
      </c>
      <c r="E247" s="560" t="s">
        <v>765</v>
      </c>
      <c r="F247" s="560">
        <v>105533</v>
      </c>
      <c r="G247" s="560" t="s">
        <v>765</v>
      </c>
      <c r="H247" s="560" t="s">
        <v>765</v>
      </c>
      <c r="I247" s="560">
        <v>50046</v>
      </c>
      <c r="J247" s="560" t="s">
        <v>765</v>
      </c>
      <c r="K247" s="560">
        <v>50046</v>
      </c>
      <c r="L247" s="560" t="s">
        <v>765</v>
      </c>
      <c r="M247" s="560" t="s">
        <v>765</v>
      </c>
      <c r="N247" s="560" t="s">
        <v>765</v>
      </c>
      <c r="O247" s="560" t="s">
        <v>765</v>
      </c>
      <c r="P247" s="560">
        <v>446748</v>
      </c>
      <c r="Q247" s="560">
        <v>442775</v>
      </c>
      <c r="R247" s="560" t="s">
        <v>765</v>
      </c>
      <c r="S247" s="560" t="s">
        <v>765</v>
      </c>
      <c r="T247" s="560" t="s">
        <v>765</v>
      </c>
      <c r="U247" s="560">
        <v>3973</v>
      </c>
      <c r="V247" s="560" t="s">
        <v>765</v>
      </c>
      <c r="W247" s="566" t="s">
        <v>109</v>
      </c>
    </row>
    <row r="248" spans="1:23" s="560" customFormat="1" ht="9.75" customHeight="1" x14ac:dyDescent="0.2">
      <c r="A248" s="568" t="s">
        <v>678</v>
      </c>
      <c r="B248" s="560" t="s">
        <v>765</v>
      </c>
      <c r="C248" s="560" t="s">
        <v>765</v>
      </c>
      <c r="D248" s="560">
        <v>95534</v>
      </c>
      <c r="E248" s="560" t="s">
        <v>765</v>
      </c>
      <c r="F248" s="560">
        <v>45483</v>
      </c>
      <c r="G248" s="560">
        <v>50051</v>
      </c>
      <c r="H248" s="560" t="s">
        <v>765</v>
      </c>
      <c r="I248" s="560">
        <v>96875</v>
      </c>
      <c r="J248" s="560" t="s">
        <v>765</v>
      </c>
      <c r="K248" s="560">
        <v>96875</v>
      </c>
      <c r="L248" s="560" t="s">
        <v>765</v>
      </c>
      <c r="M248" s="560" t="s">
        <v>765</v>
      </c>
      <c r="N248" s="560" t="s">
        <v>765</v>
      </c>
      <c r="O248" s="560" t="s">
        <v>765</v>
      </c>
      <c r="P248" s="560">
        <v>338335</v>
      </c>
      <c r="Q248" s="560">
        <v>330946</v>
      </c>
      <c r="R248" s="560" t="s">
        <v>765</v>
      </c>
      <c r="S248" s="560" t="s">
        <v>765</v>
      </c>
      <c r="T248" s="560" t="s">
        <v>765</v>
      </c>
      <c r="U248" s="560">
        <v>7389</v>
      </c>
      <c r="V248" s="560" t="s">
        <v>765</v>
      </c>
      <c r="W248" s="566" t="s">
        <v>679</v>
      </c>
    </row>
    <row r="249" spans="1:23" s="560" customFormat="1" ht="9.75" customHeight="1" x14ac:dyDescent="0.2">
      <c r="A249" s="568" t="s">
        <v>383</v>
      </c>
      <c r="B249" s="560" t="s">
        <v>765</v>
      </c>
      <c r="C249" s="560" t="s">
        <v>765</v>
      </c>
      <c r="D249" s="560">
        <v>1381</v>
      </c>
      <c r="E249" s="560" t="s">
        <v>765</v>
      </c>
      <c r="F249" s="560">
        <v>1381</v>
      </c>
      <c r="G249" s="560" t="s">
        <v>765</v>
      </c>
      <c r="H249" s="560" t="s">
        <v>765</v>
      </c>
      <c r="I249" s="560">
        <v>99252</v>
      </c>
      <c r="J249" s="560" t="s">
        <v>765</v>
      </c>
      <c r="K249" s="560">
        <v>99252</v>
      </c>
      <c r="L249" s="560" t="s">
        <v>765</v>
      </c>
      <c r="M249" s="560" t="s">
        <v>765</v>
      </c>
      <c r="N249" s="560" t="s">
        <v>765</v>
      </c>
      <c r="O249" s="560" t="s">
        <v>765</v>
      </c>
      <c r="P249" s="560">
        <v>366983</v>
      </c>
      <c r="Q249" s="560">
        <v>332526</v>
      </c>
      <c r="R249" s="560" t="s">
        <v>765</v>
      </c>
      <c r="S249" s="560" t="s">
        <v>765</v>
      </c>
      <c r="T249" s="560" t="s">
        <v>765</v>
      </c>
      <c r="U249" s="560">
        <v>29690</v>
      </c>
      <c r="V249" s="560">
        <v>4767</v>
      </c>
      <c r="W249" s="566" t="s">
        <v>104</v>
      </c>
    </row>
    <row r="250" spans="1:23" s="560" customFormat="1" ht="9.75" customHeight="1" x14ac:dyDescent="0.2">
      <c r="A250" s="565" t="s">
        <v>382</v>
      </c>
      <c r="B250" s="564" t="s">
        <v>765</v>
      </c>
      <c r="C250" s="563" t="s">
        <v>765</v>
      </c>
      <c r="D250" s="563" t="s">
        <v>765</v>
      </c>
      <c r="E250" s="563" t="s">
        <v>765</v>
      </c>
      <c r="F250" s="563" t="s">
        <v>765</v>
      </c>
      <c r="G250" s="563" t="s">
        <v>765</v>
      </c>
      <c r="H250" s="563" t="s">
        <v>765</v>
      </c>
      <c r="I250" s="563" t="s">
        <v>765</v>
      </c>
      <c r="J250" s="563" t="s">
        <v>765</v>
      </c>
      <c r="K250" s="563" t="s">
        <v>765</v>
      </c>
      <c r="L250" s="563" t="s">
        <v>765</v>
      </c>
      <c r="M250" s="563" t="s">
        <v>765</v>
      </c>
      <c r="N250" s="563" t="s">
        <v>765</v>
      </c>
      <c r="O250" s="563" t="s">
        <v>765</v>
      </c>
      <c r="P250" s="563">
        <v>453620</v>
      </c>
      <c r="Q250" s="563">
        <v>426937</v>
      </c>
      <c r="R250" s="563" t="s">
        <v>765</v>
      </c>
      <c r="S250" s="563" t="s">
        <v>765</v>
      </c>
      <c r="T250" s="563" t="s">
        <v>765</v>
      </c>
      <c r="U250" s="563">
        <v>22234</v>
      </c>
      <c r="V250" s="563">
        <v>4449</v>
      </c>
      <c r="W250" s="561" t="s">
        <v>105</v>
      </c>
    </row>
    <row r="251" spans="1:23" ht="12" customHeight="1" x14ac:dyDescent="0.2"/>
    <row r="252" spans="1:23" ht="12" customHeight="1" x14ac:dyDescent="0.2"/>
    <row r="253" spans="1:23" ht="12" customHeight="1" x14ac:dyDescent="0.2">
      <c r="K253" s="579" t="s">
        <v>129</v>
      </c>
    </row>
    <row r="254" spans="1:23" s="574" customFormat="1" ht="21" customHeight="1" x14ac:dyDescent="0.2">
      <c r="A254" s="1074" t="s">
        <v>276</v>
      </c>
      <c r="B254" s="577" t="s">
        <v>551</v>
      </c>
      <c r="C254" s="576"/>
      <c r="D254" s="576"/>
      <c r="E254" s="1040"/>
      <c r="F254" s="1041" t="s">
        <v>484</v>
      </c>
      <c r="G254" s="576"/>
      <c r="H254" s="576"/>
      <c r="I254" s="576"/>
      <c r="J254" s="576"/>
      <c r="K254" s="576"/>
      <c r="L254" s="576"/>
      <c r="M254" s="576"/>
      <c r="N254" s="576"/>
      <c r="O254" s="1040"/>
      <c r="P254" s="1041" t="s">
        <v>483</v>
      </c>
      <c r="Q254" s="576"/>
      <c r="R254" s="576"/>
      <c r="S254" s="576"/>
      <c r="T254" s="576"/>
      <c r="U254" s="576"/>
      <c r="V254" s="576"/>
      <c r="W254" s="1077" t="s">
        <v>111</v>
      </c>
    </row>
    <row r="255" spans="1:23" s="574" customFormat="1" ht="21" customHeight="1" x14ac:dyDescent="0.2">
      <c r="A255" s="1075"/>
      <c r="B255" s="993" t="s">
        <v>152</v>
      </c>
      <c r="C255" s="1041" t="s">
        <v>523</v>
      </c>
      <c r="D255" s="576"/>
      <c r="E255" s="1040"/>
      <c r="F255" s="1080" t="s">
        <v>481</v>
      </c>
      <c r="G255" s="1041" t="s">
        <v>445</v>
      </c>
      <c r="H255" s="576"/>
      <c r="I255" s="576"/>
      <c r="J255" s="576"/>
      <c r="K255" s="576"/>
      <c r="L255" s="576"/>
      <c r="M255" s="1040"/>
      <c r="N255" s="1041" t="s">
        <v>523</v>
      </c>
      <c r="O255" s="1040"/>
      <c r="P255" s="1080" t="s">
        <v>480</v>
      </c>
      <c r="Q255" s="1041" t="s">
        <v>445</v>
      </c>
      <c r="R255" s="576"/>
      <c r="S255" s="576"/>
      <c r="T255" s="576"/>
      <c r="U255" s="576"/>
      <c r="V255" s="576"/>
      <c r="W255" s="1078"/>
    </row>
    <row r="256" spans="1:23" s="574" customFormat="1" ht="52.5" customHeight="1" x14ac:dyDescent="0.2">
      <c r="A256" s="1076"/>
      <c r="B256" s="575" t="s">
        <v>548</v>
      </c>
      <c r="C256" s="1043" t="s">
        <v>522</v>
      </c>
      <c r="D256" s="575" t="s">
        <v>547</v>
      </c>
      <c r="E256" s="575" t="s">
        <v>521</v>
      </c>
      <c r="F256" s="1081"/>
      <c r="G256" s="1043" t="s">
        <v>438</v>
      </c>
      <c r="H256" s="575" t="s">
        <v>433</v>
      </c>
      <c r="I256" s="575" t="s">
        <v>275</v>
      </c>
      <c r="J256" s="575" t="s">
        <v>456</v>
      </c>
      <c r="K256" s="575" t="s">
        <v>432</v>
      </c>
      <c r="L256" s="575" t="s">
        <v>431</v>
      </c>
      <c r="M256" s="575" t="s">
        <v>543</v>
      </c>
      <c r="N256" s="1043" t="s">
        <v>522</v>
      </c>
      <c r="O256" s="575" t="s">
        <v>521</v>
      </c>
      <c r="P256" s="1081"/>
      <c r="Q256" s="1043" t="s">
        <v>438</v>
      </c>
      <c r="R256" s="575" t="s">
        <v>433</v>
      </c>
      <c r="S256" s="575" t="s">
        <v>275</v>
      </c>
      <c r="T256" s="575" t="s">
        <v>456</v>
      </c>
      <c r="U256" s="575" t="s">
        <v>465</v>
      </c>
      <c r="V256" s="580" t="s">
        <v>464</v>
      </c>
      <c r="W256" s="1079"/>
    </row>
    <row r="257" spans="1:23" s="560" customFormat="1" ht="9.75" customHeight="1" x14ac:dyDescent="0.2">
      <c r="A257" s="573" t="s">
        <v>598</v>
      </c>
      <c r="B257" s="572">
        <v>3500</v>
      </c>
      <c r="C257" s="571">
        <v>268405</v>
      </c>
      <c r="D257" s="571">
        <v>116126</v>
      </c>
      <c r="E257" s="571">
        <v>152279</v>
      </c>
      <c r="F257" s="571">
        <v>607234</v>
      </c>
      <c r="G257" s="571">
        <v>539842</v>
      </c>
      <c r="H257" s="571">
        <v>75417</v>
      </c>
      <c r="I257" s="571" t="s">
        <v>765</v>
      </c>
      <c r="J257" s="571" t="s">
        <v>765</v>
      </c>
      <c r="K257" s="571">
        <v>432025</v>
      </c>
      <c r="L257" s="571" t="s">
        <v>765</v>
      </c>
      <c r="M257" s="571">
        <v>32400</v>
      </c>
      <c r="N257" s="571">
        <v>67392</v>
      </c>
      <c r="O257" s="571">
        <v>67392</v>
      </c>
      <c r="P257" s="571">
        <v>6523137</v>
      </c>
      <c r="Q257" s="571">
        <v>2529681</v>
      </c>
      <c r="R257" s="571">
        <v>472398</v>
      </c>
      <c r="S257" s="571">
        <v>673159</v>
      </c>
      <c r="T257" s="571" t="s">
        <v>765</v>
      </c>
      <c r="U257" s="571">
        <v>613300</v>
      </c>
      <c r="V257" s="571" t="s">
        <v>765</v>
      </c>
      <c r="W257" s="569" t="s">
        <v>118</v>
      </c>
    </row>
    <row r="258" spans="1:23" s="560" customFormat="1" ht="9.75" customHeight="1" x14ac:dyDescent="0.2">
      <c r="A258" s="568" t="s">
        <v>399</v>
      </c>
      <c r="B258" s="560">
        <v>5711</v>
      </c>
      <c r="C258" s="560">
        <v>224140</v>
      </c>
      <c r="D258" s="560">
        <v>217249</v>
      </c>
      <c r="E258" s="560">
        <v>6891</v>
      </c>
      <c r="F258" s="560">
        <v>585786</v>
      </c>
      <c r="G258" s="560">
        <v>515760</v>
      </c>
      <c r="H258" s="560">
        <v>90193</v>
      </c>
      <c r="I258" s="560">
        <v>64636</v>
      </c>
      <c r="J258" s="560">
        <v>11137</v>
      </c>
      <c r="K258" s="560">
        <v>310250</v>
      </c>
      <c r="L258" s="560">
        <v>39544</v>
      </c>
      <c r="M258" s="560" t="s">
        <v>765</v>
      </c>
      <c r="N258" s="560">
        <v>70026</v>
      </c>
      <c r="O258" s="560">
        <v>70026</v>
      </c>
      <c r="P258" s="560">
        <v>5963209</v>
      </c>
      <c r="Q258" s="560">
        <v>1979394</v>
      </c>
      <c r="R258" s="560">
        <v>259162</v>
      </c>
      <c r="S258" s="560">
        <v>483628</v>
      </c>
      <c r="T258" s="560">
        <v>15110</v>
      </c>
      <c r="U258" s="560">
        <v>642518</v>
      </c>
      <c r="V258" s="560" t="s">
        <v>765</v>
      </c>
      <c r="W258" s="566" t="s">
        <v>119</v>
      </c>
    </row>
    <row r="259" spans="1:23" s="560" customFormat="1" ht="9.75" customHeight="1" x14ac:dyDescent="0.2">
      <c r="A259" s="568" t="s">
        <v>398</v>
      </c>
      <c r="B259" s="560">
        <v>4766</v>
      </c>
      <c r="C259" s="560">
        <v>283475</v>
      </c>
      <c r="D259" s="560">
        <v>259519</v>
      </c>
      <c r="E259" s="560">
        <v>23956</v>
      </c>
      <c r="F259" s="560">
        <v>1084477</v>
      </c>
      <c r="G259" s="560">
        <v>947557</v>
      </c>
      <c r="H259" s="560">
        <v>178033</v>
      </c>
      <c r="I259" s="560">
        <v>213190</v>
      </c>
      <c r="J259" s="560">
        <v>12602</v>
      </c>
      <c r="K259" s="560">
        <v>537026</v>
      </c>
      <c r="L259" s="560">
        <v>6706</v>
      </c>
      <c r="M259" s="560" t="s">
        <v>765</v>
      </c>
      <c r="N259" s="560">
        <v>136920</v>
      </c>
      <c r="O259" s="560">
        <v>136920</v>
      </c>
      <c r="P259" s="560">
        <v>6169811</v>
      </c>
      <c r="Q259" s="560">
        <v>2064223</v>
      </c>
      <c r="R259" s="560">
        <v>368339</v>
      </c>
      <c r="S259" s="560">
        <v>535521</v>
      </c>
      <c r="T259" s="560" t="s">
        <v>765</v>
      </c>
      <c r="U259" s="560">
        <v>416712</v>
      </c>
      <c r="V259" s="560">
        <v>19655</v>
      </c>
      <c r="W259" s="566" t="s">
        <v>120</v>
      </c>
    </row>
    <row r="260" spans="1:23" s="560" customFormat="1" ht="9.75" customHeight="1" x14ac:dyDescent="0.2">
      <c r="A260" s="568" t="s">
        <v>397</v>
      </c>
      <c r="B260" s="560" t="s">
        <v>765</v>
      </c>
      <c r="C260" s="560">
        <v>359073</v>
      </c>
      <c r="D260" s="560">
        <v>338714</v>
      </c>
      <c r="E260" s="560">
        <v>20359</v>
      </c>
      <c r="F260" s="560">
        <v>920380</v>
      </c>
      <c r="G260" s="560">
        <v>723032</v>
      </c>
      <c r="H260" s="560">
        <v>83467</v>
      </c>
      <c r="I260" s="560">
        <v>401105</v>
      </c>
      <c r="J260" s="560">
        <v>6420</v>
      </c>
      <c r="K260" s="560">
        <v>218890</v>
      </c>
      <c r="L260" s="560">
        <v>13150</v>
      </c>
      <c r="M260" s="560" t="s">
        <v>765</v>
      </c>
      <c r="N260" s="560">
        <v>197348</v>
      </c>
      <c r="O260" s="560">
        <v>197348</v>
      </c>
      <c r="P260" s="560">
        <v>8057798</v>
      </c>
      <c r="Q260" s="560">
        <v>3329844</v>
      </c>
      <c r="R260" s="560">
        <v>687952</v>
      </c>
      <c r="S260" s="560">
        <v>1427546</v>
      </c>
      <c r="T260" s="560" t="s">
        <v>765</v>
      </c>
      <c r="U260" s="560">
        <v>35006</v>
      </c>
      <c r="V260" s="560" t="s">
        <v>765</v>
      </c>
      <c r="W260" s="566" t="s">
        <v>283</v>
      </c>
    </row>
    <row r="261" spans="1:23" s="560" customFormat="1" ht="9.75" customHeight="1" x14ac:dyDescent="0.2">
      <c r="A261" s="568" t="s">
        <v>750</v>
      </c>
      <c r="B261" s="560" t="s">
        <v>765</v>
      </c>
      <c r="C261" s="560">
        <v>257866</v>
      </c>
      <c r="D261" s="560">
        <v>240816</v>
      </c>
      <c r="E261" s="560">
        <v>17050</v>
      </c>
      <c r="F261" s="560">
        <v>1349403</v>
      </c>
      <c r="G261" s="560">
        <v>1174989</v>
      </c>
      <c r="H261" s="560">
        <v>264266</v>
      </c>
      <c r="I261" s="560">
        <v>453738</v>
      </c>
      <c r="J261" s="560" t="s">
        <v>765</v>
      </c>
      <c r="K261" s="560">
        <v>352009</v>
      </c>
      <c r="L261" s="560">
        <v>104976</v>
      </c>
      <c r="M261" s="560" t="s">
        <v>765</v>
      </c>
      <c r="N261" s="560">
        <v>174414</v>
      </c>
      <c r="O261" s="560">
        <v>174414</v>
      </c>
      <c r="P261" s="560">
        <v>6946576</v>
      </c>
      <c r="Q261" s="560">
        <v>2566813</v>
      </c>
      <c r="R261" s="560">
        <v>377828</v>
      </c>
      <c r="S261" s="560">
        <v>952835</v>
      </c>
      <c r="T261" s="560" t="s">
        <v>765</v>
      </c>
      <c r="U261" s="560">
        <v>249693</v>
      </c>
      <c r="V261" s="560" t="s">
        <v>765</v>
      </c>
      <c r="W261" s="566" t="s">
        <v>673</v>
      </c>
    </row>
    <row r="262" spans="1:23" s="560" customFormat="1" ht="6.75" customHeight="1" x14ac:dyDescent="0.2">
      <c r="A262" s="568"/>
      <c r="W262" s="566"/>
    </row>
    <row r="263" spans="1:23" s="560" customFormat="1" ht="9.75" customHeight="1" x14ac:dyDescent="0.2">
      <c r="A263" s="568" t="s">
        <v>595</v>
      </c>
      <c r="B263" s="560" t="s">
        <v>765</v>
      </c>
      <c r="C263" s="560">
        <v>357112</v>
      </c>
      <c r="D263" s="560">
        <v>339311</v>
      </c>
      <c r="E263" s="560">
        <v>17801</v>
      </c>
      <c r="F263" s="560">
        <v>1041545</v>
      </c>
      <c r="G263" s="560">
        <v>848885</v>
      </c>
      <c r="H263" s="560">
        <v>82453</v>
      </c>
      <c r="I263" s="560">
        <v>502013</v>
      </c>
      <c r="J263" s="560" t="s">
        <v>765</v>
      </c>
      <c r="K263" s="560">
        <v>197157</v>
      </c>
      <c r="L263" s="560">
        <v>67262</v>
      </c>
      <c r="M263" s="560" t="s">
        <v>765</v>
      </c>
      <c r="N263" s="560">
        <v>192660</v>
      </c>
      <c r="O263" s="560">
        <v>192660</v>
      </c>
      <c r="P263" s="560">
        <v>7965501</v>
      </c>
      <c r="Q263" s="560">
        <v>3372054</v>
      </c>
      <c r="R263" s="560">
        <v>635034</v>
      </c>
      <c r="S263" s="560">
        <v>1552245</v>
      </c>
      <c r="T263" s="560" t="s">
        <v>765</v>
      </c>
      <c r="U263" s="560" t="s">
        <v>765</v>
      </c>
      <c r="V263" s="560" t="s">
        <v>765</v>
      </c>
      <c r="W263" s="566" t="s">
        <v>282</v>
      </c>
    </row>
    <row r="264" spans="1:23" s="560" customFormat="1" ht="9.75" customHeight="1" x14ac:dyDescent="0.2">
      <c r="A264" s="568" t="s">
        <v>751</v>
      </c>
      <c r="B264" s="560" t="s">
        <v>765</v>
      </c>
      <c r="C264" s="560">
        <v>220789</v>
      </c>
      <c r="D264" s="560">
        <v>207430</v>
      </c>
      <c r="E264" s="560">
        <v>13359</v>
      </c>
      <c r="F264" s="560">
        <v>1243777</v>
      </c>
      <c r="G264" s="560">
        <v>1075529</v>
      </c>
      <c r="H264" s="560">
        <v>295069</v>
      </c>
      <c r="I264" s="560">
        <v>319332</v>
      </c>
      <c r="J264" s="560" t="s">
        <v>765</v>
      </c>
      <c r="K264" s="560">
        <v>368094</v>
      </c>
      <c r="L264" s="560">
        <v>93034</v>
      </c>
      <c r="M264" s="560" t="s">
        <v>765</v>
      </c>
      <c r="N264" s="560">
        <v>168248</v>
      </c>
      <c r="O264" s="560">
        <v>168248</v>
      </c>
      <c r="P264" s="560">
        <v>7094302</v>
      </c>
      <c r="Q264" s="560">
        <v>2662911</v>
      </c>
      <c r="R264" s="560">
        <v>364633</v>
      </c>
      <c r="S264" s="560">
        <v>852787</v>
      </c>
      <c r="T264" s="560" t="s">
        <v>765</v>
      </c>
      <c r="U264" s="560">
        <v>417398</v>
      </c>
      <c r="V264" s="560" t="s">
        <v>765</v>
      </c>
      <c r="W264" s="566" t="s">
        <v>675</v>
      </c>
    </row>
    <row r="265" spans="1:23" s="560" customFormat="1" ht="6.75" customHeight="1" x14ac:dyDescent="0.2">
      <c r="A265" s="568"/>
      <c r="W265" s="566"/>
    </row>
    <row r="266" spans="1:23" s="560" customFormat="1" ht="9.75" customHeight="1" x14ac:dyDescent="0.2">
      <c r="A266" s="568" t="s">
        <v>393</v>
      </c>
      <c r="B266" s="560" t="s">
        <v>765</v>
      </c>
      <c r="C266" s="560">
        <v>87676</v>
      </c>
      <c r="D266" s="560">
        <v>82268</v>
      </c>
      <c r="E266" s="560">
        <v>5408</v>
      </c>
      <c r="F266" s="560">
        <v>350992</v>
      </c>
      <c r="G266" s="560">
        <v>308626</v>
      </c>
      <c r="H266" s="560">
        <v>40806</v>
      </c>
      <c r="I266" s="560">
        <v>158798</v>
      </c>
      <c r="J266" s="560" t="s">
        <v>765</v>
      </c>
      <c r="K266" s="560">
        <v>54910</v>
      </c>
      <c r="L266" s="560">
        <v>54112</v>
      </c>
      <c r="M266" s="560" t="s">
        <v>765</v>
      </c>
      <c r="N266" s="560">
        <v>42366</v>
      </c>
      <c r="O266" s="560">
        <v>42366</v>
      </c>
      <c r="P266" s="560">
        <v>1814638</v>
      </c>
      <c r="Q266" s="560">
        <v>701858</v>
      </c>
      <c r="R266" s="560">
        <v>125190</v>
      </c>
      <c r="S266" s="560">
        <v>298303</v>
      </c>
      <c r="T266" s="560" t="s">
        <v>765</v>
      </c>
      <c r="U266" s="560" t="s">
        <v>765</v>
      </c>
      <c r="V266" s="560" t="s">
        <v>765</v>
      </c>
      <c r="W266" s="566" t="s">
        <v>281</v>
      </c>
    </row>
    <row r="267" spans="1:23" s="560" customFormat="1" ht="9.75" customHeight="1" x14ac:dyDescent="0.2">
      <c r="A267" s="568" t="s">
        <v>396</v>
      </c>
      <c r="B267" s="560" t="s">
        <v>765</v>
      </c>
      <c r="C267" s="560">
        <v>33530</v>
      </c>
      <c r="D267" s="560">
        <v>27453</v>
      </c>
      <c r="E267" s="560">
        <v>6077</v>
      </c>
      <c r="F267" s="560">
        <v>230374</v>
      </c>
      <c r="G267" s="560">
        <v>198090</v>
      </c>
      <c r="H267" s="560">
        <v>55636</v>
      </c>
      <c r="I267" s="560">
        <v>65194</v>
      </c>
      <c r="J267" s="560" t="s">
        <v>765</v>
      </c>
      <c r="K267" s="560">
        <v>77260</v>
      </c>
      <c r="L267" s="560" t="s">
        <v>765</v>
      </c>
      <c r="M267" s="560" t="s">
        <v>765</v>
      </c>
      <c r="N267" s="560">
        <v>32284</v>
      </c>
      <c r="O267" s="560">
        <v>32284</v>
      </c>
      <c r="P267" s="560">
        <v>1670068</v>
      </c>
      <c r="Q267" s="560">
        <v>643227</v>
      </c>
      <c r="R267" s="560">
        <v>101604</v>
      </c>
      <c r="S267" s="560">
        <v>264494</v>
      </c>
      <c r="T267" s="560" t="s">
        <v>765</v>
      </c>
      <c r="U267" s="560">
        <v>69635</v>
      </c>
      <c r="V267" s="560" t="s">
        <v>765</v>
      </c>
      <c r="W267" s="566" t="s">
        <v>121</v>
      </c>
    </row>
    <row r="268" spans="1:23" s="560" customFormat="1" ht="9.75" customHeight="1" x14ac:dyDescent="0.2">
      <c r="A268" s="568" t="s">
        <v>395</v>
      </c>
      <c r="B268" s="560" t="s">
        <v>765</v>
      </c>
      <c r="C268" s="560">
        <v>73807</v>
      </c>
      <c r="D268" s="560">
        <v>69783</v>
      </c>
      <c r="E268" s="560">
        <v>4024</v>
      </c>
      <c r="F268" s="560">
        <v>358441</v>
      </c>
      <c r="G268" s="560">
        <v>323516</v>
      </c>
      <c r="H268" s="560">
        <v>21182</v>
      </c>
      <c r="I268" s="560">
        <v>125813</v>
      </c>
      <c r="J268" s="560" t="s">
        <v>765</v>
      </c>
      <c r="K268" s="560">
        <v>134402</v>
      </c>
      <c r="L268" s="560">
        <v>42119</v>
      </c>
      <c r="M268" s="560" t="s">
        <v>765</v>
      </c>
      <c r="N268" s="560">
        <v>34925</v>
      </c>
      <c r="O268" s="560">
        <v>34925</v>
      </c>
      <c r="P268" s="560">
        <v>1705975</v>
      </c>
      <c r="Q268" s="560">
        <v>631142</v>
      </c>
      <c r="R268" s="560">
        <v>65916</v>
      </c>
      <c r="S268" s="560">
        <v>171873</v>
      </c>
      <c r="T268" s="560" t="s">
        <v>765</v>
      </c>
      <c r="U268" s="560">
        <v>73011</v>
      </c>
      <c r="V268" s="560" t="s">
        <v>765</v>
      </c>
      <c r="W268" s="566" t="s">
        <v>122</v>
      </c>
    </row>
    <row r="269" spans="1:23" s="560" customFormat="1" ht="9.75" customHeight="1" x14ac:dyDescent="0.2">
      <c r="A269" s="568" t="s">
        <v>394</v>
      </c>
      <c r="B269" s="560" t="s">
        <v>765</v>
      </c>
      <c r="C269" s="560">
        <v>62853</v>
      </c>
      <c r="D269" s="560">
        <v>61312</v>
      </c>
      <c r="E269" s="560">
        <v>1541</v>
      </c>
      <c r="F269" s="560">
        <v>409596</v>
      </c>
      <c r="G269" s="560">
        <v>344757</v>
      </c>
      <c r="H269" s="560">
        <v>146642</v>
      </c>
      <c r="I269" s="560">
        <v>103933</v>
      </c>
      <c r="J269" s="560" t="s">
        <v>765</v>
      </c>
      <c r="K269" s="560">
        <v>85437</v>
      </c>
      <c r="L269" s="560">
        <v>8745</v>
      </c>
      <c r="M269" s="560" t="s">
        <v>765</v>
      </c>
      <c r="N269" s="560">
        <v>64839</v>
      </c>
      <c r="O269" s="560">
        <v>64839</v>
      </c>
      <c r="P269" s="560">
        <v>1755895</v>
      </c>
      <c r="Q269" s="560">
        <v>590586</v>
      </c>
      <c r="R269" s="560">
        <v>85118</v>
      </c>
      <c r="S269" s="560">
        <v>218165</v>
      </c>
      <c r="T269" s="560" t="s">
        <v>765</v>
      </c>
      <c r="U269" s="560">
        <v>107047</v>
      </c>
      <c r="V269" s="560" t="s">
        <v>765</v>
      </c>
      <c r="W269" s="566" t="s">
        <v>123</v>
      </c>
    </row>
    <row r="270" spans="1:23" s="560" customFormat="1" ht="9.75" customHeight="1" x14ac:dyDescent="0.2">
      <c r="A270" s="568" t="s">
        <v>676</v>
      </c>
      <c r="B270" s="560" t="s">
        <v>765</v>
      </c>
      <c r="C270" s="560">
        <v>50599</v>
      </c>
      <c r="D270" s="560">
        <v>48882</v>
      </c>
      <c r="E270" s="560">
        <v>1717</v>
      </c>
      <c r="F270" s="560">
        <v>245366</v>
      </c>
      <c r="G270" s="560">
        <v>209166</v>
      </c>
      <c r="H270" s="560">
        <v>71609</v>
      </c>
      <c r="I270" s="560">
        <v>24392</v>
      </c>
      <c r="J270" s="560" t="s">
        <v>765</v>
      </c>
      <c r="K270" s="560">
        <v>70995</v>
      </c>
      <c r="L270" s="560">
        <v>42170</v>
      </c>
      <c r="M270" s="560" t="s">
        <v>765</v>
      </c>
      <c r="N270" s="560">
        <v>36200</v>
      </c>
      <c r="O270" s="560">
        <v>36200</v>
      </c>
      <c r="P270" s="560">
        <v>1962364</v>
      </c>
      <c r="Q270" s="560">
        <v>797956</v>
      </c>
      <c r="R270" s="560">
        <v>111995</v>
      </c>
      <c r="S270" s="560">
        <v>198255</v>
      </c>
      <c r="T270" s="560" t="s">
        <v>765</v>
      </c>
      <c r="U270" s="560">
        <v>167705</v>
      </c>
      <c r="V270" s="560" t="s">
        <v>765</v>
      </c>
      <c r="W270" s="566" t="s">
        <v>677</v>
      </c>
    </row>
    <row r="271" spans="1:23" s="560" customFormat="1" ht="6.75" customHeight="1" x14ac:dyDescent="0.2">
      <c r="A271" s="568"/>
      <c r="W271" s="566"/>
    </row>
    <row r="272" spans="1:23" s="560" customFormat="1" ht="9.75" customHeight="1" x14ac:dyDescent="0.2">
      <c r="A272" s="568" t="s">
        <v>280</v>
      </c>
      <c r="B272" s="560" t="s">
        <v>765</v>
      </c>
      <c r="C272" s="560">
        <v>57334</v>
      </c>
      <c r="D272" s="560">
        <v>55686</v>
      </c>
      <c r="E272" s="560">
        <v>1648</v>
      </c>
      <c r="F272" s="560">
        <v>104665</v>
      </c>
      <c r="G272" s="560">
        <v>92010</v>
      </c>
      <c r="H272" s="560">
        <v>20800</v>
      </c>
      <c r="I272" s="560">
        <v>42680</v>
      </c>
      <c r="J272" s="560" t="s">
        <v>765</v>
      </c>
      <c r="K272" s="560">
        <v>28530</v>
      </c>
      <c r="L272" s="560" t="s">
        <v>765</v>
      </c>
      <c r="M272" s="560" t="s">
        <v>765</v>
      </c>
      <c r="N272" s="560">
        <v>12655</v>
      </c>
      <c r="O272" s="560">
        <v>12655</v>
      </c>
      <c r="P272" s="560">
        <v>685266</v>
      </c>
      <c r="Q272" s="560">
        <v>295595</v>
      </c>
      <c r="R272" s="560">
        <v>48361</v>
      </c>
      <c r="S272" s="560">
        <v>141172</v>
      </c>
      <c r="T272" s="560" t="s">
        <v>765</v>
      </c>
      <c r="U272" s="560" t="s">
        <v>765</v>
      </c>
      <c r="V272" s="560" t="s">
        <v>765</v>
      </c>
      <c r="W272" s="566" t="s">
        <v>279</v>
      </c>
    </row>
    <row r="273" spans="1:23" s="560" customFormat="1" ht="9.75" customHeight="1" x14ac:dyDescent="0.2">
      <c r="A273" s="568" t="s">
        <v>383</v>
      </c>
      <c r="B273" s="560" t="s">
        <v>765</v>
      </c>
      <c r="C273" s="560">
        <v>13964</v>
      </c>
      <c r="D273" s="560">
        <v>13154</v>
      </c>
      <c r="E273" s="560">
        <v>810</v>
      </c>
      <c r="F273" s="560">
        <v>115398</v>
      </c>
      <c r="G273" s="560">
        <v>101592</v>
      </c>
      <c r="H273" s="560">
        <v>5000</v>
      </c>
      <c r="I273" s="560">
        <v>42490</v>
      </c>
      <c r="J273" s="560" t="s">
        <v>765</v>
      </c>
      <c r="K273" s="560">
        <v>26380</v>
      </c>
      <c r="L273" s="560">
        <v>27722</v>
      </c>
      <c r="M273" s="560" t="s">
        <v>765</v>
      </c>
      <c r="N273" s="560">
        <v>13806</v>
      </c>
      <c r="O273" s="560">
        <v>13806</v>
      </c>
      <c r="P273" s="560">
        <v>511282</v>
      </c>
      <c r="Q273" s="560">
        <v>168075</v>
      </c>
      <c r="R273" s="560">
        <v>15001</v>
      </c>
      <c r="S273" s="560">
        <v>51472</v>
      </c>
      <c r="T273" s="560" t="s">
        <v>765</v>
      </c>
      <c r="U273" s="560" t="s">
        <v>765</v>
      </c>
      <c r="V273" s="560" t="s">
        <v>765</v>
      </c>
      <c r="W273" s="566" t="s">
        <v>104</v>
      </c>
    </row>
    <row r="274" spans="1:23" s="560" customFormat="1" ht="9.75" customHeight="1" x14ac:dyDescent="0.2">
      <c r="A274" s="568" t="s">
        <v>382</v>
      </c>
      <c r="B274" s="560" t="s">
        <v>765</v>
      </c>
      <c r="C274" s="560">
        <v>16378</v>
      </c>
      <c r="D274" s="560">
        <v>13428</v>
      </c>
      <c r="E274" s="560">
        <v>2950</v>
      </c>
      <c r="F274" s="560">
        <v>130929</v>
      </c>
      <c r="G274" s="560">
        <v>115024</v>
      </c>
      <c r="H274" s="560">
        <v>15006</v>
      </c>
      <c r="I274" s="560">
        <v>73628</v>
      </c>
      <c r="J274" s="560" t="s">
        <v>765</v>
      </c>
      <c r="K274" s="560" t="s">
        <v>765</v>
      </c>
      <c r="L274" s="560">
        <v>26390</v>
      </c>
      <c r="M274" s="560" t="s">
        <v>765</v>
      </c>
      <c r="N274" s="560">
        <v>15905</v>
      </c>
      <c r="O274" s="560">
        <v>15905</v>
      </c>
      <c r="P274" s="560">
        <v>618090</v>
      </c>
      <c r="Q274" s="560">
        <v>238188</v>
      </c>
      <c r="R274" s="560">
        <v>61828</v>
      </c>
      <c r="S274" s="560">
        <v>105659</v>
      </c>
      <c r="T274" s="560" t="s">
        <v>765</v>
      </c>
      <c r="U274" s="560" t="s">
        <v>765</v>
      </c>
      <c r="V274" s="560" t="s">
        <v>765</v>
      </c>
      <c r="W274" s="566" t="s">
        <v>105</v>
      </c>
    </row>
    <row r="275" spans="1:23" s="560" customFormat="1" ht="9.75" customHeight="1" x14ac:dyDescent="0.2">
      <c r="A275" s="568" t="s">
        <v>392</v>
      </c>
      <c r="B275" s="560" t="s">
        <v>765</v>
      </c>
      <c r="C275" s="560">
        <v>16660</v>
      </c>
      <c r="D275" s="560">
        <v>14061</v>
      </c>
      <c r="E275" s="560">
        <v>2599</v>
      </c>
      <c r="F275" s="560">
        <v>119042</v>
      </c>
      <c r="G275" s="560">
        <v>107645</v>
      </c>
      <c r="H275" s="560">
        <v>27658</v>
      </c>
      <c r="I275" s="560">
        <v>53744</v>
      </c>
      <c r="J275" s="560" t="s">
        <v>765</v>
      </c>
      <c r="K275" s="560">
        <v>26243</v>
      </c>
      <c r="L275" s="560" t="s">
        <v>765</v>
      </c>
      <c r="M275" s="560" t="s">
        <v>765</v>
      </c>
      <c r="N275" s="560">
        <v>11397</v>
      </c>
      <c r="O275" s="560">
        <v>11397</v>
      </c>
      <c r="P275" s="560">
        <v>533587</v>
      </c>
      <c r="Q275" s="560">
        <v>164027</v>
      </c>
      <c r="R275" s="560">
        <v>25001</v>
      </c>
      <c r="S275" s="560">
        <v>121536</v>
      </c>
      <c r="T275" s="560" t="s">
        <v>765</v>
      </c>
      <c r="U275" s="560" t="s">
        <v>765</v>
      </c>
      <c r="V275" s="560" t="s">
        <v>765</v>
      </c>
      <c r="W275" s="566" t="s">
        <v>106</v>
      </c>
    </row>
    <row r="276" spans="1:23" s="560" customFormat="1" ht="9.75" customHeight="1" x14ac:dyDescent="0.2">
      <c r="A276" s="568" t="s">
        <v>391</v>
      </c>
      <c r="B276" s="560" t="s">
        <v>765</v>
      </c>
      <c r="C276" s="560">
        <v>10188</v>
      </c>
      <c r="D276" s="560">
        <v>8059</v>
      </c>
      <c r="E276" s="560">
        <v>2129</v>
      </c>
      <c r="F276" s="560">
        <v>68136</v>
      </c>
      <c r="G276" s="560">
        <v>57290</v>
      </c>
      <c r="H276" s="560">
        <v>26371</v>
      </c>
      <c r="I276" s="560">
        <v>5452</v>
      </c>
      <c r="J276" s="560" t="s">
        <v>765</v>
      </c>
      <c r="K276" s="560">
        <v>25467</v>
      </c>
      <c r="L276" s="560" t="s">
        <v>765</v>
      </c>
      <c r="M276" s="560" t="s">
        <v>765</v>
      </c>
      <c r="N276" s="560">
        <v>10846</v>
      </c>
      <c r="O276" s="560">
        <v>10846</v>
      </c>
      <c r="P276" s="560">
        <v>568613</v>
      </c>
      <c r="Q276" s="560">
        <v>246679</v>
      </c>
      <c r="R276" s="560">
        <v>56602</v>
      </c>
      <c r="S276" s="560">
        <v>73246</v>
      </c>
      <c r="T276" s="560" t="s">
        <v>765</v>
      </c>
      <c r="U276" s="560">
        <v>35599</v>
      </c>
      <c r="V276" s="560" t="s">
        <v>765</v>
      </c>
      <c r="W276" s="566" t="s">
        <v>124</v>
      </c>
    </row>
    <row r="277" spans="1:23" s="560" customFormat="1" ht="9.75" customHeight="1" x14ac:dyDescent="0.2">
      <c r="A277" s="568" t="s">
        <v>390</v>
      </c>
      <c r="B277" s="560" t="s">
        <v>765</v>
      </c>
      <c r="C277" s="560">
        <v>6682</v>
      </c>
      <c r="D277" s="560">
        <v>5333</v>
      </c>
      <c r="E277" s="560">
        <v>1349</v>
      </c>
      <c r="F277" s="560">
        <v>43196</v>
      </c>
      <c r="G277" s="560">
        <v>33155</v>
      </c>
      <c r="H277" s="560">
        <v>1607</v>
      </c>
      <c r="I277" s="560">
        <v>5998</v>
      </c>
      <c r="J277" s="560" t="s">
        <v>765</v>
      </c>
      <c r="K277" s="560">
        <v>25550</v>
      </c>
      <c r="L277" s="560" t="s">
        <v>765</v>
      </c>
      <c r="M277" s="560" t="s">
        <v>765</v>
      </c>
      <c r="N277" s="560">
        <v>10041</v>
      </c>
      <c r="O277" s="560">
        <v>10041</v>
      </c>
      <c r="P277" s="560">
        <v>567868</v>
      </c>
      <c r="Q277" s="560">
        <v>232521</v>
      </c>
      <c r="R277" s="560">
        <v>20001</v>
      </c>
      <c r="S277" s="560">
        <v>69712</v>
      </c>
      <c r="T277" s="560" t="s">
        <v>765</v>
      </c>
      <c r="U277" s="560">
        <v>34036</v>
      </c>
      <c r="V277" s="560" t="s">
        <v>765</v>
      </c>
      <c r="W277" s="566" t="s">
        <v>125</v>
      </c>
    </row>
    <row r="278" spans="1:23" s="560" customFormat="1" ht="9.75" customHeight="1" x14ac:dyDescent="0.2">
      <c r="A278" s="568" t="s">
        <v>389</v>
      </c>
      <c r="B278" s="560" t="s">
        <v>765</v>
      </c>
      <c r="C278" s="560">
        <v>56364</v>
      </c>
      <c r="D278" s="560">
        <v>55200</v>
      </c>
      <c r="E278" s="560">
        <v>1164</v>
      </c>
      <c r="F278" s="560">
        <v>95334</v>
      </c>
      <c r="G278" s="560">
        <v>84915</v>
      </c>
      <c r="H278" s="560">
        <v>6350</v>
      </c>
      <c r="I278" s="560">
        <v>16896</v>
      </c>
      <c r="J278" s="560" t="s">
        <v>765</v>
      </c>
      <c r="K278" s="560">
        <v>34697</v>
      </c>
      <c r="L278" s="560">
        <v>26972</v>
      </c>
      <c r="M278" s="560" t="s">
        <v>765</v>
      </c>
      <c r="N278" s="560">
        <v>10419</v>
      </c>
      <c r="O278" s="560">
        <v>10419</v>
      </c>
      <c r="P278" s="560">
        <v>447632</v>
      </c>
      <c r="Q278" s="560">
        <v>90599</v>
      </c>
      <c r="R278" s="560">
        <v>20001</v>
      </c>
      <c r="S278" s="560">
        <v>17000</v>
      </c>
      <c r="T278" s="560" t="s">
        <v>765</v>
      </c>
      <c r="U278" s="560">
        <v>35603</v>
      </c>
      <c r="V278" s="560" t="s">
        <v>765</v>
      </c>
      <c r="W278" s="566" t="s">
        <v>126</v>
      </c>
    </row>
    <row r="279" spans="1:23" s="560" customFormat="1" ht="9.75" customHeight="1" x14ac:dyDescent="0.2">
      <c r="A279" s="568" t="s">
        <v>388</v>
      </c>
      <c r="B279" s="560" t="s">
        <v>765</v>
      </c>
      <c r="C279" s="560">
        <v>9431</v>
      </c>
      <c r="D279" s="560">
        <v>8161</v>
      </c>
      <c r="E279" s="560">
        <v>1270</v>
      </c>
      <c r="F279" s="560">
        <v>129194</v>
      </c>
      <c r="G279" s="560">
        <v>118147</v>
      </c>
      <c r="H279" s="560">
        <v>6150</v>
      </c>
      <c r="I279" s="560">
        <v>25625</v>
      </c>
      <c r="J279" s="560" t="s">
        <v>765</v>
      </c>
      <c r="K279" s="560">
        <v>71225</v>
      </c>
      <c r="L279" s="560">
        <v>15147</v>
      </c>
      <c r="M279" s="560" t="s">
        <v>765</v>
      </c>
      <c r="N279" s="560">
        <v>11047</v>
      </c>
      <c r="O279" s="560">
        <v>11047</v>
      </c>
      <c r="P279" s="560">
        <v>478635</v>
      </c>
      <c r="Q279" s="560">
        <v>133544</v>
      </c>
      <c r="R279" s="560">
        <v>25914</v>
      </c>
      <c r="S279" s="560">
        <v>75904</v>
      </c>
      <c r="T279" s="560" t="s">
        <v>765</v>
      </c>
      <c r="U279" s="560" t="s">
        <v>765</v>
      </c>
      <c r="V279" s="560" t="s">
        <v>765</v>
      </c>
      <c r="W279" s="566" t="s">
        <v>127</v>
      </c>
    </row>
    <row r="280" spans="1:23" s="560" customFormat="1" ht="9.75" customHeight="1" x14ac:dyDescent="0.2">
      <c r="A280" s="568" t="s">
        <v>387</v>
      </c>
      <c r="B280" s="560" t="s">
        <v>765</v>
      </c>
      <c r="C280" s="560">
        <v>8012</v>
      </c>
      <c r="D280" s="560">
        <v>6422</v>
      </c>
      <c r="E280" s="560">
        <v>1590</v>
      </c>
      <c r="F280" s="560">
        <v>133913</v>
      </c>
      <c r="G280" s="560">
        <v>120454</v>
      </c>
      <c r="H280" s="560">
        <v>8682</v>
      </c>
      <c r="I280" s="560">
        <v>83292</v>
      </c>
      <c r="J280" s="560" t="s">
        <v>765</v>
      </c>
      <c r="K280" s="560">
        <v>28480</v>
      </c>
      <c r="L280" s="560" t="s">
        <v>765</v>
      </c>
      <c r="M280" s="560" t="s">
        <v>765</v>
      </c>
      <c r="N280" s="560">
        <v>13459</v>
      </c>
      <c r="O280" s="560">
        <v>13459</v>
      </c>
      <c r="P280" s="560">
        <v>779708</v>
      </c>
      <c r="Q280" s="560">
        <v>406999</v>
      </c>
      <c r="R280" s="560">
        <v>20001</v>
      </c>
      <c r="S280" s="560">
        <v>78969</v>
      </c>
      <c r="T280" s="560" t="s">
        <v>765</v>
      </c>
      <c r="U280" s="560">
        <v>37408</v>
      </c>
      <c r="V280" s="560" t="s">
        <v>765</v>
      </c>
      <c r="W280" s="566" t="s">
        <v>128</v>
      </c>
    </row>
    <row r="281" spans="1:23" s="560" customFormat="1" ht="9.75" customHeight="1" x14ac:dyDescent="0.2">
      <c r="A281" s="568" t="s">
        <v>386</v>
      </c>
      <c r="B281" s="560" t="s">
        <v>765</v>
      </c>
      <c r="C281" s="560">
        <v>10930</v>
      </c>
      <c r="D281" s="560">
        <v>10164</v>
      </c>
      <c r="E281" s="560">
        <v>766</v>
      </c>
      <c r="F281" s="560">
        <v>122029</v>
      </c>
      <c r="G281" s="560">
        <v>110333</v>
      </c>
      <c r="H281" s="560">
        <v>41466</v>
      </c>
      <c r="I281" s="560">
        <v>40370</v>
      </c>
      <c r="J281" s="560" t="s">
        <v>765</v>
      </c>
      <c r="K281" s="560">
        <v>28497</v>
      </c>
      <c r="L281" s="560" t="s">
        <v>765</v>
      </c>
      <c r="M281" s="560" t="s">
        <v>765</v>
      </c>
      <c r="N281" s="560">
        <v>11696</v>
      </c>
      <c r="O281" s="560">
        <v>11696</v>
      </c>
      <c r="P281" s="560">
        <v>425927</v>
      </c>
      <c r="Q281" s="560">
        <v>70368</v>
      </c>
      <c r="R281" s="560">
        <v>13520</v>
      </c>
      <c r="S281" s="560">
        <v>10210</v>
      </c>
      <c r="T281" s="560" t="s">
        <v>765</v>
      </c>
      <c r="U281" s="560">
        <v>37488</v>
      </c>
      <c r="V281" s="560" t="s">
        <v>765</v>
      </c>
      <c r="W281" s="566" t="s">
        <v>107</v>
      </c>
    </row>
    <row r="282" spans="1:23" s="560" customFormat="1" ht="9.75" customHeight="1" x14ac:dyDescent="0.2">
      <c r="A282" s="568" t="s">
        <v>385</v>
      </c>
      <c r="B282" s="560" t="s">
        <v>765</v>
      </c>
      <c r="C282" s="560">
        <v>8207</v>
      </c>
      <c r="D282" s="560">
        <v>7846</v>
      </c>
      <c r="E282" s="560">
        <v>361</v>
      </c>
      <c r="F282" s="560">
        <v>141367</v>
      </c>
      <c r="G282" s="560">
        <v>100730</v>
      </c>
      <c r="H282" s="560">
        <v>52694</v>
      </c>
      <c r="I282" s="560">
        <v>19602</v>
      </c>
      <c r="J282" s="560" t="s">
        <v>765</v>
      </c>
      <c r="K282" s="560">
        <v>28434</v>
      </c>
      <c r="L282" s="560" t="s">
        <v>765</v>
      </c>
      <c r="M282" s="560" t="s">
        <v>765</v>
      </c>
      <c r="N282" s="560">
        <v>40637</v>
      </c>
      <c r="O282" s="560">
        <v>40637</v>
      </c>
      <c r="P282" s="560">
        <v>648304</v>
      </c>
      <c r="Q282" s="560">
        <v>243158</v>
      </c>
      <c r="R282" s="560">
        <v>35029</v>
      </c>
      <c r="S282" s="560">
        <v>106019</v>
      </c>
      <c r="T282" s="560" t="s">
        <v>765</v>
      </c>
      <c r="U282" s="560">
        <v>34230</v>
      </c>
      <c r="V282" s="560" t="s">
        <v>765</v>
      </c>
      <c r="W282" s="566" t="s">
        <v>108</v>
      </c>
    </row>
    <row r="283" spans="1:23" s="560" customFormat="1" ht="9.75" customHeight="1" x14ac:dyDescent="0.2">
      <c r="A283" s="568" t="s">
        <v>384</v>
      </c>
      <c r="B283" s="560" t="s">
        <v>765</v>
      </c>
      <c r="C283" s="560">
        <v>43716</v>
      </c>
      <c r="D283" s="560">
        <v>43302</v>
      </c>
      <c r="E283" s="560">
        <v>414</v>
      </c>
      <c r="F283" s="560">
        <v>146200</v>
      </c>
      <c r="G283" s="560">
        <v>133694</v>
      </c>
      <c r="H283" s="560">
        <v>52482</v>
      </c>
      <c r="I283" s="560">
        <v>43961</v>
      </c>
      <c r="J283" s="560" t="s">
        <v>765</v>
      </c>
      <c r="K283" s="560">
        <v>28506</v>
      </c>
      <c r="L283" s="560">
        <v>8745</v>
      </c>
      <c r="M283" s="560" t="s">
        <v>765</v>
      </c>
      <c r="N283" s="560">
        <v>12506</v>
      </c>
      <c r="O283" s="560">
        <v>12506</v>
      </c>
      <c r="P283" s="560">
        <v>681664</v>
      </c>
      <c r="Q283" s="560">
        <v>277060</v>
      </c>
      <c r="R283" s="560">
        <v>36569</v>
      </c>
      <c r="S283" s="560">
        <v>101936</v>
      </c>
      <c r="T283" s="560" t="s">
        <v>765</v>
      </c>
      <c r="U283" s="560">
        <v>35329</v>
      </c>
      <c r="V283" s="560" t="s">
        <v>765</v>
      </c>
      <c r="W283" s="566" t="s">
        <v>109</v>
      </c>
    </row>
    <row r="284" spans="1:23" s="560" customFormat="1" ht="9.75" customHeight="1" x14ac:dyDescent="0.2">
      <c r="A284" s="568" t="s">
        <v>678</v>
      </c>
      <c r="B284" s="560" t="s">
        <v>765</v>
      </c>
      <c r="C284" s="560">
        <v>11093</v>
      </c>
      <c r="D284" s="560">
        <v>10577</v>
      </c>
      <c r="E284" s="560">
        <v>516</v>
      </c>
      <c r="F284" s="560">
        <v>67822</v>
      </c>
      <c r="G284" s="560">
        <v>55807</v>
      </c>
      <c r="H284" s="560">
        <v>40876</v>
      </c>
      <c r="I284" s="560">
        <v>6421</v>
      </c>
      <c r="J284" s="560" t="s">
        <v>765</v>
      </c>
      <c r="K284" s="560" t="s">
        <v>765</v>
      </c>
      <c r="L284" s="560">
        <v>8510</v>
      </c>
      <c r="M284" s="560" t="s">
        <v>765</v>
      </c>
      <c r="N284" s="560">
        <v>12015</v>
      </c>
      <c r="O284" s="560">
        <v>12015</v>
      </c>
      <c r="P284" s="560">
        <v>485719</v>
      </c>
      <c r="Q284" s="560">
        <v>109606</v>
      </c>
      <c r="R284" s="560">
        <v>25001</v>
      </c>
      <c r="S284" s="560">
        <v>34009</v>
      </c>
      <c r="T284" s="560" t="s">
        <v>765</v>
      </c>
      <c r="U284" s="560">
        <v>34196</v>
      </c>
      <c r="V284" s="560" t="s">
        <v>765</v>
      </c>
      <c r="W284" s="566" t="s">
        <v>679</v>
      </c>
    </row>
    <row r="285" spans="1:23" s="560" customFormat="1" ht="9.75" customHeight="1" x14ac:dyDescent="0.2">
      <c r="A285" s="568" t="s">
        <v>383</v>
      </c>
      <c r="B285" s="560" t="s">
        <v>765</v>
      </c>
      <c r="C285" s="560">
        <v>11045</v>
      </c>
      <c r="D285" s="560">
        <v>10295</v>
      </c>
      <c r="E285" s="560">
        <v>750</v>
      </c>
      <c r="F285" s="560">
        <v>90955</v>
      </c>
      <c r="G285" s="560">
        <v>77026</v>
      </c>
      <c r="H285" s="560">
        <v>15954</v>
      </c>
      <c r="I285" s="560">
        <v>17971</v>
      </c>
      <c r="J285" s="560" t="s">
        <v>765</v>
      </c>
      <c r="K285" s="560">
        <v>26226</v>
      </c>
      <c r="L285" s="560">
        <v>16875</v>
      </c>
      <c r="M285" s="560" t="s">
        <v>765</v>
      </c>
      <c r="N285" s="560">
        <v>13929</v>
      </c>
      <c r="O285" s="560">
        <v>13929</v>
      </c>
      <c r="P285" s="560">
        <v>484112</v>
      </c>
      <c r="Q285" s="560">
        <v>114850</v>
      </c>
      <c r="R285" s="560">
        <v>35991</v>
      </c>
      <c r="S285" s="560">
        <v>43942</v>
      </c>
      <c r="T285" s="560" t="s">
        <v>765</v>
      </c>
      <c r="U285" s="560">
        <v>34917</v>
      </c>
      <c r="V285" s="560" t="s">
        <v>765</v>
      </c>
      <c r="W285" s="566" t="s">
        <v>104</v>
      </c>
    </row>
    <row r="286" spans="1:23" s="560" customFormat="1" ht="9.75" customHeight="1" x14ac:dyDescent="0.2">
      <c r="A286" s="565" t="s">
        <v>382</v>
      </c>
      <c r="B286" s="564" t="s">
        <v>765</v>
      </c>
      <c r="C286" s="563">
        <v>28461</v>
      </c>
      <c r="D286" s="563">
        <v>28010</v>
      </c>
      <c r="E286" s="563">
        <v>451</v>
      </c>
      <c r="F286" s="563">
        <v>86589</v>
      </c>
      <c r="G286" s="563">
        <v>76333</v>
      </c>
      <c r="H286" s="563">
        <v>14779</v>
      </c>
      <c r="I286" s="563" t="s">
        <v>765</v>
      </c>
      <c r="J286" s="563" t="s">
        <v>765</v>
      </c>
      <c r="K286" s="563">
        <v>44769</v>
      </c>
      <c r="L286" s="563">
        <v>16785</v>
      </c>
      <c r="M286" s="563" t="s">
        <v>765</v>
      </c>
      <c r="N286" s="563">
        <v>10256</v>
      </c>
      <c r="O286" s="563">
        <v>10256</v>
      </c>
      <c r="P286" s="563">
        <v>992533</v>
      </c>
      <c r="Q286" s="563">
        <v>573500</v>
      </c>
      <c r="R286" s="563">
        <v>51003</v>
      </c>
      <c r="S286" s="563">
        <v>120304</v>
      </c>
      <c r="T286" s="563" t="s">
        <v>765</v>
      </c>
      <c r="U286" s="563">
        <v>98592</v>
      </c>
      <c r="V286" s="563" t="s">
        <v>765</v>
      </c>
      <c r="W286" s="561" t="s">
        <v>105</v>
      </c>
    </row>
    <row r="287" spans="1:23" ht="12" customHeight="1" x14ac:dyDescent="0.2"/>
    <row r="288" spans="1:23" ht="12" customHeight="1" x14ac:dyDescent="0.2"/>
    <row r="289" spans="1:23" ht="12" customHeight="1" x14ac:dyDescent="0.15">
      <c r="K289" s="579" t="s">
        <v>129</v>
      </c>
      <c r="V289" s="582" t="s">
        <v>414</v>
      </c>
    </row>
    <row r="290" spans="1:23" s="574" customFormat="1" ht="21" customHeight="1" x14ac:dyDescent="0.2">
      <c r="A290" s="1074" t="s">
        <v>276</v>
      </c>
      <c r="B290" s="577" t="s">
        <v>479</v>
      </c>
      <c r="C290" s="576"/>
      <c r="D290" s="576"/>
      <c r="E290" s="576"/>
      <c r="F290" s="576"/>
      <c r="G290" s="576"/>
      <c r="H290" s="576"/>
      <c r="I290" s="576"/>
      <c r="J290" s="1040"/>
      <c r="K290" s="1041" t="s">
        <v>478</v>
      </c>
      <c r="L290" s="576"/>
      <c r="M290" s="576"/>
      <c r="N290" s="576"/>
      <c r="O290" s="576"/>
      <c r="P290" s="576"/>
      <c r="Q290" s="576"/>
      <c r="R290" s="576"/>
      <c r="S290" s="576"/>
      <c r="T290" s="576"/>
      <c r="U290" s="576"/>
      <c r="V290" s="576"/>
      <c r="W290" s="1077" t="s">
        <v>111</v>
      </c>
    </row>
    <row r="291" spans="1:23" s="574" customFormat="1" ht="21" customHeight="1" x14ac:dyDescent="0.2">
      <c r="A291" s="1075"/>
      <c r="B291" s="577" t="s">
        <v>437</v>
      </c>
      <c r="C291" s="576"/>
      <c r="D291" s="1040"/>
      <c r="E291" s="1041" t="s">
        <v>435</v>
      </c>
      <c r="F291" s="1040"/>
      <c r="G291" s="1041" t="s">
        <v>410</v>
      </c>
      <c r="H291" s="1040"/>
      <c r="I291" s="1041" t="s">
        <v>523</v>
      </c>
      <c r="J291" s="1040"/>
      <c r="K291" s="1080" t="s">
        <v>477</v>
      </c>
      <c r="L291" s="1041" t="s">
        <v>445</v>
      </c>
      <c r="M291" s="576"/>
      <c r="N291" s="576"/>
      <c r="O291" s="576"/>
      <c r="P291" s="576"/>
      <c r="Q291" s="576"/>
      <c r="R291" s="576"/>
      <c r="S291" s="576"/>
      <c r="T291" s="576"/>
      <c r="U291" s="576"/>
      <c r="V291" s="576"/>
      <c r="W291" s="1078"/>
    </row>
    <row r="292" spans="1:23" s="574" customFormat="1" ht="52.5" customHeight="1" x14ac:dyDescent="0.2">
      <c r="A292" s="1076"/>
      <c r="B292" s="575" t="s">
        <v>432</v>
      </c>
      <c r="C292" s="575" t="s">
        <v>431</v>
      </c>
      <c r="D292" s="575" t="s">
        <v>429</v>
      </c>
      <c r="E292" s="1043" t="s">
        <v>418</v>
      </c>
      <c r="F292" s="575" t="s">
        <v>417</v>
      </c>
      <c r="G292" s="1043" t="s">
        <v>402</v>
      </c>
      <c r="H292" s="575" t="s">
        <v>401</v>
      </c>
      <c r="I292" s="1043" t="s">
        <v>522</v>
      </c>
      <c r="J292" s="575" t="s">
        <v>521</v>
      </c>
      <c r="K292" s="1081"/>
      <c r="L292" s="1043" t="s">
        <v>438</v>
      </c>
      <c r="M292" s="575" t="s">
        <v>433</v>
      </c>
      <c r="N292" s="575" t="s">
        <v>275</v>
      </c>
      <c r="O292" s="575" t="s">
        <v>456</v>
      </c>
      <c r="P292" s="575" t="s">
        <v>546</v>
      </c>
      <c r="Q292" s="575" t="s">
        <v>465</v>
      </c>
      <c r="R292" s="575" t="s">
        <v>535</v>
      </c>
      <c r="S292" s="575" t="s">
        <v>464</v>
      </c>
      <c r="T292" s="575" t="s">
        <v>432</v>
      </c>
      <c r="U292" s="575" t="s">
        <v>431</v>
      </c>
      <c r="V292" s="580" t="s">
        <v>510</v>
      </c>
      <c r="W292" s="1079"/>
    </row>
    <row r="293" spans="1:23" s="560" customFormat="1" ht="9.75" customHeight="1" x14ac:dyDescent="0.2">
      <c r="A293" s="573" t="s">
        <v>598</v>
      </c>
      <c r="B293" s="572">
        <v>635550</v>
      </c>
      <c r="C293" s="571">
        <v>135238</v>
      </c>
      <c r="D293" s="571">
        <v>36</v>
      </c>
      <c r="E293" s="571" t="s">
        <v>765</v>
      </c>
      <c r="F293" s="571" t="s">
        <v>765</v>
      </c>
      <c r="G293" s="571" t="s">
        <v>765</v>
      </c>
      <c r="H293" s="571" t="s">
        <v>765</v>
      </c>
      <c r="I293" s="571">
        <v>3993456</v>
      </c>
      <c r="J293" s="571">
        <v>3993456</v>
      </c>
      <c r="K293" s="571">
        <v>871068</v>
      </c>
      <c r="L293" s="571">
        <v>817395</v>
      </c>
      <c r="M293" s="571">
        <v>167558</v>
      </c>
      <c r="N293" s="571">
        <v>163485</v>
      </c>
      <c r="O293" s="571">
        <v>37033</v>
      </c>
      <c r="P293" s="571">
        <v>34897</v>
      </c>
      <c r="Q293" s="571">
        <v>14</v>
      </c>
      <c r="R293" s="571">
        <v>10843</v>
      </c>
      <c r="S293" s="571">
        <v>59608</v>
      </c>
      <c r="T293" s="571">
        <v>330901</v>
      </c>
      <c r="U293" s="571">
        <v>6157</v>
      </c>
      <c r="V293" s="571">
        <v>51</v>
      </c>
      <c r="W293" s="569" t="s">
        <v>118</v>
      </c>
    </row>
    <row r="294" spans="1:23" s="560" customFormat="1" ht="9.75" customHeight="1" x14ac:dyDescent="0.2">
      <c r="A294" s="568" t="s">
        <v>399</v>
      </c>
      <c r="B294" s="560">
        <v>551481</v>
      </c>
      <c r="C294" s="560">
        <v>27495</v>
      </c>
      <c r="D294" s="560" t="s">
        <v>765</v>
      </c>
      <c r="E294" s="560" t="s">
        <v>765</v>
      </c>
      <c r="F294" s="560" t="s">
        <v>765</v>
      </c>
      <c r="G294" s="560" t="s">
        <v>765</v>
      </c>
      <c r="H294" s="560" t="s">
        <v>765</v>
      </c>
      <c r="I294" s="560">
        <v>3983815</v>
      </c>
      <c r="J294" s="560">
        <v>3983815</v>
      </c>
      <c r="K294" s="560">
        <v>878699</v>
      </c>
      <c r="L294" s="560">
        <v>821864</v>
      </c>
      <c r="M294" s="560">
        <v>160146</v>
      </c>
      <c r="N294" s="560">
        <v>161144</v>
      </c>
      <c r="O294" s="560">
        <v>47264</v>
      </c>
      <c r="P294" s="560">
        <v>18710</v>
      </c>
      <c r="Q294" s="560">
        <v>238</v>
      </c>
      <c r="R294" s="560">
        <v>4794</v>
      </c>
      <c r="S294" s="560">
        <v>89839</v>
      </c>
      <c r="T294" s="560">
        <v>324536</v>
      </c>
      <c r="U294" s="560">
        <v>6985</v>
      </c>
      <c r="V294" s="560">
        <v>76</v>
      </c>
      <c r="W294" s="566" t="s">
        <v>119</v>
      </c>
    </row>
    <row r="295" spans="1:23" s="560" customFormat="1" ht="9.75" customHeight="1" x14ac:dyDescent="0.2">
      <c r="A295" s="568" t="s">
        <v>398</v>
      </c>
      <c r="B295" s="560">
        <v>620986</v>
      </c>
      <c r="C295" s="560">
        <v>103010</v>
      </c>
      <c r="D295" s="560" t="s">
        <v>765</v>
      </c>
      <c r="E295" s="560" t="s">
        <v>765</v>
      </c>
      <c r="F295" s="560" t="s">
        <v>765</v>
      </c>
      <c r="G295" s="560" t="s">
        <v>765</v>
      </c>
      <c r="H295" s="560" t="s">
        <v>765</v>
      </c>
      <c r="I295" s="560">
        <v>4105588</v>
      </c>
      <c r="J295" s="560">
        <v>4105588</v>
      </c>
      <c r="K295" s="560">
        <v>867026</v>
      </c>
      <c r="L295" s="560">
        <v>816338</v>
      </c>
      <c r="M295" s="560">
        <v>143336</v>
      </c>
      <c r="N295" s="560">
        <v>155105</v>
      </c>
      <c r="O295" s="560">
        <v>56824</v>
      </c>
      <c r="P295" s="560">
        <v>96</v>
      </c>
      <c r="Q295" s="560">
        <v>3809</v>
      </c>
      <c r="R295" s="560">
        <v>9197</v>
      </c>
      <c r="S295" s="560">
        <v>51531</v>
      </c>
      <c r="T295" s="560">
        <v>373365</v>
      </c>
      <c r="U295" s="560">
        <v>8146</v>
      </c>
      <c r="V295" s="560">
        <v>4099</v>
      </c>
      <c r="W295" s="566" t="s">
        <v>120</v>
      </c>
    </row>
    <row r="296" spans="1:23" s="560" customFormat="1" ht="9.75" customHeight="1" x14ac:dyDescent="0.2">
      <c r="A296" s="568" t="s">
        <v>397</v>
      </c>
      <c r="B296" s="560">
        <v>911634</v>
      </c>
      <c r="C296" s="560">
        <v>267706</v>
      </c>
      <c r="D296" s="560" t="s">
        <v>765</v>
      </c>
      <c r="E296" s="560">
        <v>33305</v>
      </c>
      <c r="F296" s="560">
        <v>33305</v>
      </c>
      <c r="G296" s="560" t="s">
        <v>765</v>
      </c>
      <c r="H296" s="560" t="s">
        <v>765</v>
      </c>
      <c r="I296" s="560">
        <v>4694649</v>
      </c>
      <c r="J296" s="560">
        <v>4694649</v>
      </c>
      <c r="K296" s="560">
        <v>1053599</v>
      </c>
      <c r="L296" s="560">
        <v>1007073</v>
      </c>
      <c r="M296" s="560">
        <v>176650</v>
      </c>
      <c r="N296" s="560">
        <v>170205</v>
      </c>
      <c r="O296" s="560">
        <v>67295</v>
      </c>
      <c r="P296" s="560">
        <v>81</v>
      </c>
      <c r="Q296" s="560">
        <v>1657</v>
      </c>
      <c r="R296" s="560">
        <v>16463</v>
      </c>
      <c r="S296" s="560">
        <v>65493</v>
      </c>
      <c r="T296" s="560">
        <v>481886</v>
      </c>
      <c r="U296" s="560">
        <v>14577</v>
      </c>
      <c r="V296" s="560">
        <v>2009</v>
      </c>
      <c r="W296" s="566" t="s">
        <v>283</v>
      </c>
    </row>
    <row r="297" spans="1:23" s="560" customFormat="1" ht="9.75" customHeight="1" x14ac:dyDescent="0.2">
      <c r="A297" s="568" t="s">
        <v>750</v>
      </c>
      <c r="B297" s="560">
        <v>770314</v>
      </c>
      <c r="C297" s="560">
        <v>216143</v>
      </c>
      <c r="D297" s="560" t="s">
        <v>765</v>
      </c>
      <c r="E297" s="560" t="s">
        <v>765</v>
      </c>
      <c r="F297" s="560" t="s">
        <v>765</v>
      </c>
      <c r="G297" s="560">
        <v>15885</v>
      </c>
      <c r="H297" s="560">
        <v>15885</v>
      </c>
      <c r="I297" s="560">
        <v>4363878</v>
      </c>
      <c r="J297" s="560">
        <v>4363878</v>
      </c>
      <c r="K297" s="560">
        <v>800803</v>
      </c>
      <c r="L297" s="560">
        <v>754159</v>
      </c>
      <c r="M297" s="560">
        <v>136552</v>
      </c>
      <c r="N297" s="560">
        <v>175225</v>
      </c>
      <c r="O297" s="560">
        <v>55728</v>
      </c>
      <c r="P297" s="560">
        <v>139</v>
      </c>
      <c r="Q297" s="560">
        <v>7091</v>
      </c>
      <c r="R297" s="560">
        <v>33355</v>
      </c>
      <c r="S297" s="560">
        <v>89367</v>
      </c>
      <c r="T297" s="560">
        <v>219357</v>
      </c>
      <c r="U297" s="560">
        <v>16777</v>
      </c>
      <c r="V297" s="560">
        <v>6105</v>
      </c>
      <c r="W297" s="566" t="s">
        <v>673</v>
      </c>
    </row>
    <row r="298" spans="1:23" s="560" customFormat="1" ht="6.75" customHeight="1" x14ac:dyDescent="0.2">
      <c r="A298" s="568"/>
      <c r="W298" s="566"/>
    </row>
    <row r="299" spans="1:23" s="560" customFormat="1" ht="9.75" customHeight="1" x14ac:dyDescent="0.2">
      <c r="A299" s="568" t="s">
        <v>595</v>
      </c>
      <c r="B299" s="560">
        <v>991493</v>
      </c>
      <c r="C299" s="560">
        <v>193282</v>
      </c>
      <c r="D299" s="560" t="s">
        <v>765</v>
      </c>
      <c r="E299" s="560">
        <v>33305</v>
      </c>
      <c r="F299" s="560">
        <v>33305</v>
      </c>
      <c r="G299" s="560" t="s">
        <v>765</v>
      </c>
      <c r="H299" s="560" t="s">
        <v>765</v>
      </c>
      <c r="I299" s="560">
        <v>4560142</v>
      </c>
      <c r="J299" s="560">
        <v>4560142</v>
      </c>
      <c r="K299" s="560">
        <v>1024141</v>
      </c>
      <c r="L299" s="560">
        <v>979109</v>
      </c>
      <c r="M299" s="560">
        <v>181124</v>
      </c>
      <c r="N299" s="560">
        <v>169568</v>
      </c>
      <c r="O299" s="560">
        <v>68763</v>
      </c>
      <c r="P299" s="560">
        <v>126</v>
      </c>
      <c r="Q299" s="560">
        <v>1623</v>
      </c>
      <c r="R299" s="560">
        <v>22510</v>
      </c>
      <c r="S299" s="560">
        <v>74406</v>
      </c>
      <c r="T299" s="560">
        <v>432315</v>
      </c>
      <c r="U299" s="560">
        <v>17249</v>
      </c>
      <c r="V299" s="560">
        <v>971</v>
      </c>
      <c r="W299" s="566" t="s">
        <v>282</v>
      </c>
    </row>
    <row r="300" spans="1:23" s="560" customFormat="1" ht="9.75" customHeight="1" x14ac:dyDescent="0.2">
      <c r="A300" s="568" t="s">
        <v>751</v>
      </c>
      <c r="B300" s="560">
        <v>752592</v>
      </c>
      <c r="C300" s="560">
        <v>275501</v>
      </c>
      <c r="D300" s="560" t="s">
        <v>765</v>
      </c>
      <c r="E300" s="560" t="s">
        <v>765</v>
      </c>
      <c r="F300" s="560" t="s">
        <v>765</v>
      </c>
      <c r="G300" s="560">
        <v>15885</v>
      </c>
      <c r="H300" s="560">
        <v>15885</v>
      </c>
      <c r="I300" s="560">
        <v>4415506</v>
      </c>
      <c r="J300" s="560">
        <v>4415506</v>
      </c>
      <c r="K300" s="560">
        <v>790857</v>
      </c>
      <c r="L300" s="560">
        <v>744594</v>
      </c>
      <c r="M300" s="560">
        <v>128636</v>
      </c>
      <c r="N300" s="560">
        <v>180170</v>
      </c>
      <c r="O300" s="560">
        <v>52876</v>
      </c>
      <c r="P300" s="560">
        <v>107</v>
      </c>
      <c r="Q300" s="560">
        <v>10011</v>
      </c>
      <c r="R300" s="560">
        <v>38186</v>
      </c>
      <c r="S300" s="560">
        <v>91631</v>
      </c>
      <c r="T300" s="560">
        <v>206348</v>
      </c>
      <c r="U300" s="560">
        <v>15630</v>
      </c>
      <c r="V300" s="560">
        <v>6239</v>
      </c>
      <c r="W300" s="566" t="s">
        <v>675</v>
      </c>
    </row>
    <row r="301" spans="1:23" s="560" customFormat="1" ht="6.75" customHeight="1" x14ac:dyDescent="0.2">
      <c r="A301" s="568"/>
      <c r="W301" s="566"/>
    </row>
    <row r="302" spans="1:23" s="560" customFormat="1" ht="9.75" customHeight="1" x14ac:dyDescent="0.2">
      <c r="A302" s="568" t="s">
        <v>393</v>
      </c>
      <c r="B302" s="560">
        <v>216763</v>
      </c>
      <c r="C302" s="560">
        <v>61602</v>
      </c>
      <c r="D302" s="560" t="s">
        <v>765</v>
      </c>
      <c r="E302" s="560" t="s">
        <v>765</v>
      </c>
      <c r="F302" s="560" t="s">
        <v>765</v>
      </c>
      <c r="G302" s="560" t="s">
        <v>765</v>
      </c>
      <c r="H302" s="560" t="s">
        <v>765</v>
      </c>
      <c r="I302" s="560">
        <v>1112780</v>
      </c>
      <c r="J302" s="560">
        <v>1112780</v>
      </c>
      <c r="K302" s="560">
        <v>235573</v>
      </c>
      <c r="L302" s="560">
        <v>223470</v>
      </c>
      <c r="M302" s="560">
        <v>42118</v>
      </c>
      <c r="N302" s="560">
        <v>45356</v>
      </c>
      <c r="O302" s="560">
        <v>14351</v>
      </c>
      <c r="P302" s="560">
        <v>48</v>
      </c>
      <c r="Q302" s="560">
        <v>1173</v>
      </c>
      <c r="R302" s="560">
        <v>7997</v>
      </c>
      <c r="S302" s="560">
        <v>21905</v>
      </c>
      <c r="T302" s="560">
        <v>82237</v>
      </c>
      <c r="U302" s="560">
        <v>5355</v>
      </c>
      <c r="V302" s="560">
        <v>355</v>
      </c>
      <c r="W302" s="566" t="s">
        <v>281</v>
      </c>
    </row>
    <row r="303" spans="1:23" s="560" customFormat="1" ht="9.75" customHeight="1" x14ac:dyDescent="0.2">
      <c r="A303" s="568" t="s">
        <v>396</v>
      </c>
      <c r="B303" s="560">
        <v>165913</v>
      </c>
      <c r="C303" s="560">
        <v>41581</v>
      </c>
      <c r="D303" s="560" t="s">
        <v>765</v>
      </c>
      <c r="E303" s="560" t="s">
        <v>765</v>
      </c>
      <c r="F303" s="560" t="s">
        <v>765</v>
      </c>
      <c r="G303" s="560">
        <v>15885</v>
      </c>
      <c r="H303" s="560">
        <v>15885</v>
      </c>
      <c r="I303" s="560">
        <v>1010956</v>
      </c>
      <c r="J303" s="560">
        <v>1010956</v>
      </c>
      <c r="K303" s="560">
        <v>191117</v>
      </c>
      <c r="L303" s="560">
        <v>178320</v>
      </c>
      <c r="M303" s="560">
        <v>30185</v>
      </c>
      <c r="N303" s="560">
        <v>43989</v>
      </c>
      <c r="O303" s="560">
        <v>13885</v>
      </c>
      <c r="P303" s="560">
        <v>16</v>
      </c>
      <c r="Q303" s="560">
        <v>2299</v>
      </c>
      <c r="R303" s="560">
        <v>6348</v>
      </c>
      <c r="S303" s="560">
        <v>24768</v>
      </c>
      <c r="T303" s="560">
        <v>47453</v>
      </c>
      <c r="U303" s="560">
        <v>4498</v>
      </c>
      <c r="V303" s="560">
        <v>285</v>
      </c>
      <c r="W303" s="566" t="s">
        <v>121</v>
      </c>
    </row>
    <row r="304" spans="1:23" s="560" customFormat="1" ht="9.75" customHeight="1" x14ac:dyDescent="0.2">
      <c r="A304" s="568" t="s">
        <v>395</v>
      </c>
      <c r="B304" s="560">
        <v>207382</v>
      </c>
      <c r="C304" s="560">
        <v>112960</v>
      </c>
      <c r="D304" s="560" t="s">
        <v>765</v>
      </c>
      <c r="E304" s="560" t="s">
        <v>765</v>
      </c>
      <c r="F304" s="560" t="s">
        <v>765</v>
      </c>
      <c r="G304" s="560" t="s">
        <v>765</v>
      </c>
      <c r="H304" s="560" t="s">
        <v>765</v>
      </c>
      <c r="I304" s="560">
        <v>1074833</v>
      </c>
      <c r="J304" s="560">
        <v>1074833</v>
      </c>
      <c r="K304" s="560">
        <v>150698</v>
      </c>
      <c r="L304" s="560">
        <v>139742</v>
      </c>
      <c r="M304" s="560">
        <v>24009</v>
      </c>
      <c r="N304" s="560">
        <v>36627</v>
      </c>
      <c r="O304" s="560">
        <v>8480</v>
      </c>
      <c r="P304" s="560">
        <v>37</v>
      </c>
      <c r="Q304" s="560">
        <v>1304</v>
      </c>
      <c r="R304" s="560">
        <v>5115</v>
      </c>
      <c r="S304" s="560">
        <v>15803</v>
      </c>
      <c r="T304" s="560">
        <v>40002</v>
      </c>
      <c r="U304" s="560">
        <v>3842</v>
      </c>
      <c r="V304" s="560">
        <v>361</v>
      </c>
      <c r="W304" s="566" t="s">
        <v>122</v>
      </c>
    </row>
    <row r="305" spans="1:23" s="560" customFormat="1" ht="9.75" customHeight="1" x14ac:dyDescent="0.2">
      <c r="A305" s="568" t="s">
        <v>394</v>
      </c>
      <c r="B305" s="560">
        <v>180256</v>
      </c>
      <c r="C305" s="560" t="s">
        <v>765</v>
      </c>
      <c r="D305" s="560" t="s">
        <v>765</v>
      </c>
      <c r="E305" s="560" t="s">
        <v>765</v>
      </c>
      <c r="F305" s="560" t="s">
        <v>765</v>
      </c>
      <c r="G305" s="560" t="s">
        <v>765</v>
      </c>
      <c r="H305" s="560" t="s">
        <v>765</v>
      </c>
      <c r="I305" s="560">
        <v>1165309</v>
      </c>
      <c r="J305" s="560">
        <v>1165309</v>
      </c>
      <c r="K305" s="560">
        <v>223415</v>
      </c>
      <c r="L305" s="560">
        <v>212627</v>
      </c>
      <c r="M305" s="560">
        <v>40240</v>
      </c>
      <c r="N305" s="560">
        <v>49253</v>
      </c>
      <c r="O305" s="560">
        <v>19012</v>
      </c>
      <c r="P305" s="560">
        <v>38</v>
      </c>
      <c r="Q305" s="560">
        <v>2315</v>
      </c>
      <c r="R305" s="560">
        <v>13895</v>
      </c>
      <c r="S305" s="560">
        <v>26891</v>
      </c>
      <c r="T305" s="560">
        <v>49665</v>
      </c>
      <c r="U305" s="560">
        <v>3082</v>
      </c>
      <c r="V305" s="560">
        <v>5104</v>
      </c>
      <c r="W305" s="566" t="s">
        <v>123</v>
      </c>
    </row>
    <row r="306" spans="1:23" s="560" customFormat="1" ht="9.75" customHeight="1" x14ac:dyDescent="0.2">
      <c r="A306" s="568" t="s">
        <v>676</v>
      </c>
      <c r="B306" s="560">
        <v>199041</v>
      </c>
      <c r="C306" s="560">
        <v>120960</v>
      </c>
      <c r="D306" s="560" t="s">
        <v>765</v>
      </c>
      <c r="E306" s="560" t="s">
        <v>765</v>
      </c>
      <c r="F306" s="560" t="s">
        <v>765</v>
      </c>
      <c r="G306" s="560" t="s">
        <v>765</v>
      </c>
      <c r="H306" s="560" t="s">
        <v>765</v>
      </c>
      <c r="I306" s="560">
        <v>1164408</v>
      </c>
      <c r="J306" s="560">
        <v>1164408</v>
      </c>
      <c r="K306" s="560">
        <v>225627</v>
      </c>
      <c r="L306" s="560">
        <v>213905</v>
      </c>
      <c r="M306" s="560">
        <v>34202</v>
      </c>
      <c r="N306" s="560">
        <v>50301</v>
      </c>
      <c r="O306" s="560">
        <v>11499</v>
      </c>
      <c r="P306" s="560">
        <v>16</v>
      </c>
      <c r="Q306" s="560">
        <v>4093</v>
      </c>
      <c r="R306" s="560">
        <v>12828</v>
      </c>
      <c r="S306" s="560">
        <v>24169</v>
      </c>
      <c r="T306" s="560">
        <v>69228</v>
      </c>
      <c r="U306" s="560">
        <v>4208</v>
      </c>
      <c r="V306" s="560">
        <v>489</v>
      </c>
      <c r="W306" s="566" t="s">
        <v>677</v>
      </c>
    </row>
    <row r="307" spans="1:23" s="560" customFormat="1" ht="6.75" customHeight="1" x14ac:dyDescent="0.2">
      <c r="A307" s="568"/>
      <c r="W307" s="566"/>
    </row>
    <row r="308" spans="1:23" s="560" customFormat="1" ht="9.75" customHeight="1" x14ac:dyDescent="0.2">
      <c r="A308" s="568" t="s">
        <v>280</v>
      </c>
      <c r="B308" s="560">
        <v>106062</v>
      </c>
      <c r="C308" s="560" t="s">
        <v>765</v>
      </c>
      <c r="D308" s="560" t="s">
        <v>765</v>
      </c>
      <c r="E308" s="560" t="s">
        <v>765</v>
      </c>
      <c r="F308" s="560" t="s">
        <v>765</v>
      </c>
      <c r="G308" s="560" t="s">
        <v>765</v>
      </c>
      <c r="H308" s="560" t="s">
        <v>765</v>
      </c>
      <c r="I308" s="560">
        <v>389671</v>
      </c>
      <c r="J308" s="560">
        <v>389671</v>
      </c>
      <c r="K308" s="560">
        <v>79534</v>
      </c>
      <c r="L308" s="560">
        <v>76017</v>
      </c>
      <c r="M308" s="560">
        <v>14773</v>
      </c>
      <c r="N308" s="560">
        <v>9606</v>
      </c>
      <c r="O308" s="560">
        <v>5911</v>
      </c>
      <c r="P308" s="560">
        <v>9</v>
      </c>
      <c r="Q308" s="560">
        <v>29</v>
      </c>
      <c r="R308" s="560">
        <v>291</v>
      </c>
      <c r="S308" s="560">
        <v>6605</v>
      </c>
      <c r="T308" s="560">
        <v>36476</v>
      </c>
      <c r="U308" s="560">
        <v>1466</v>
      </c>
      <c r="V308" s="560">
        <v>136</v>
      </c>
      <c r="W308" s="566" t="s">
        <v>279</v>
      </c>
    </row>
    <row r="309" spans="1:23" s="560" customFormat="1" ht="9.75" customHeight="1" x14ac:dyDescent="0.2">
      <c r="A309" s="568" t="s">
        <v>383</v>
      </c>
      <c r="B309" s="560">
        <v>84601</v>
      </c>
      <c r="C309" s="560">
        <v>17001</v>
      </c>
      <c r="D309" s="560" t="s">
        <v>765</v>
      </c>
      <c r="E309" s="560" t="s">
        <v>765</v>
      </c>
      <c r="F309" s="560" t="s">
        <v>765</v>
      </c>
      <c r="G309" s="560" t="s">
        <v>765</v>
      </c>
      <c r="H309" s="560" t="s">
        <v>765</v>
      </c>
      <c r="I309" s="560">
        <v>343207</v>
      </c>
      <c r="J309" s="560">
        <v>343207</v>
      </c>
      <c r="K309" s="560">
        <v>75224</v>
      </c>
      <c r="L309" s="560">
        <v>70921</v>
      </c>
      <c r="M309" s="560">
        <v>14570</v>
      </c>
      <c r="N309" s="560">
        <v>18028</v>
      </c>
      <c r="O309" s="560">
        <v>4978</v>
      </c>
      <c r="P309" s="560">
        <v>26</v>
      </c>
      <c r="Q309" s="560">
        <v>1141</v>
      </c>
      <c r="R309" s="560">
        <v>3582</v>
      </c>
      <c r="S309" s="560">
        <v>5236</v>
      </c>
      <c r="T309" s="560">
        <v>20357</v>
      </c>
      <c r="U309" s="560">
        <v>1937</v>
      </c>
      <c r="V309" s="560">
        <v>173</v>
      </c>
      <c r="W309" s="566" t="s">
        <v>104</v>
      </c>
    </row>
    <row r="310" spans="1:23" s="560" customFormat="1" ht="9.75" customHeight="1" x14ac:dyDescent="0.2">
      <c r="A310" s="568" t="s">
        <v>382</v>
      </c>
      <c r="B310" s="560">
        <v>26100</v>
      </c>
      <c r="C310" s="560">
        <v>44601</v>
      </c>
      <c r="D310" s="560" t="s">
        <v>765</v>
      </c>
      <c r="E310" s="560" t="s">
        <v>765</v>
      </c>
      <c r="F310" s="560" t="s">
        <v>765</v>
      </c>
      <c r="G310" s="560" t="s">
        <v>765</v>
      </c>
      <c r="H310" s="560" t="s">
        <v>765</v>
      </c>
      <c r="I310" s="560">
        <v>379902</v>
      </c>
      <c r="J310" s="560">
        <v>379902</v>
      </c>
      <c r="K310" s="560">
        <v>80815</v>
      </c>
      <c r="L310" s="560">
        <v>76532</v>
      </c>
      <c r="M310" s="560">
        <v>12775</v>
      </c>
      <c r="N310" s="560">
        <v>17722</v>
      </c>
      <c r="O310" s="560">
        <v>3462</v>
      </c>
      <c r="P310" s="560">
        <v>13</v>
      </c>
      <c r="Q310" s="560">
        <v>3</v>
      </c>
      <c r="R310" s="560">
        <v>4124</v>
      </c>
      <c r="S310" s="560">
        <v>10064</v>
      </c>
      <c r="T310" s="560">
        <v>25404</v>
      </c>
      <c r="U310" s="560">
        <v>1952</v>
      </c>
      <c r="V310" s="560">
        <v>46</v>
      </c>
      <c r="W310" s="566" t="s">
        <v>105</v>
      </c>
    </row>
    <row r="311" spans="1:23" s="560" customFormat="1" ht="9.75" customHeight="1" x14ac:dyDescent="0.2">
      <c r="A311" s="568" t="s">
        <v>392</v>
      </c>
      <c r="B311" s="560">
        <v>17490</v>
      </c>
      <c r="C311" s="560" t="s">
        <v>765</v>
      </c>
      <c r="D311" s="560" t="s">
        <v>765</v>
      </c>
      <c r="E311" s="560" t="s">
        <v>765</v>
      </c>
      <c r="F311" s="560" t="s">
        <v>765</v>
      </c>
      <c r="G311" s="560">
        <v>15885</v>
      </c>
      <c r="H311" s="560">
        <v>15885</v>
      </c>
      <c r="I311" s="560">
        <v>353675</v>
      </c>
      <c r="J311" s="560">
        <v>353675</v>
      </c>
      <c r="K311" s="560">
        <v>68379</v>
      </c>
      <c r="L311" s="560">
        <v>64538</v>
      </c>
      <c r="M311" s="560">
        <v>10082</v>
      </c>
      <c r="N311" s="560">
        <v>15874</v>
      </c>
      <c r="O311" s="560">
        <v>3950</v>
      </c>
      <c r="P311" s="560">
        <v>13</v>
      </c>
      <c r="Q311" s="560" t="s">
        <v>765</v>
      </c>
      <c r="R311" s="560">
        <v>1801</v>
      </c>
      <c r="S311" s="560">
        <v>4376</v>
      </c>
      <c r="T311" s="560">
        <v>26261</v>
      </c>
      <c r="U311" s="560">
        <v>1017</v>
      </c>
      <c r="V311" s="560">
        <v>102</v>
      </c>
      <c r="W311" s="566" t="s">
        <v>106</v>
      </c>
    </row>
    <row r="312" spans="1:23" s="560" customFormat="1" ht="9.75" customHeight="1" x14ac:dyDescent="0.2">
      <c r="A312" s="568" t="s">
        <v>391</v>
      </c>
      <c r="B312" s="560">
        <v>64444</v>
      </c>
      <c r="C312" s="560">
        <v>16788</v>
      </c>
      <c r="D312" s="560" t="s">
        <v>765</v>
      </c>
      <c r="E312" s="560" t="s">
        <v>765</v>
      </c>
      <c r="F312" s="560" t="s">
        <v>765</v>
      </c>
      <c r="G312" s="560" t="s">
        <v>765</v>
      </c>
      <c r="H312" s="560" t="s">
        <v>765</v>
      </c>
      <c r="I312" s="560">
        <v>321934</v>
      </c>
      <c r="J312" s="560">
        <v>321934</v>
      </c>
      <c r="K312" s="560">
        <v>67772</v>
      </c>
      <c r="L312" s="560">
        <v>63453</v>
      </c>
      <c r="M312" s="560">
        <v>11668</v>
      </c>
      <c r="N312" s="560">
        <v>15626</v>
      </c>
      <c r="O312" s="560">
        <v>6765</v>
      </c>
      <c r="P312" s="560">
        <v>1</v>
      </c>
      <c r="Q312" s="560">
        <v>2289</v>
      </c>
      <c r="R312" s="560">
        <v>2267</v>
      </c>
      <c r="S312" s="560">
        <v>12099</v>
      </c>
      <c r="T312" s="560">
        <v>7540</v>
      </c>
      <c r="U312" s="560">
        <v>3176</v>
      </c>
      <c r="V312" s="560">
        <v>124</v>
      </c>
      <c r="W312" s="566" t="s">
        <v>124</v>
      </c>
    </row>
    <row r="313" spans="1:23" s="560" customFormat="1" ht="9.75" customHeight="1" x14ac:dyDescent="0.2">
      <c r="A313" s="568" t="s">
        <v>390</v>
      </c>
      <c r="B313" s="560">
        <v>83979</v>
      </c>
      <c r="C313" s="560">
        <v>24793</v>
      </c>
      <c r="D313" s="560" t="s">
        <v>765</v>
      </c>
      <c r="E313" s="560" t="s">
        <v>765</v>
      </c>
      <c r="F313" s="560" t="s">
        <v>765</v>
      </c>
      <c r="G313" s="560" t="s">
        <v>765</v>
      </c>
      <c r="H313" s="560" t="s">
        <v>765</v>
      </c>
      <c r="I313" s="560">
        <v>335347</v>
      </c>
      <c r="J313" s="560">
        <v>335347</v>
      </c>
      <c r="K313" s="560">
        <v>54966</v>
      </c>
      <c r="L313" s="560">
        <v>50329</v>
      </c>
      <c r="M313" s="560">
        <v>8435</v>
      </c>
      <c r="N313" s="560">
        <v>12489</v>
      </c>
      <c r="O313" s="560">
        <v>3170</v>
      </c>
      <c r="P313" s="560">
        <v>2</v>
      </c>
      <c r="Q313" s="560">
        <v>10</v>
      </c>
      <c r="R313" s="560">
        <v>2280</v>
      </c>
      <c r="S313" s="560">
        <v>8293</v>
      </c>
      <c r="T313" s="560">
        <v>13652</v>
      </c>
      <c r="U313" s="560">
        <v>305</v>
      </c>
      <c r="V313" s="560">
        <v>59</v>
      </c>
      <c r="W313" s="566" t="s">
        <v>125</v>
      </c>
    </row>
    <row r="314" spans="1:23" s="560" customFormat="1" ht="9.75" customHeight="1" x14ac:dyDescent="0.2">
      <c r="A314" s="568" t="s">
        <v>389</v>
      </c>
      <c r="B314" s="560">
        <v>17995</v>
      </c>
      <c r="C314" s="560" t="s">
        <v>765</v>
      </c>
      <c r="D314" s="560" t="s">
        <v>765</v>
      </c>
      <c r="E314" s="560" t="s">
        <v>765</v>
      </c>
      <c r="F314" s="560" t="s">
        <v>765</v>
      </c>
      <c r="G314" s="560" t="s">
        <v>765</v>
      </c>
      <c r="H314" s="560" t="s">
        <v>765</v>
      </c>
      <c r="I314" s="560">
        <v>357033</v>
      </c>
      <c r="J314" s="560">
        <v>357033</v>
      </c>
      <c r="K314" s="560">
        <v>52525</v>
      </c>
      <c r="L314" s="560">
        <v>48737</v>
      </c>
      <c r="M314" s="560">
        <v>10239</v>
      </c>
      <c r="N314" s="560">
        <v>16562</v>
      </c>
      <c r="O314" s="560">
        <v>1153</v>
      </c>
      <c r="P314" s="560">
        <v>20</v>
      </c>
      <c r="Q314" s="560">
        <v>23</v>
      </c>
      <c r="R314" s="560">
        <v>191</v>
      </c>
      <c r="S314" s="560">
        <v>1900</v>
      </c>
      <c r="T314" s="560">
        <v>15749</v>
      </c>
      <c r="U314" s="560">
        <v>1967</v>
      </c>
      <c r="V314" s="560">
        <v>78</v>
      </c>
      <c r="W314" s="566" t="s">
        <v>126</v>
      </c>
    </row>
    <row r="315" spans="1:23" s="560" customFormat="1" ht="9.75" customHeight="1" x14ac:dyDescent="0.2">
      <c r="A315" s="568" t="s">
        <v>388</v>
      </c>
      <c r="B315" s="560" t="s">
        <v>765</v>
      </c>
      <c r="C315" s="560">
        <v>31726</v>
      </c>
      <c r="D315" s="560" t="s">
        <v>765</v>
      </c>
      <c r="E315" s="560" t="s">
        <v>765</v>
      </c>
      <c r="F315" s="560" t="s">
        <v>765</v>
      </c>
      <c r="G315" s="560" t="s">
        <v>765</v>
      </c>
      <c r="H315" s="560" t="s">
        <v>765</v>
      </c>
      <c r="I315" s="560">
        <v>345091</v>
      </c>
      <c r="J315" s="560">
        <v>345091</v>
      </c>
      <c r="K315" s="560">
        <v>59516</v>
      </c>
      <c r="L315" s="560">
        <v>55877</v>
      </c>
      <c r="M315" s="560">
        <v>8255</v>
      </c>
      <c r="N315" s="560">
        <v>12017</v>
      </c>
      <c r="O315" s="560">
        <v>5544</v>
      </c>
      <c r="P315" s="560">
        <v>7</v>
      </c>
      <c r="Q315" s="560">
        <v>3</v>
      </c>
      <c r="R315" s="560">
        <v>2308</v>
      </c>
      <c r="S315" s="560">
        <v>7692</v>
      </c>
      <c r="T315" s="560">
        <v>16270</v>
      </c>
      <c r="U315" s="560">
        <v>1500</v>
      </c>
      <c r="V315" s="560">
        <v>125</v>
      </c>
      <c r="W315" s="566" t="s">
        <v>127</v>
      </c>
    </row>
    <row r="316" spans="1:23" s="560" customFormat="1" ht="9.75" customHeight="1" x14ac:dyDescent="0.2">
      <c r="A316" s="568" t="s">
        <v>387</v>
      </c>
      <c r="B316" s="560">
        <v>189387</v>
      </c>
      <c r="C316" s="560">
        <v>81234</v>
      </c>
      <c r="D316" s="560" t="s">
        <v>765</v>
      </c>
      <c r="E316" s="560" t="s">
        <v>765</v>
      </c>
      <c r="F316" s="560" t="s">
        <v>765</v>
      </c>
      <c r="G316" s="560" t="s">
        <v>765</v>
      </c>
      <c r="H316" s="560" t="s">
        <v>765</v>
      </c>
      <c r="I316" s="560">
        <v>372709</v>
      </c>
      <c r="J316" s="560">
        <v>372709</v>
      </c>
      <c r="K316" s="560">
        <v>38657</v>
      </c>
      <c r="L316" s="560">
        <v>35128</v>
      </c>
      <c r="M316" s="560">
        <v>5515</v>
      </c>
      <c r="N316" s="560">
        <v>8048</v>
      </c>
      <c r="O316" s="560">
        <v>1783</v>
      </c>
      <c r="P316" s="560">
        <v>10</v>
      </c>
      <c r="Q316" s="560">
        <v>1278</v>
      </c>
      <c r="R316" s="560">
        <v>2616</v>
      </c>
      <c r="S316" s="560">
        <v>6211</v>
      </c>
      <c r="T316" s="560">
        <v>7983</v>
      </c>
      <c r="U316" s="560">
        <v>375</v>
      </c>
      <c r="V316" s="560">
        <v>158</v>
      </c>
      <c r="W316" s="566" t="s">
        <v>128</v>
      </c>
    </row>
    <row r="317" spans="1:23" s="560" customFormat="1" ht="9.75" customHeight="1" x14ac:dyDescent="0.2">
      <c r="A317" s="568" t="s">
        <v>386</v>
      </c>
      <c r="B317" s="560">
        <v>9150</v>
      </c>
      <c r="C317" s="560" t="s">
        <v>765</v>
      </c>
      <c r="D317" s="560" t="s">
        <v>765</v>
      </c>
      <c r="E317" s="560" t="s">
        <v>765</v>
      </c>
      <c r="F317" s="560" t="s">
        <v>765</v>
      </c>
      <c r="G317" s="560" t="s">
        <v>765</v>
      </c>
      <c r="H317" s="560" t="s">
        <v>765</v>
      </c>
      <c r="I317" s="560">
        <v>355559</v>
      </c>
      <c r="J317" s="560">
        <v>355559</v>
      </c>
      <c r="K317" s="560">
        <v>76718</v>
      </c>
      <c r="L317" s="560">
        <v>72919</v>
      </c>
      <c r="M317" s="560">
        <v>8791</v>
      </c>
      <c r="N317" s="560">
        <v>19960</v>
      </c>
      <c r="O317" s="560">
        <v>8079</v>
      </c>
      <c r="P317" s="560">
        <v>14</v>
      </c>
      <c r="Q317" s="560">
        <v>2292</v>
      </c>
      <c r="R317" s="560">
        <v>6830</v>
      </c>
      <c r="S317" s="560">
        <v>5612</v>
      </c>
      <c r="T317" s="560">
        <v>19364</v>
      </c>
      <c r="U317" s="560">
        <v>846</v>
      </c>
      <c r="V317" s="560">
        <v>61</v>
      </c>
      <c r="W317" s="566" t="s">
        <v>107</v>
      </c>
    </row>
    <row r="318" spans="1:23" s="560" customFormat="1" ht="9.75" customHeight="1" x14ac:dyDescent="0.2">
      <c r="A318" s="568" t="s">
        <v>385</v>
      </c>
      <c r="B318" s="560">
        <v>67880</v>
      </c>
      <c r="C318" s="560" t="s">
        <v>765</v>
      </c>
      <c r="D318" s="560" t="s">
        <v>765</v>
      </c>
      <c r="E318" s="560" t="s">
        <v>765</v>
      </c>
      <c r="F318" s="560" t="s">
        <v>765</v>
      </c>
      <c r="G318" s="560" t="s">
        <v>765</v>
      </c>
      <c r="H318" s="560" t="s">
        <v>765</v>
      </c>
      <c r="I318" s="560">
        <v>405146</v>
      </c>
      <c r="J318" s="560">
        <v>405146</v>
      </c>
      <c r="K318" s="560">
        <v>72176</v>
      </c>
      <c r="L318" s="560">
        <v>68413</v>
      </c>
      <c r="M318" s="560">
        <v>16457</v>
      </c>
      <c r="N318" s="560">
        <v>14719</v>
      </c>
      <c r="O318" s="560">
        <v>4344</v>
      </c>
      <c r="P318" s="560">
        <v>4</v>
      </c>
      <c r="Q318" s="560">
        <v>4</v>
      </c>
      <c r="R318" s="560">
        <v>989</v>
      </c>
      <c r="S318" s="560">
        <v>9381</v>
      </c>
      <c r="T318" s="560">
        <v>14837</v>
      </c>
      <c r="U318" s="560">
        <v>1634</v>
      </c>
      <c r="V318" s="560">
        <v>4975</v>
      </c>
      <c r="W318" s="566" t="s">
        <v>108</v>
      </c>
    </row>
    <row r="319" spans="1:23" s="560" customFormat="1" ht="9.75" customHeight="1" x14ac:dyDescent="0.2">
      <c r="A319" s="568" t="s">
        <v>384</v>
      </c>
      <c r="B319" s="560">
        <v>103226</v>
      </c>
      <c r="C319" s="560" t="s">
        <v>765</v>
      </c>
      <c r="D319" s="560" t="s">
        <v>765</v>
      </c>
      <c r="E319" s="560" t="s">
        <v>765</v>
      </c>
      <c r="F319" s="560" t="s">
        <v>765</v>
      </c>
      <c r="G319" s="560" t="s">
        <v>765</v>
      </c>
      <c r="H319" s="560" t="s">
        <v>765</v>
      </c>
      <c r="I319" s="560">
        <v>404604</v>
      </c>
      <c r="J319" s="560">
        <v>404604</v>
      </c>
      <c r="K319" s="560">
        <v>74521</v>
      </c>
      <c r="L319" s="560">
        <v>71295</v>
      </c>
      <c r="M319" s="560">
        <v>14992</v>
      </c>
      <c r="N319" s="560">
        <v>14574</v>
      </c>
      <c r="O319" s="560">
        <v>6589</v>
      </c>
      <c r="P319" s="560">
        <v>20</v>
      </c>
      <c r="Q319" s="560">
        <v>19</v>
      </c>
      <c r="R319" s="560">
        <v>6076</v>
      </c>
      <c r="S319" s="560">
        <v>11898</v>
      </c>
      <c r="T319" s="560">
        <v>15464</v>
      </c>
      <c r="U319" s="560">
        <v>602</v>
      </c>
      <c r="V319" s="560">
        <v>68</v>
      </c>
      <c r="W319" s="566" t="s">
        <v>109</v>
      </c>
    </row>
    <row r="320" spans="1:23" s="560" customFormat="1" ht="9.75" customHeight="1" x14ac:dyDescent="0.2">
      <c r="A320" s="568" t="s">
        <v>678</v>
      </c>
      <c r="B320" s="560">
        <v>16400</v>
      </c>
      <c r="C320" s="560" t="s">
        <v>765</v>
      </c>
      <c r="D320" s="560" t="s">
        <v>765</v>
      </c>
      <c r="E320" s="560" t="s">
        <v>765</v>
      </c>
      <c r="F320" s="560" t="s">
        <v>765</v>
      </c>
      <c r="G320" s="560" t="s">
        <v>765</v>
      </c>
      <c r="H320" s="560" t="s">
        <v>765</v>
      </c>
      <c r="I320" s="560">
        <v>376113</v>
      </c>
      <c r="J320" s="560">
        <v>376113</v>
      </c>
      <c r="K320" s="560">
        <v>73037</v>
      </c>
      <c r="L320" s="560">
        <v>68585</v>
      </c>
      <c r="M320" s="560">
        <v>13168</v>
      </c>
      <c r="N320" s="560">
        <v>15305</v>
      </c>
      <c r="O320" s="560">
        <v>4277</v>
      </c>
      <c r="P320" s="560">
        <v>6</v>
      </c>
      <c r="Q320" s="560">
        <v>1139</v>
      </c>
      <c r="R320" s="560">
        <v>2270</v>
      </c>
      <c r="S320" s="560">
        <v>8327</v>
      </c>
      <c r="T320" s="560">
        <v>21464</v>
      </c>
      <c r="U320" s="560">
        <v>1656</v>
      </c>
      <c r="V320" s="560">
        <v>120</v>
      </c>
      <c r="W320" s="566" t="s">
        <v>679</v>
      </c>
    </row>
    <row r="321" spans="1:23" s="560" customFormat="1" ht="9.75" customHeight="1" x14ac:dyDescent="0.2">
      <c r="A321" s="568" t="s">
        <v>383</v>
      </c>
      <c r="B321" s="560" t="s">
        <v>765</v>
      </c>
      <c r="C321" s="560" t="s">
        <v>765</v>
      </c>
      <c r="D321" s="560" t="s">
        <v>765</v>
      </c>
      <c r="E321" s="560" t="s">
        <v>765</v>
      </c>
      <c r="F321" s="560" t="s">
        <v>765</v>
      </c>
      <c r="G321" s="560" t="s">
        <v>765</v>
      </c>
      <c r="H321" s="560" t="s">
        <v>765</v>
      </c>
      <c r="I321" s="560">
        <v>369262</v>
      </c>
      <c r="J321" s="560">
        <v>369262</v>
      </c>
      <c r="K321" s="560">
        <v>86045</v>
      </c>
      <c r="L321" s="560">
        <v>82950</v>
      </c>
      <c r="M321" s="560">
        <v>13075</v>
      </c>
      <c r="N321" s="560">
        <v>13152</v>
      </c>
      <c r="O321" s="560">
        <v>3615</v>
      </c>
      <c r="P321" s="560">
        <v>10</v>
      </c>
      <c r="Q321" s="560">
        <v>2701</v>
      </c>
      <c r="R321" s="560">
        <v>5668</v>
      </c>
      <c r="S321" s="560">
        <v>12069</v>
      </c>
      <c r="T321" s="560">
        <v>29792</v>
      </c>
      <c r="U321" s="560">
        <v>1806</v>
      </c>
      <c r="V321" s="560">
        <v>101</v>
      </c>
      <c r="W321" s="566" t="s">
        <v>104</v>
      </c>
    </row>
    <row r="322" spans="1:23" s="560" customFormat="1" ht="9.75" customHeight="1" x14ac:dyDescent="0.2">
      <c r="A322" s="565" t="s">
        <v>382</v>
      </c>
      <c r="B322" s="564">
        <v>182641</v>
      </c>
      <c r="C322" s="563">
        <v>120960</v>
      </c>
      <c r="D322" s="563" t="s">
        <v>765</v>
      </c>
      <c r="E322" s="563" t="s">
        <v>765</v>
      </c>
      <c r="F322" s="563" t="s">
        <v>765</v>
      </c>
      <c r="G322" s="563" t="s">
        <v>765</v>
      </c>
      <c r="H322" s="563" t="s">
        <v>765</v>
      </c>
      <c r="I322" s="563">
        <v>419033</v>
      </c>
      <c r="J322" s="563">
        <v>419033</v>
      </c>
      <c r="K322" s="563">
        <v>66545</v>
      </c>
      <c r="L322" s="563">
        <v>62370</v>
      </c>
      <c r="M322" s="563">
        <v>7959</v>
      </c>
      <c r="N322" s="563">
        <v>21844</v>
      </c>
      <c r="O322" s="563">
        <v>3607</v>
      </c>
      <c r="P322" s="563" t="s">
        <v>765</v>
      </c>
      <c r="Q322" s="563">
        <v>253</v>
      </c>
      <c r="R322" s="563">
        <v>4890</v>
      </c>
      <c r="S322" s="563">
        <v>3773</v>
      </c>
      <c r="T322" s="563">
        <v>17972</v>
      </c>
      <c r="U322" s="563">
        <v>746</v>
      </c>
      <c r="V322" s="563">
        <v>268</v>
      </c>
      <c r="W322" s="561" t="s">
        <v>105</v>
      </c>
    </row>
    <row r="323" spans="1:23" ht="12" customHeight="1" x14ac:dyDescent="0.2"/>
    <row r="324" spans="1:23" ht="12" customHeight="1" x14ac:dyDescent="0.2"/>
    <row r="325" spans="1:23" ht="12" customHeight="1" x14ac:dyDescent="0.2">
      <c r="K325" s="579" t="s">
        <v>129</v>
      </c>
    </row>
    <row r="326" spans="1:23" s="574" customFormat="1" ht="21" customHeight="1" x14ac:dyDescent="0.2">
      <c r="A326" s="1074" t="s">
        <v>276</v>
      </c>
      <c r="B326" s="577" t="s">
        <v>472</v>
      </c>
      <c r="C326" s="576"/>
      <c r="D326" s="576"/>
      <c r="E326" s="576"/>
      <c r="F326" s="576"/>
      <c r="G326" s="576"/>
      <c r="H326" s="576"/>
      <c r="I326" s="576"/>
      <c r="J326" s="576"/>
      <c r="K326" s="576"/>
      <c r="L326" s="576"/>
      <c r="M326" s="576"/>
      <c r="N326" s="576"/>
      <c r="O326" s="576"/>
      <c r="P326" s="576"/>
      <c r="Q326" s="576"/>
      <c r="R326" s="576"/>
      <c r="S326" s="576"/>
      <c r="T326" s="576"/>
      <c r="U326" s="576"/>
      <c r="V326" s="576"/>
      <c r="W326" s="1077" t="s">
        <v>111</v>
      </c>
    </row>
    <row r="327" spans="1:23" s="574" customFormat="1" ht="21" customHeight="1" x14ac:dyDescent="0.2">
      <c r="A327" s="1075"/>
      <c r="B327" s="577" t="s">
        <v>437</v>
      </c>
      <c r="C327" s="576"/>
      <c r="D327" s="576"/>
      <c r="E327" s="576"/>
      <c r="F327" s="576"/>
      <c r="G327" s="576"/>
      <c r="H327" s="576"/>
      <c r="I327" s="576"/>
      <c r="J327" s="576"/>
      <c r="K327" s="576"/>
      <c r="L327" s="576"/>
      <c r="M327" s="576"/>
      <c r="N327" s="576"/>
      <c r="O327" s="576"/>
      <c r="P327" s="576"/>
      <c r="Q327" s="1040"/>
      <c r="R327" s="1041" t="s">
        <v>436</v>
      </c>
      <c r="S327" s="576"/>
      <c r="T327" s="576"/>
      <c r="U327" s="576"/>
      <c r="V327" s="576"/>
      <c r="W327" s="1078"/>
    </row>
    <row r="328" spans="1:23" s="574" customFormat="1" ht="52.5" customHeight="1" x14ac:dyDescent="0.2">
      <c r="A328" s="1076"/>
      <c r="B328" s="575" t="s">
        <v>429</v>
      </c>
      <c r="C328" s="575" t="s">
        <v>545</v>
      </c>
      <c r="D328" s="575" t="s">
        <v>469</v>
      </c>
      <c r="E328" s="575" t="s">
        <v>509</v>
      </c>
      <c r="F328" s="575" t="s">
        <v>507</v>
      </c>
      <c r="G328" s="575" t="s">
        <v>442</v>
      </c>
      <c r="H328" s="575" t="s">
        <v>441</v>
      </c>
      <c r="I328" s="575" t="s">
        <v>440</v>
      </c>
      <c r="J328" s="575" t="s">
        <v>428</v>
      </c>
      <c r="K328" s="575" t="s">
        <v>427</v>
      </c>
      <c r="L328" s="575" t="s">
        <v>544</v>
      </c>
      <c r="M328" s="575" t="s">
        <v>543</v>
      </c>
      <c r="N328" s="581" t="s">
        <v>426</v>
      </c>
      <c r="O328" s="575" t="s">
        <v>542</v>
      </c>
      <c r="P328" s="575" t="s">
        <v>541</v>
      </c>
      <c r="Q328" s="575" t="s">
        <v>537</v>
      </c>
      <c r="R328" s="1043" t="s">
        <v>1598</v>
      </c>
      <c r="S328" s="575" t="s">
        <v>540</v>
      </c>
      <c r="T328" s="575" t="s">
        <v>424</v>
      </c>
      <c r="U328" s="575" t="s">
        <v>476</v>
      </c>
      <c r="V328" s="580" t="s">
        <v>211</v>
      </c>
      <c r="W328" s="1079"/>
    </row>
    <row r="329" spans="1:23" s="560" customFormat="1" ht="9.75" customHeight="1" x14ac:dyDescent="0.2">
      <c r="A329" s="573" t="s">
        <v>598</v>
      </c>
      <c r="B329" s="572">
        <v>2382</v>
      </c>
      <c r="C329" s="571" t="s">
        <v>765</v>
      </c>
      <c r="D329" s="571">
        <v>4056</v>
      </c>
      <c r="E329" s="571">
        <v>10</v>
      </c>
      <c r="F329" s="571" t="s">
        <v>765</v>
      </c>
      <c r="G329" s="571" t="s">
        <v>765</v>
      </c>
      <c r="H329" s="571" t="s">
        <v>765</v>
      </c>
      <c r="I329" s="571">
        <v>1</v>
      </c>
      <c r="J329" s="571" t="s">
        <v>765</v>
      </c>
      <c r="K329" s="571">
        <v>1</v>
      </c>
      <c r="L329" s="571" t="s">
        <v>765</v>
      </c>
      <c r="M329" s="571" t="s">
        <v>765</v>
      </c>
      <c r="N329" s="571">
        <v>208</v>
      </c>
      <c r="O329" s="571" t="s">
        <v>765</v>
      </c>
      <c r="P329" s="571" t="s">
        <v>765</v>
      </c>
      <c r="Q329" s="571">
        <v>190</v>
      </c>
      <c r="R329" s="571">
        <v>29907</v>
      </c>
      <c r="S329" s="571" t="s">
        <v>765</v>
      </c>
      <c r="T329" s="571">
        <v>8</v>
      </c>
      <c r="U329" s="571">
        <v>760</v>
      </c>
      <c r="V329" s="571">
        <v>23559</v>
      </c>
      <c r="W329" s="569" t="s">
        <v>118</v>
      </c>
    </row>
    <row r="330" spans="1:23" s="560" customFormat="1" ht="9.75" customHeight="1" x14ac:dyDescent="0.2">
      <c r="A330" s="568" t="s">
        <v>399</v>
      </c>
      <c r="B330" s="560">
        <v>2802</v>
      </c>
      <c r="C330" s="560" t="s">
        <v>765</v>
      </c>
      <c r="D330" s="560">
        <v>5077</v>
      </c>
      <c r="E330" s="560">
        <v>3</v>
      </c>
      <c r="F330" s="560" t="s">
        <v>765</v>
      </c>
      <c r="G330" s="560" t="s">
        <v>765</v>
      </c>
      <c r="H330" s="560" t="s">
        <v>765</v>
      </c>
      <c r="I330" s="560" t="s">
        <v>765</v>
      </c>
      <c r="J330" s="560">
        <v>16</v>
      </c>
      <c r="K330" s="560" t="s">
        <v>765</v>
      </c>
      <c r="L330" s="560" t="s">
        <v>765</v>
      </c>
      <c r="M330" s="560" t="s">
        <v>765</v>
      </c>
      <c r="N330" s="560">
        <v>204</v>
      </c>
      <c r="O330" s="560" t="s">
        <v>765</v>
      </c>
      <c r="P330" s="560" t="s">
        <v>765</v>
      </c>
      <c r="Q330" s="560">
        <v>30</v>
      </c>
      <c r="R330" s="560">
        <v>28702</v>
      </c>
      <c r="S330" s="560" t="s">
        <v>765</v>
      </c>
      <c r="T330" s="560">
        <v>36</v>
      </c>
      <c r="U330" s="560">
        <v>575</v>
      </c>
      <c r="V330" s="560">
        <v>22214</v>
      </c>
      <c r="W330" s="566" t="s">
        <v>119</v>
      </c>
    </row>
    <row r="331" spans="1:23" s="560" customFormat="1" ht="9.75" customHeight="1" x14ac:dyDescent="0.2">
      <c r="A331" s="568" t="s">
        <v>398</v>
      </c>
      <c r="B331" s="560">
        <v>7363</v>
      </c>
      <c r="C331" s="560">
        <v>9</v>
      </c>
      <c r="D331" s="560">
        <v>2985</v>
      </c>
      <c r="E331" s="560">
        <v>7</v>
      </c>
      <c r="F331" s="560">
        <v>48</v>
      </c>
      <c r="G331" s="560" t="s">
        <v>765</v>
      </c>
      <c r="H331" s="560">
        <v>8</v>
      </c>
      <c r="I331" s="560" t="s">
        <v>765</v>
      </c>
      <c r="J331" s="560">
        <v>16</v>
      </c>
      <c r="K331" s="560" t="s">
        <v>765</v>
      </c>
      <c r="L331" s="560" t="s">
        <v>765</v>
      </c>
      <c r="M331" s="560" t="s">
        <v>765</v>
      </c>
      <c r="N331" s="560">
        <v>360</v>
      </c>
      <c r="O331" s="560">
        <v>28</v>
      </c>
      <c r="P331" s="560">
        <v>6</v>
      </c>
      <c r="Q331" s="560" t="s">
        <v>765</v>
      </c>
      <c r="R331" s="560">
        <v>27368</v>
      </c>
      <c r="S331" s="560">
        <v>13</v>
      </c>
      <c r="T331" s="560">
        <v>16</v>
      </c>
      <c r="U331" s="560">
        <v>460</v>
      </c>
      <c r="V331" s="560">
        <v>20896</v>
      </c>
      <c r="W331" s="566" t="s">
        <v>120</v>
      </c>
    </row>
    <row r="332" spans="1:23" s="560" customFormat="1" ht="9.75" customHeight="1" x14ac:dyDescent="0.2">
      <c r="A332" s="568" t="s">
        <v>397</v>
      </c>
      <c r="B332" s="560">
        <v>8189</v>
      </c>
      <c r="C332" s="560">
        <v>7</v>
      </c>
      <c r="D332" s="560">
        <v>2285</v>
      </c>
      <c r="E332" s="560">
        <v>2</v>
      </c>
      <c r="F332" s="560" t="s">
        <v>765</v>
      </c>
      <c r="G332" s="560">
        <v>12</v>
      </c>
      <c r="H332" s="560">
        <v>9</v>
      </c>
      <c r="I332" s="560">
        <v>30</v>
      </c>
      <c r="J332" s="560" t="s">
        <v>765</v>
      </c>
      <c r="K332" s="560" t="s">
        <v>765</v>
      </c>
      <c r="L332" s="560">
        <v>3</v>
      </c>
      <c r="M332" s="560" t="s">
        <v>765</v>
      </c>
      <c r="N332" s="560">
        <v>162</v>
      </c>
      <c r="O332" s="560">
        <v>58</v>
      </c>
      <c r="P332" s="560" t="s">
        <v>765</v>
      </c>
      <c r="Q332" s="560" t="s">
        <v>765</v>
      </c>
      <c r="R332" s="560">
        <v>27979</v>
      </c>
      <c r="S332" s="560" t="s">
        <v>765</v>
      </c>
      <c r="T332" s="560">
        <v>16</v>
      </c>
      <c r="U332" s="560">
        <v>552</v>
      </c>
      <c r="V332" s="560">
        <v>19909</v>
      </c>
      <c r="W332" s="566" t="s">
        <v>283</v>
      </c>
    </row>
    <row r="333" spans="1:23" s="560" customFormat="1" ht="9.75" customHeight="1" x14ac:dyDescent="0.2">
      <c r="A333" s="568" t="s">
        <v>750</v>
      </c>
      <c r="B333" s="560">
        <v>9204</v>
      </c>
      <c r="C333" s="560">
        <v>12</v>
      </c>
      <c r="D333" s="560">
        <v>2718</v>
      </c>
      <c r="E333" s="560" t="s">
        <v>765</v>
      </c>
      <c r="F333" s="560">
        <v>3</v>
      </c>
      <c r="G333" s="560">
        <v>16</v>
      </c>
      <c r="H333" s="560" t="s">
        <v>765</v>
      </c>
      <c r="I333" s="560" t="s">
        <v>765</v>
      </c>
      <c r="J333" s="560">
        <v>1</v>
      </c>
      <c r="K333" s="560">
        <v>3</v>
      </c>
      <c r="L333" s="560">
        <v>1</v>
      </c>
      <c r="M333" s="560">
        <v>1</v>
      </c>
      <c r="N333" s="560">
        <v>2459</v>
      </c>
      <c r="O333" s="560">
        <v>45</v>
      </c>
      <c r="P333" s="560" t="s">
        <v>765</v>
      </c>
      <c r="Q333" s="560" t="s">
        <v>765</v>
      </c>
      <c r="R333" s="560">
        <v>29749</v>
      </c>
      <c r="S333" s="560">
        <v>41</v>
      </c>
      <c r="T333" s="560">
        <v>16</v>
      </c>
      <c r="U333" s="560">
        <v>392</v>
      </c>
      <c r="V333" s="560">
        <v>21191</v>
      </c>
      <c r="W333" s="566" t="s">
        <v>673</v>
      </c>
    </row>
    <row r="334" spans="1:23" s="560" customFormat="1" ht="6.75" customHeight="1" x14ac:dyDescent="0.2">
      <c r="A334" s="568"/>
      <c r="W334" s="566"/>
    </row>
    <row r="335" spans="1:23" s="560" customFormat="1" ht="9.75" customHeight="1" x14ac:dyDescent="0.2">
      <c r="A335" s="568" t="s">
        <v>595</v>
      </c>
      <c r="B335" s="560">
        <v>7643</v>
      </c>
      <c r="C335" s="560">
        <v>8</v>
      </c>
      <c r="D335" s="560">
        <v>2478</v>
      </c>
      <c r="E335" s="560" t="s">
        <v>765</v>
      </c>
      <c r="F335" s="560" t="s">
        <v>765</v>
      </c>
      <c r="G335" s="560">
        <v>12</v>
      </c>
      <c r="H335" s="560">
        <v>9</v>
      </c>
      <c r="I335" s="560" t="s">
        <v>765</v>
      </c>
      <c r="J335" s="560">
        <v>1</v>
      </c>
      <c r="K335" s="560" t="s">
        <v>765</v>
      </c>
      <c r="L335" s="560">
        <v>3</v>
      </c>
      <c r="M335" s="560">
        <v>1</v>
      </c>
      <c r="N335" s="560">
        <v>240</v>
      </c>
      <c r="O335" s="560">
        <v>59</v>
      </c>
      <c r="P335" s="560" t="s">
        <v>765</v>
      </c>
      <c r="Q335" s="560" t="s">
        <v>765</v>
      </c>
      <c r="R335" s="560">
        <v>28744</v>
      </c>
      <c r="S335" s="560" t="s">
        <v>765</v>
      </c>
      <c r="T335" s="560">
        <v>16</v>
      </c>
      <c r="U335" s="560">
        <v>484</v>
      </c>
      <c r="V335" s="560">
        <v>20163</v>
      </c>
      <c r="W335" s="566" t="s">
        <v>282</v>
      </c>
    </row>
    <row r="336" spans="1:23" s="560" customFormat="1" ht="9.75" customHeight="1" x14ac:dyDescent="0.2">
      <c r="A336" s="568" t="s">
        <v>751</v>
      </c>
      <c r="B336" s="560">
        <v>9418</v>
      </c>
      <c r="C336" s="560">
        <v>8</v>
      </c>
      <c r="D336" s="560">
        <v>2908</v>
      </c>
      <c r="E336" s="560" t="s">
        <v>765</v>
      </c>
      <c r="F336" s="560">
        <v>27</v>
      </c>
      <c r="G336" s="560">
        <v>16</v>
      </c>
      <c r="H336" s="560" t="s">
        <v>765</v>
      </c>
      <c r="I336" s="560" t="s">
        <v>765</v>
      </c>
      <c r="J336" s="560" t="s">
        <v>765</v>
      </c>
      <c r="K336" s="560">
        <v>3</v>
      </c>
      <c r="L336" s="560">
        <v>3</v>
      </c>
      <c r="M336" s="560" t="s">
        <v>765</v>
      </c>
      <c r="N336" s="560">
        <v>2347</v>
      </c>
      <c r="O336" s="560">
        <v>30</v>
      </c>
      <c r="P336" s="560" t="s">
        <v>765</v>
      </c>
      <c r="Q336" s="560" t="s">
        <v>765</v>
      </c>
      <c r="R336" s="560">
        <v>29305</v>
      </c>
      <c r="S336" s="560">
        <v>41</v>
      </c>
      <c r="T336" s="560">
        <v>16</v>
      </c>
      <c r="U336" s="560">
        <v>392</v>
      </c>
      <c r="V336" s="560">
        <v>20754</v>
      </c>
      <c r="W336" s="566" t="s">
        <v>675</v>
      </c>
    </row>
    <row r="337" spans="1:23" s="560" customFormat="1" ht="6.75" customHeight="1" x14ac:dyDescent="0.2">
      <c r="A337" s="568"/>
      <c r="W337" s="566"/>
    </row>
    <row r="338" spans="1:23" s="560" customFormat="1" ht="9.75" customHeight="1" x14ac:dyDescent="0.2">
      <c r="A338" s="568" t="s">
        <v>393</v>
      </c>
      <c r="B338" s="560">
        <v>1831</v>
      </c>
      <c r="C338" s="560">
        <v>4</v>
      </c>
      <c r="D338" s="560">
        <v>596</v>
      </c>
      <c r="E338" s="560" t="s">
        <v>765</v>
      </c>
      <c r="F338" s="560" t="s">
        <v>765</v>
      </c>
      <c r="G338" s="560" t="s">
        <v>765</v>
      </c>
      <c r="H338" s="560" t="s">
        <v>765</v>
      </c>
      <c r="I338" s="560" t="s">
        <v>765</v>
      </c>
      <c r="J338" s="560">
        <v>1</v>
      </c>
      <c r="K338" s="560" t="s">
        <v>765</v>
      </c>
      <c r="L338" s="560" t="s">
        <v>765</v>
      </c>
      <c r="M338" s="560">
        <v>1</v>
      </c>
      <c r="N338" s="560">
        <v>127</v>
      </c>
      <c r="O338" s="560">
        <v>15</v>
      </c>
      <c r="P338" s="560" t="s">
        <v>765</v>
      </c>
      <c r="Q338" s="560" t="s">
        <v>765</v>
      </c>
      <c r="R338" s="560">
        <v>8270</v>
      </c>
      <c r="S338" s="560" t="s">
        <v>765</v>
      </c>
      <c r="T338" s="560" t="s">
        <v>765</v>
      </c>
      <c r="U338" s="560">
        <v>116</v>
      </c>
      <c r="V338" s="560">
        <v>5960</v>
      </c>
      <c r="W338" s="566" t="s">
        <v>281</v>
      </c>
    </row>
    <row r="339" spans="1:23" s="560" customFormat="1" ht="9.75" customHeight="1" x14ac:dyDescent="0.2">
      <c r="A339" s="568" t="s">
        <v>396</v>
      </c>
      <c r="B339" s="560">
        <v>1930</v>
      </c>
      <c r="C339" s="560">
        <v>4</v>
      </c>
      <c r="D339" s="560">
        <v>455</v>
      </c>
      <c r="E339" s="560" t="s">
        <v>765</v>
      </c>
      <c r="F339" s="560">
        <v>3</v>
      </c>
      <c r="G339" s="560" t="s">
        <v>765</v>
      </c>
      <c r="H339" s="560" t="s">
        <v>765</v>
      </c>
      <c r="I339" s="560" t="s">
        <v>765</v>
      </c>
      <c r="J339" s="560" t="s">
        <v>765</v>
      </c>
      <c r="K339" s="560">
        <v>3</v>
      </c>
      <c r="L339" s="560">
        <v>1</v>
      </c>
      <c r="M339" s="560" t="s">
        <v>765</v>
      </c>
      <c r="N339" s="560">
        <v>2168</v>
      </c>
      <c r="O339" s="560">
        <v>30</v>
      </c>
      <c r="P339" s="560" t="s">
        <v>765</v>
      </c>
      <c r="Q339" s="560" t="s">
        <v>765</v>
      </c>
      <c r="R339" s="560">
        <v>7981</v>
      </c>
      <c r="S339" s="560" t="s">
        <v>765</v>
      </c>
      <c r="T339" s="560">
        <v>16</v>
      </c>
      <c r="U339" s="560">
        <v>138</v>
      </c>
      <c r="V339" s="560">
        <v>5235</v>
      </c>
      <c r="W339" s="566" t="s">
        <v>121</v>
      </c>
    </row>
    <row r="340" spans="1:23" s="560" customFormat="1" ht="9.75" customHeight="1" x14ac:dyDescent="0.2">
      <c r="A340" s="568" t="s">
        <v>395</v>
      </c>
      <c r="B340" s="560">
        <v>3205</v>
      </c>
      <c r="C340" s="560">
        <v>2</v>
      </c>
      <c r="D340" s="560">
        <v>893</v>
      </c>
      <c r="E340" s="560" t="s">
        <v>765</v>
      </c>
      <c r="F340" s="560" t="s">
        <v>765</v>
      </c>
      <c r="G340" s="560" t="s">
        <v>765</v>
      </c>
      <c r="H340" s="560" t="s">
        <v>765</v>
      </c>
      <c r="I340" s="560" t="s">
        <v>765</v>
      </c>
      <c r="J340" s="560" t="s">
        <v>765</v>
      </c>
      <c r="K340" s="560" t="s">
        <v>765</v>
      </c>
      <c r="L340" s="560" t="s">
        <v>765</v>
      </c>
      <c r="M340" s="560" t="s">
        <v>765</v>
      </c>
      <c r="N340" s="560">
        <v>62</v>
      </c>
      <c r="O340" s="560" t="s">
        <v>765</v>
      </c>
      <c r="P340" s="560" t="s">
        <v>765</v>
      </c>
      <c r="Q340" s="560" t="s">
        <v>765</v>
      </c>
      <c r="R340" s="560">
        <v>7107</v>
      </c>
      <c r="S340" s="560">
        <v>14</v>
      </c>
      <c r="T340" s="560" t="s">
        <v>765</v>
      </c>
      <c r="U340" s="560">
        <v>69</v>
      </c>
      <c r="V340" s="560">
        <v>5188</v>
      </c>
      <c r="W340" s="566" t="s">
        <v>122</v>
      </c>
    </row>
    <row r="341" spans="1:23" s="560" customFormat="1" ht="9.75" customHeight="1" x14ac:dyDescent="0.2">
      <c r="A341" s="568" t="s">
        <v>394</v>
      </c>
      <c r="B341" s="560">
        <v>2238</v>
      </c>
      <c r="C341" s="560">
        <v>2</v>
      </c>
      <c r="D341" s="560">
        <v>774</v>
      </c>
      <c r="E341" s="560" t="s">
        <v>765</v>
      </c>
      <c r="F341" s="560" t="s">
        <v>765</v>
      </c>
      <c r="G341" s="560">
        <v>16</v>
      </c>
      <c r="H341" s="560" t="s">
        <v>765</v>
      </c>
      <c r="I341" s="560" t="s">
        <v>765</v>
      </c>
      <c r="J341" s="560" t="s">
        <v>765</v>
      </c>
      <c r="K341" s="560" t="s">
        <v>765</v>
      </c>
      <c r="L341" s="560" t="s">
        <v>765</v>
      </c>
      <c r="M341" s="560" t="s">
        <v>765</v>
      </c>
      <c r="N341" s="560">
        <v>102</v>
      </c>
      <c r="O341" s="560" t="s">
        <v>765</v>
      </c>
      <c r="P341" s="560" t="s">
        <v>765</v>
      </c>
      <c r="Q341" s="560" t="s">
        <v>765</v>
      </c>
      <c r="R341" s="560">
        <v>6391</v>
      </c>
      <c r="S341" s="560">
        <v>27</v>
      </c>
      <c r="T341" s="560" t="s">
        <v>765</v>
      </c>
      <c r="U341" s="560">
        <v>69</v>
      </c>
      <c r="V341" s="560">
        <v>4808</v>
      </c>
      <c r="W341" s="566" t="s">
        <v>123</v>
      </c>
    </row>
    <row r="342" spans="1:23" s="560" customFormat="1" ht="9.75" customHeight="1" x14ac:dyDescent="0.2">
      <c r="A342" s="568" t="s">
        <v>676</v>
      </c>
      <c r="B342" s="560">
        <v>2045</v>
      </c>
      <c r="C342" s="560" t="s">
        <v>765</v>
      </c>
      <c r="D342" s="560">
        <v>786</v>
      </c>
      <c r="E342" s="560" t="s">
        <v>765</v>
      </c>
      <c r="F342" s="560">
        <v>24</v>
      </c>
      <c r="G342" s="560" t="s">
        <v>765</v>
      </c>
      <c r="H342" s="560" t="s">
        <v>765</v>
      </c>
      <c r="I342" s="560" t="s">
        <v>765</v>
      </c>
      <c r="J342" s="560" t="s">
        <v>765</v>
      </c>
      <c r="K342" s="560" t="s">
        <v>765</v>
      </c>
      <c r="L342" s="560">
        <v>2</v>
      </c>
      <c r="M342" s="560" t="s">
        <v>765</v>
      </c>
      <c r="N342" s="560">
        <v>15</v>
      </c>
      <c r="O342" s="560" t="s">
        <v>765</v>
      </c>
      <c r="P342" s="560" t="s">
        <v>765</v>
      </c>
      <c r="Q342" s="560" t="s">
        <v>765</v>
      </c>
      <c r="R342" s="560">
        <v>7826</v>
      </c>
      <c r="S342" s="560" t="s">
        <v>765</v>
      </c>
      <c r="T342" s="560" t="s">
        <v>765</v>
      </c>
      <c r="U342" s="560">
        <v>116</v>
      </c>
      <c r="V342" s="560">
        <v>5523</v>
      </c>
      <c r="W342" s="566" t="s">
        <v>677</v>
      </c>
    </row>
    <row r="343" spans="1:23" s="560" customFormat="1" ht="6.75" customHeight="1" x14ac:dyDescent="0.2">
      <c r="A343" s="568"/>
      <c r="W343" s="566"/>
    </row>
    <row r="344" spans="1:23" s="560" customFormat="1" ht="9.75" customHeight="1" x14ac:dyDescent="0.2">
      <c r="A344" s="568" t="s">
        <v>280</v>
      </c>
      <c r="B344" s="560">
        <v>564</v>
      </c>
      <c r="C344" s="560" t="s">
        <v>765</v>
      </c>
      <c r="D344" s="560">
        <v>143</v>
      </c>
      <c r="E344" s="560" t="s">
        <v>765</v>
      </c>
      <c r="F344" s="560" t="s">
        <v>765</v>
      </c>
      <c r="G344" s="560" t="s">
        <v>765</v>
      </c>
      <c r="H344" s="560" t="s">
        <v>765</v>
      </c>
      <c r="I344" s="560" t="s">
        <v>765</v>
      </c>
      <c r="J344" s="560">
        <v>1</v>
      </c>
      <c r="K344" s="560" t="s">
        <v>765</v>
      </c>
      <c r="L344" s="560" t="s">
        <v>765</v>
      </c>
      <c r="M344" s="560" t="s">
        <v>765</v>
      </c>
      <c r="N344" s="560">
        <v>7</v>
      </c>
      <c r="O344" s="560" t="s">
        <v>765</v>
      </c>
      <c r="P344" s="560" t="s">
        <v>765</v>
      </c>
      <c r="Q344" s="560" t="s">
        <v>765</v>
      </c>
      <c r="R344" s="560">
        <v>2399</v>
      </c>
      <c r="S344" s="560" t="s">
        <v>765</v>
      </c>
      <c r="T344" s="560" t="s">
        <v>765</v>
      </c>
      <c r="U344" s="560">
        <v>47</v>
      </c>
      <c r="V344" s="560">
        <v>1793</v>
      </c>
      <c r="W344" s="566" t="s">
        <v>279</v>
      </c>
    </row>
    <row r="345" spans="1:23" s="560" customFormat="1" ht="9.75" customHeight="1" x14ac:dyDescent="0.2">
      <c r="A345" s="568" t="s">
        <v>383</v>
      </c>
      <c r="B345" s="560">
        <v>636</v>
      </c>
      <c r="C345" s="560">
        <v>2</v>
      </c>
      <c r="D345" s="560">
        <v>252</v>
      </c>
      <c r="E345" s="560" t="s">
        <v>765</v>
      </c>
      <c r="F345" s="560" t="s">
        <v>765</v>
      </c>
      <c r="G345" s="560" t="s">
        <v>765</v>
      </c>
      <c r="H345" s="560" t="s">
        <v>765</v>
      </c>
      <c r="I345" s="560" t="s">
        <v>765</v>
      </c>
      <c r="J345" s="560" t="s">
        <v>765</v>
      </c>
      <c r="K345" s="560" t="s">
        <v>765</v>
      </c>
      <c r="L345" s="560" t="s">
        <v>765</v>
      </c>
      <c r="M345" s="560" t="s">
        <v>765</v>
      </c>
      <c r="N345" s="560">
        <v>3</v>
      </c>
      <c r="O345" s="560" t="s">
        <v>765</v>
      </c>
      <c r="P345" s="560" t="s">
        <v>765</v>
      </c>
      <c r="Q345" s="560" t="s">
        <v>765</v>
      </c>
      <c r="R345" s="560">
        <v>3163</v>
      </c>
      <c r="S345" s="560" t="s">
        <v>765</v>
      </c>
      <c r="T345" s="560" t="s">
        <v>765</v>
      </c>
      <c r="U345" s="560">
        <v>23</v>
      </c>
      <c r="V345" s="560">
        <v>2319</v>
      </c>
      <c r="W345" s="566" t="s">
        <v>104</v>
      </c>
    </row>
    <row r="346" spans="1:23" s="560" customFormat="1" ht="9.75" customHeight="1" x14ac:dyDescent="0.2">
      <c r="A346" s="568" t="s">
        <v>382</v>
      </c>
      <c r="B346" s="560">
        <v>631</v>
      </c>
      <c r="C346" s="560">
        <v>2</v>
      </c>
      <c r="D346" s="560">
        <v>201</v>
      </c>
      <c r="E346" s="560" t="s">
        <v>765</v>
      </c>
      <c r="F346" s="560" t="s">
        <v>765</v>
      </c>
      <c r="G346" s="560" t="s">
        <v>765</v>
      </c>
      <c r="H346" s="560" t="s">
        <v>765</v>
      </c>
      <c r="I346" s="560" t="s">
        <v>765</v>
      </c>
      <c r="J346" s="560" t="s">
        <v>765</v>
      </c>
      <c r="K346" s="560" t="s">
        <v>765</v>
      </c>
      <c r="L346" s="560" t="s">
        <v>765</v>
      </c>
      <c r="M346" s="560">
        <v>1</v>
      </c>
      <c r="N346" s="560">
        <v>117</v>
      </c>
      <c r="O346" s="560">
        <v>15</v>
      </c>
      <c r="P346" s="560" t="s">
        <v>765</v>
      </c>
      <c r="Q346" s="560" t="s">
        <v>765</v>
      </c>
      <c r="R346" s="560">
        <v>2708</v>
      </c>
      <c r="S346" s="560" t="s">
        <v>765</v>
      </c>
      <c r="T346" s="560" t="s">
        <v>765</v>
      </c>
      <c r="U346" s="560">
        <v>46</v>
      </c>
      <c r="V346" s="560">
        <v>1848</v>
      </c>
      <c r="W346" s="566" t="s">
        <v>105</v>
      </c>
    </row>
    <row r="347" spans="1:23" s="560" customFormat="1" ht="9.75" customHeight="1" x14ac:dyDescent="0.2">
      <c r="A347" s="568" t="s">
        <v>392</v>
      </c>
      <c r="B347" s="560">
        <v>600</v>
      </c>
      <c r="C347" s="560" t="s">
        <v>765</v>
      </c>
      <c r="D347" s="560">
        <v>98</v>
      </c>
      <c r="E347" s="560" t="s">
        <v>765</v>
      </c>
      <c r="F347" s="560" t="s">
        <v>765</v>
      </c>
      <c r="G347" s="560" t="s">
        <v>765</v>
      </c>
      <c r="H347" s="560" t="s">
        <v>765</v>
      </c>
      <c r="I347" s="560" t="s">
        <v>765</v>
      </c>
      <c r="J347" s="560" t="s">
        <v>765</v>
      </c>
      <c r="K347" s="560">
        <v>3</v>
      </c>
      <c r="L347" s="560" t="s">
        <v>765</v>
      </c>
      <c r="M347" s="560" t="s">
        <v>765</v>
      </c>
      <c r="N347" s="560">
        <v>346</v>
      </c>
      <c r="O347" s="560">
        <v>15</v>
      </c>
      <c r="P347" s="560" t="s">
        <v>765</v>
      </c>
      <c r="Q347" s="560" t="s">
        <v>765</v>
      </c>
      <c r="R347" s="560">
        <v>2528</v>
      </c>
      <c r="S347" s="560" t="s">
        <v>765</v>
      </c>
      <c r="T347" s="560">
        <v>16</v>
      </c>
      <c r="U347" s="560">
        <v>46</v>
      </c>
      <c r="V347" s="560">
        <v>1730</v>
      </c>
      <c r="W347" s="566" t="s">
        <v>106</v>
      </c>
    </row>
    <row r="348" spans="1:23" s="560" customFormat="1" ht="9.75" customHeight="1" x14ac:dyDescent="0.2">
      <c r="A348" s="568" t="s">
        <v>391</v>
      </c>
      <c r="B348" s="560">
        <v>672</v>
      </c>
      <c r="C348" s="560">
        <v>4</v>
      </c>
      <c r="D348" s="560">
        <v>206</v>
      </c>
      <c r="E348" s="560" t="s">
        <v>765</v>
      </c>
      <c r="F348" s="560" t="s">
        <v>765</v>
      </c>
      <c r="G348" s="560" t="s">
        <v>765</v>
      </c>
      <c r="H348" s="560" t="s">
        <v>765</v>
      </c>
      <c r="I348" s="560" t="s">
        <v>765</v>
      </c>
      <c r="J348" s="560" t="s">
        <v>765</v>
      </c>
      <c r="K348" s="560" t="s">
        <v>765</v>
      </c>
      <c r="L348" s="560">
        <v>1</v>
      </c>
      <c r="M348" s="560" t="s">
        <v>765</v>
      </c>
      <c r="N348" s="560">
        <v>1015</v>
      </c>
      <c r="O348" s="560" t="s">
        <v>765</v>
      </c>
      <c r="P348" s="560" t="s">
        <v>765</v>
      </c>
      <c r="Q348" s="560" t="s">
        <v>765</v>
      </c>
      <c r="R348" s="560">
        <v>2647</v>
      </c>
      <c r="S348" s="560" t="s">
        <v>765</v>
      </c>
      <c r="T348" s="560" t="s">
        <v>765</v>
      </c>
      <c r="U348" s="560">
        <v>46</v>
      </c>
      <c r="V348" s="560">
        <v>1557</v>
      </c>
      <c r="W348" s="566" t="s">
        <v>124</v>
      </c>
    </row>
    <row r="349" spans="1:23" s="560" customFormat="1" ht="9.75" customHeight="1" x14ac:dyDescent="0.2">
      <c r="A349" s="568" t="s">
        <v>390</v>
      </c>
      <c r="B349" s="560">
        <v>658</v>
      </c>
      <c r="C349" s="560" t="s">
        <v>765</v>
      </c>
      <c r="D349" s="560">
        <v>151</v>
      </c>
      <c r="E349" s="560" t="s">
        <v>765</v>
      </c>
      <c r="F349" s="560">
        <v>3</v>
      </c>
      <c r="G349" s="560" t="s">
        <v>765</v>
      </c>
      <c r="H349" s="560" t="s">
        <v>765</v>
      </c>
      <c r="I349" s="560" t="s">
        <v>765</v>
      </c>
      <c r="J349" s="560" t="s">
        <v>765</v>
      </c>
      <c r="K349" s="560" t="s">
        <v>765</v>
      </c>
      <c r="L349" s="560" t="s">
        <v>765</v>
      </c>
      <c r="M349" s="560" t="s">
        <v>765</v>
      </c>
      <c r="N349" s="560">
        <v>807</v>
      </c>
      <c r="O349" s="560">
        <v>15</v>
      </c>
      <c r="P349" s="560" t="s">
        <v>765</v>
      </c>
      <c r="Q349" s="560" t="s">
        <v>765</v>
      </c>
      <c r="R349" s="560">
        <v>2806</v>
      </c>
      <c r="S349" s="560" t="s">
        <v>765</v>
      </c>
      <c r="T349" s="560" t="s">
        <v>765</v>
      </c>
      <c r="U349" s="560">
        <v>46</v>
      </c>
      <c r="V349" s="560">
        <v>1948</v>
      </c>
      <c r="W349" s="566" t="s">
        <v>125</v>
      </c>
    </row>
    <row r="350" spans="1:23" s="560" customFormat="1" ht="9.75" customHeight="1" x14ac:dyDescent="0.2">
      <c r="A350" s="568" t="s">
        <v>389</v>
      </c>
      <c r="B350" s="560">
        <v>626</v>
      </c>
      <c r="C350" s="560" t="s">
        <v>765</v>
      </c>
      <c r="D350" s="560">
        <v>211</v>
      </c>
      <c r="E350" s="560" t="s">
        <v>765</v>
      </c>
      <c r="F350" s="560" t="s">
        <v>765</v>
      </c>
      <c r="G350" s="560" t="s">
        <v>765</v>
      </c>
      <c r="H350" s="560" t="s">
        <v>765</v>
      </c>
      <c r="I350" s="560" t="s">
        <v>765</v>
      </c>
      <c r="J350" s="560" t="s">
        <v>765</v>
      </c>
      <c r="K350" s="560" t="s">
        <v>765</v>
      </c>
      <c r="L350" s="560" t="s">
        <v>765</v>
      </c>
      <c r="M350" s="560" t="s">
        <v>765</v>
      </c>
      <c r="N350" s="560">
        <v>18</v>
      </c>
      <c r="O350" s="560" t="s">
        <v>765</v>
      </c>
      <c r="P350" s="560" t="s">
        <v>765</v>
      </c>
      <c r="Q350" s="560" t="s">
        <v>765</v>
      </c>
      <c r="R350" s="560">
        <v>2480</v>
      </c>
      <c r="S350" s="560">
        <v>14</v>
      </c>
      <c r="T350" s="560" t="s">
        <v>765</v>
      </c>
      <c r="U350" s="560" t="s">
        <v>765</v>
      </c>
      <c r="V350" s="560">
        <v>1796</v>
      </c>
      <c r="W350" s="566" t="s">
        <v>126</v>
      </c>
    </row>
    <row r="351" spans="1:23" s="560" customFormat="1" ht="9.75" customHeight="1" x14ac:dyDescent="0.2">
      <c r="A351" s="568" t="s">
        <v>388</v>
      </c>
      <c r="B351" s="560">
        <v>1779</v>
      </c>
      <c r="C351" s="560" t="s">
        <v>765</v>
      </c>
      <c r="D351" s="560">
        <v>344</v>
      </c>
      <c r="E351" s="560" t="s">
        <v>765</v>
      </c>
      <c r="F351" s="560" t="s">
        <v>765</v>
      </c>
      <c r="G351" s="560" t="s">
        <v>765</v>
      </c>
      <c r="H351" s="560" t="s">
        <v>765</v>
      </c>
      <c r="I351" s="560" t="s">
        <v>765</v>
      </c>
      <c r="J351" s="560" t="s">
        <v>765</v>
      </c>
      <c r="K351" s="560" t="s">
        <v>765</v>
      </c>
      <c r="L351" s="560" t="s">
        <v>765</v>
      </c>
      <c r="M351" s="560" t="s">
        <v>765</v>
      </c>
      <c r="N351" s="560">
        <v>33</v>
      </c>
      <c r="O351" s="560" t="s">
        <v>765</v>
      </c>
      <c r="P351" s="560" t="s">
        <v>765</v>
      </c>
      <c r="Q351" s="560" t="s">
        <v>765</v>
      </c>
      <c r="R351" s="560">
        <v>2347</v>
      </c>
      <c r="S351" s="560" t="s">
        <v>765</v>
      </c>
      <c r="T351" s="560" t="s">
        <v>765</v>
      </c>
      <c r="U351" s="560">
        <v>23</v>
      </c>
      <c r="V351" s="560">
        <v>1727</v>
      </c>
      <c r="W351" s="566" t="s">
        <v>127</v>
      </c>
    </row>
    <row r="352" spans="1:23" s="560" customFormat="1" ht="9.75" customHeight="1" x14ac:dyDescent="0.2">
      <c r="A352" s="568" t="s">
        <v>387</v>
      </c>
      <c r="B352" s="560">
        <v>800</v>
      </c>
      <c r="C352" s="560">
        <v>2</v>
      </c>
      <c r="D352" s="560">
        <v>338</v>
      </c>
      <c r="E352" s="560" t="s">
        <v>765</v>
      </c>
      <c r="F352" s="560" t="s">
        <v>765</v>
      </c>
      <c r="G352" s="560" t="s">
        <v>765</v>
      </c>
      <c r="H352" s="560" t="s">
        <v>765</v>
      </c>
      <c r="I352" s="560" t="s">
        <v>765</v>
      </c>
      <c r="J352" s="560" t="s">
        <v>765</v>
      </c>
      <c r="K352" s="560" t="s">
        <v>765</v>
      </c>
      <c r="L352" s="560" t="s">
        <v>765</v>
      </c>
      <c r="M352" s="560" t="s">
        <v>765</v>
      </c>
      <c r="N352" s="560">
        <v>11</v>
      </c>
      <c r="O352" s="560" t="s">
        <v>765</v>
      </c>
      <c r="P352" s="560" t="s">
        <v>765</v>
      </c>
      <c r="Q352" s="560" t="s">
        <v>765</v>
      </c>
      <c r="R352" s="560">
        <v>2280</v>
      </c>
      <c r="S352" s="560" t="s">
        <v>765</v>
      </c>
      <c r="T352" s="560" t="s">
        <v>765</v>
      </c>
      <c r="U352" s="560">
        <v>46</v>
      </c>
      <c r="V352" s="560">
        <v>1665</v>
      </c>
      <c r="W352" s="566" t="s">
        <v>128</v>
      </c>
    </row>
    <row r="353" spans="1:23" s="560" customFormat="1" ht="9.75" customHeight="1" x14ac:dyDescent="0.2">
      <c r="A353" s="568" t="s">
        <v>386</v>
      </c>
      <c r="B353" s="560">
        <v>714</v>
      </c>
      <c r="C353" s="560" t="s">
        <v>765</v>
      </c>
      <c r="D353" s="560">
        <v>294</v>
      </c>
      <c r="E353" s="560" t="s">
        <v>765</v>
      </c>
      <c r="F353" s="560" t="s">
        <v>765</v>
      </c>
      <c r="G353" s="560" t="s">
        <v>765</v>
      </c>
      <c r="H353" s="560" t="s">
        <v>765</v>
      </c>
      <c r="I353" s="560" t="s">
        <v>765</v>
      </c>
      <c r="J353" s="560" t="s">
        <v>765</v>
      </c>
      <c r="K353" s="560" t="s">
        <v>765</v>
      </c>
      <c r="L353" s="560" t="s">
        <v>765</v>
      </c>
      <c r="M353" s="560" t="s">
        <v>765</v>
      </c>
      <c r="N353" s="560">
        <v>62</v>
      </c>
      <c r="O353" s="560" t="s">
        <v>765</v>
      </c>
      <c r="P353" s="560" t="s">
        <v>765</v>
      </c>
      <c r="Q353" s="560" t="s">
        <v>765</v>
      </c>
      <c r="R353" s="560">
        <v>2465</v>
      </c>
      <c r="S353" s="560">
        <v>13</v>
      </c>
      <c r="T353" s="560" t="s">
        <v>765</v>
      </c>
      <c r="U353" s="560">
        <v>46</v>
      </c>
      <c r="V353" s="560">
        <v>1588</v>
      </c>
      <c r="W353" s="566" t="s">
        <v>107</v>
      </c>
    </row>
    <row r="354" spans="1:23" s="560" customFormat="1" ht="9.75" customHeight="1" x14ac:dyDescent="0.2">
      <c r="A354" s="568" t="s">
        <v>385</v>
      </c>
      <c r="B354" s="560">
        <v>872</v>
      </c>
      <c r="C354" s="560" t="s">
        <v>765</v>
      </c>
      <c r="D354" s="560">
        <v>179</v>
      </c>
      <c r="E354" s="560" t="s">
        <v>765</v>
      </c>
      <c r="F354" s="560" t="s">
        <v>765</v>
      </c>
      <c r="G354" s="560" t="s">
        <v>765</v>
      </c>
      <c r="H354" s="560" t="s">
        <v>765</v>
      </c>
      <c r="I354" s="560" t="s">
        <v>765</v>
      </c>
      <c r="J354" s="560" t="s">
        <v>765</v>
      </c>
      <c r="K354" s="560" t="s">
        <v>765</v>
      </c>
      <c r="L354" s="560" t="s">
        <v>765</v>
      </c>
      <c r="M354" s="560" t="s">
        <v>765</v>
      </c>
      <c r="N354" s="560">
        <v>18</v>
      </c>
      <c r="O354" s="560" t="s">
        <v>765</v>
      </c>
      <c r="P354" s="560" t="s">
        <v>765</v>
      </c>
      <c r="Q354" s="560" t="s">
        <v>765</v>
      </c>
      <c r="R354" s="560">
        <v>2089</v>
      </c>
      <c r="S354" s="560" t="s">
        <v>765</v>
      </c>
      <c r="T354" s="560" t="s">
        <v>765</v>
      </c>
      <c r="U354" s="560" t="s">
        <v>765</v>
      </c>
      <c r="V354" s="560">
        <v>1663</v>
      </c>
      <c r="W354" s="566" t="s">
        <v>108</v>
      </c>
    </row>
    <row r="355" spans="1:23" s="560" customFormat="1" ht="9.75" customHeight="1" x14ac:dyDescent="0.2">
      <c r="A355" s="568" t="s">
        <v>384</v>
      </c>
      <c r="B355" s="560">
        <v>652</v>
      </c>
      <c r="C355" s="560">
        <v>2</v>
      </c>
      <c r="D355" s="560">
        <v>301</v>
      </c>
      <c r="E355" s="560" t="s">
        <v>765</v>
      </c>
      <c r="F355" s="560" t="s">
        <v>765</v>
      </c>
      <c r="G355" s="560">
        <v>16</v>
      </c>
      <c r="H355" s="560" t="s">
        <v>765</v>
      </c>
      <c r="I355" s="560" t="s">
        <v>765</v>
      </c>
      <c r="J355" s="560" t="s">
        <v>765</v>
      </c>
      <c r="K355" s="560" t="s">
        <v>765</v>
      </c>
      <c r="L355" s="560" t="s">
        <v>765</v>
      </c>
      <c r="M355" s="560" t="s">
        <v>765</v>
      </c>
      <c r="N355" s="560">
        <v>22</v>
      </c>
      <c r="O355" s="560" t="s">
        <v>765</v>
      </c>
      <c r="P355" s="560" t="s">
        <v>765</v>
      </c>
      <c r="Q355" s="560" t="s">
        <v>765</v>
      </c>
      <c r="R355" s="560">
        <v>1837</v>
      </c>
      <c r="S355" s="560">
        <v>14</v>
      </c>
      <c r="T355" s="560" t="s">
        <v>765</v>
      </c>
      <c r="U355" s="560">
        <v>23</v>
      </c>
      <c r="V355" s="560">
        <v>1557</v>
      </c>
      <c r="W355" s="566" t="s">
        <v>109</v>
      </c>
    </row>
    <row r="356" spans="1:23" s="560" customFormat="1" ht="9.75" customHeight="1" x14ac:dyDescent="0.2">
      <c r="A356" s="568" t="s">
        <v>678</v>
      </c>
      <c r="B356" s="560">
        <v>661</v>
      </c>
      <c r="C356" s="560" t="s">
        <v>765</v>
      </c>
      <c r="D356" s="560">
        <v>191</v>
      </c>
      <c r="E356" s="560" t="s">
        <v>765</v>
      </c>
      <c r="F356" s="560" t="s">
        <v>765</v>
      </c>
      <c r="G356" s="560" t="s">
        <v>765</v>
      </c>
      <c r="H356" s="560" t="s">
        <v>765</v>
      </c>
      <c r="I356" s="560" t="s">
        <v>765</v>
      </c>
      <c r="J356" s="560" t="s">
        <v>765</v>
      </c>
      <c r="K356" s="560" t="s">
        <v>765</v>
      </c>
      <c r="L356" s="560">
        <v>1</v>
      </c>
      <c r="M356" s="560" t="s">
        <v>765</v>
      </c>
      <c r="N356" s="560" t="s">
        <v>765</v>
      </c>
      <c r="O356" s="560" t="s">
        <v>765</v>
      </c>
      <c r="P356" s="560" t="s">
        <v>765</v>
      </c>
      <c r="Q356" s="560" t="s">
        <v>765</v>
      </c>
      <c r="R356" s="560">
        <v>3079</v>
      </c>
      <c r="S356" s="560" t="s">
        <v>765</v>
      </c>
      <c r="T356" s="560" t="s">
        <v>765</v>
      </c>
      <c r="U356" s="560">
        <v>23</v>
      </c>
      <c r="V356" s="560">
        <v>2249</v>
      </c>
      <c r="W356" s="566" t="s">
        <v>679</v>
      </c>
    </row>
    <row r="357" spans="1:23" s="560" customFormat="1" ht="9.75" customHeight="1" x14ac:dyDescent="0.2">
      <c r="A357" s="568" t="s">
        <v>383</v>
      </c>
      <c r="B357" s="560">
        <v>628</v>
      </c>
      <c r="C357" s="560" t="s">
        <v>765</v>
      </c>
      <c r="D357" s="560">
        <v>320</v>
      </c>
      <c r="E357" s="560" t="s">
        <v>765</v>
      </c>
      <c r="F357" s="560" t="s">
        <v>765</v>
      </c>
      <c r="G357" s="560" t="s">
        <v>765</v>
      </c>
      <c r="H357" s="560" t="s">
        <v>765</v>
      </c>
      <c r="I357" s="560" t="s">
        <v>765</v>
      </c>
      <c r="J357" s="560" t="s">
        <v>765</v>
      </c>
      <c r="K357" s="560" t="s">
        <v>765</v>
      </c>
      <c r="L357" s="560">
        <v>1</v>
      </c>
      <c r="M357" s="560" t="s">
        <v>765</v>
      </c>
      <c r="N357" s="560">
        <v>12</v>
      </c>
      <c r="O357" s="560" t="s">
        <v>765</v>
      </c>
      <c r="P357" s="560" t="s">
        <v>765</v>
      </c>
      <c r="Q357" s="560" t="s">
        <v>765</v>
      </c>
      <c r="R357" s="560">
        <v>2094</v>
      </c>
      <c r="S357" s="560" t="s">
        <v>765</v>
      </c>
      <c r="T357" s="560" t="s">
        <v>765</v>
      </c>
      <c r="U357" s="560">
        <v>47</v>
      </c>
      <c r="V357" s="560">
        <v>1408</v>
      </c>
      <c r="W357" s="566" t="s">
        <v>104</v>
      </c>
    </row>
    <row r="358" spans="1:23" s="560" customFormat="1" ht="9.75" customHeight="1" x14ac:dyDescent="0.2">
      <c r="A358" s="565" t="s">
        <v>382</v>
      </c>
      <c r="B358" s="564">
        <v>756</v>
      </c>
      <c r="C358" s="563" t="s">
        <v>765</v>
      </c>
      <c r="D358" s="563">
        <v>275</v>
      </c>
      <c r="E358" s="563" t="s">
        <v>765</v>
      </c>
      <c r="F358" s="563">
        <v>24</v>
      </c>
      <c r="G358" s="563" t="s">
        <v>765</v>
      </c>
      <c r="H358" s="563" t="s">
        <v>765</v>
      </c>
      <c r="I358" s="563" t="s">
        <v>765</v>
      </c>
      <c r="J358" s="563" t="s">
        <v>765</v>
      </c>
      <c r="K358" s="563" t="s">
        <v>765</v>
      </c>
      <c r="L358" s="563" t="s">
        <v>765</v>
      </c>
      <c r="M358" s="563" t="s">
        <v>765</v>
      </c>
      <c r="N358" s="563">
        <v>3</v>
      </c>
      <c r="O358" s="563" t="s">
        <v>765</v>
      </c>
      <c r="P358" s="563" t="s">
        <v>765</v>
      </c>
      <c r="Q358" s="563" t="s">
        <v>765</v>
      </c>
      <c r="R358" s="563">
        <v>2653</v>
      </c>
      <c r="S358" s="563" t="s">
        <v>765</v>
      </c>
      <c r="T358" s="563" t="s">
        <v>765</v>
      </c>
      <c r="U358" s="563">
        <v>46</v>
      </c>
      <c r="V358" s="563">
        <v>1866</v>
      </c>
      <c r="W358" s="561" t="s">
        <v>105</v>
      </c>
    </row>
    <row r="359" spans="1:23" ht="12" customHeight="1" x14ac:dyDescent="0.2"/>
    <row r="360" spans="1:23" ht="12" customHeight="1" x14ac:dyDescent="0.2"/>
    <row r="361" spans="1:23" ht="12" customHeight="1" x14ac:dyDescent="0.15">
      <c r="K361" s="579" t="s">
        <v>129</v>
      </c>
      <c r="V361" s="582" t="s">
        <v>414</v>
      </c>
    </row>
    <row r="362" spans="1:23" s="574" customFormat="1" ht="21" customHeight="1" x14ac:dyDescent="0.2">
      <c r="A362" s="1074" t="s">
        <v>276</v>
      </c>
      <c r="B362" s="577" t="s">
        <v>472</v>
      </c>
      <c r="C362" s="576"/>
      <c r="D362" s="576"/>
      <c r="E362" s="576"/>
      <c r="F362" s="576"/>
      <c r="G362" s="576"/>
      <c r="H362" s="576"/>
      <c r="I362" s="576"/>
      <c r="J362" s="576"/>
      <c r="K362" s="576"/>
      <c r="L362" s="576"/>
      <c r="M362" s="576"/>
      <c r="N362" s="576"/>
      <c r="O362" s="576"/>
      <c r="P362" s="576"/>
      <c r="Q362" s="576"/>
      <c r="R362" s="576"/>
      <c r="S362" s="576"/>
      <c r="T362" s="576"/>
      <c r="U362" s="576"/>
      <c r="V362" s="576"/>
      <c r="W362" s="1077" t="s">
        <v>111</v>
      </c>
    </row>
    <row r="363" spans="1:23" s="574" customFormat="1" ht="21" customHeight="1" x14ac:dyDescent="0.2">
      <c r="A363" s="1075"/>
      <c r="B363" s="577" t="s">
        <v>503</v>
      </c>
      <c r="C363" s="576"/>
      <c r="D363" s="576"/>
      <c r="E363" s="576"/>
      <c r="F363" s="576"/>
      <c r="G363" s="576"/>
      <c r="H363" s="576"/>
      <c r="I363" s="576"/>
      <c r="J363" s="576"/>
      <c r="K363" s="576"/>
      <c r="L363" s="576"/>
      <c r="M363" s="1040"/>
      <c r="N363" s="1041" t="s">
        <v>435</v>
      </c>
      <c r="O363" s="576"/>
      <c r="P363" s="576"/>
      <c r="Q363" s="576"/>
      <c r="R363" s="1040"/>
      <c r="S363" s="1041" t="s">
        <v>434</v>
      </c>
      <c r="T363" s="576"/>
      <c r="U363" s="576"/>
      <c r="V363" s="576"/>
      <c r="W363" s="1078"/>
    </row>
    <row r="364" spans="1:23" s="574" customFormat="1" ht="52.5" customHeight="1" x14ac:dyDescent="0.2">
      <c r="A364" s="1076"/>
      <c r="B364" s="581" t="s">
        <v>423</v>
      </c>
      <c r="C364" s="575" t="s">
        <v>422</v>
      </c>
      <c r="D364" s="575" t="s">
        <v>421</v>
      </c>
      <c r="E364" s="575" t="s">
        <v>463</v>
      </c>
      <c r="F364" s="575" t="s">
        <v>420</v>
      </c>
      <c r="G364" s="575" t="s">
        <v>468</v>
      </c>
      <c r="H364" s="575" t="s">
        <v>539</v>
      </c>
      <c r="I364" s="575" t="s">
        <v>419</v>
      </c>
      <c r="J364" s="575" t="s">
        <v>534</v>
      </c>
      <c r="K364" s="575" t="s">
        <v>462</v>
      </c>
      <c r="L364" s="575" t="s">
        <v>500</v>
      </c>
      <c r="M364" s="575" t="s">
        <v>538</v>
      </c>
      <c r="N364" s="1043" t="s">
        <v>418</v>
      </c>
      <c r="O364" s="575" t="s">
        <v>461</v>
      </c>
      <c r="P364" s="575" t="s">
        <v>417</v>
      </c>
      <c r="Q364" s="575" t="s">
        <v>499</v>
      </c>
      <c r="R364" s="575" t="s">
        <v>753</v>
      </c>
      <c r="S364" s="1043" t="s">
        <v>416</v>
      </c>
      <c r="T364" s="575" t="s">
        <v>529</v>
      </c>
      <c r="U364" s="575" t="s">
        <v>415</v>
      </c>
      <c r="V364" s="580" t="s">
        <v>527</v>
      </c>
      <c r="W364" s="1079"/>
    </row>
    <row r="365" spans="1:23" s="560" customFormat="1" ht="9.75" customHeight="1" x14ac:dyDescent="0.2">
      <c r="A365" s="573" t="s">
        <v>598</v>
      </c>
      <c r="B365" s="572">
        <v>18</v>
      </c>
      <c r="C365" s="571">
        <v>1070</v>
      </c>
      <c r="D365" s="571">
        <v>89</v>
      </c>
      <c r="E365" s="571">
        <v>1063</v>
      </c>
      <c r="F365" s="571">
        <v>16</v>
      </c>
      <c r="G365" s="571" t="s">
        <v>765</v>
      </c>
      <c r="H365" s="571">
        <v>112</v>
      </c>
      <c r="I365" s="571">
        <v>3208</v>
      </c>
      <c r="J365" s="571">
        <v>4</v>
      </c>
      <c r="K365" s="571" t="s">
        <v>765</v>
      </c>
      <c r="L365" s="571" t="s">
        <v>765</v>
      </c>
      <c r="M365" s="571" t="s">
        <v>765</v>
      </c>
      <c r="N365" s="571">
        <v>10929</v>
      </c>
      <c r="O365" s="571">
        <v>6271</v>
      </c>
      <c r="P365" s="571">
        <v>4658</v>
      </c>
      <c r="Q365" s="571" t="s">
        <v>765</v>
      </c>
      <c r="R365" s="571" t="s">
        <v>765</v>
      </c>
      <c r="S365" s="571">
        <v>1283</v>
      </c>
      <c r="T365" s="571" t="s">
        <v>765</v>
      </c>
      <c r="U365" s="571">
        <v>520</v>
      </c>
      <c r="V365" s="571" t="s">
        <v>765</v>
      </c>
      <c r="W365" s="569" t="s">
        <v>118</v>
      </c>
    </row>
    <row r="366" spans="1:23" s="560" customFormat="1" ht="9.75" customHeight="1" x14ac:dyDescent="0.2">
      <c r="A366" s="568" t="s">
        <v>399</v>
      </c>
      <c r="B366" s="560" t="s">
        <v>765</v>
      </c>
      <c r="C366" s="560">
        <v>1082</v>
      </c>
      <c r="D366" s="560">
        <v>90</v>
      </c>
      <c r="E366" s="560">
        <v>1640</v>
      </c>
      <c r="F366" s="560">
        <v>16</v>
      </c>
      <c r="G366" s="560" t="s">
        <v>765</v>
      </c>
      <c r="H366" s="560">
        <v>96</v>
      </c>
      <c r="I366" s="560">
        <v>2953</v>
      </c>
      <c r="J366" s="560" t="s">
        <v>765</v>
      </c>
      <c r="K366" s="560" t="s">
        <v>765</v>
      </c>
      <c r="L366" s="560" t="s">
        <v>765</v>
      </c>
      <c r="M366" s="560" t="s">
        <v>765</v>
      </c>
      <c r="N366" s="560">
        <v>8566</v>
      </c>
      <c r="O366" s="560">
        <v>1645</v>
      </c>
      <c r="P366" s="560">
        <v>6912</v>
      </c>
      <c r="Q366" s="560">
        <v>8</v>
      </c>
      <c r="R366" s="560">
        <v>1</v>
      </c>
      <c r="S366" s="560">
        <v>1313</v>
      </c>
      <c r="T366" s="560" t="s">
        <v>765</v>
      </c>
      <c r="U366" s="560">
        <v>247</v>
      </c>
      <c r="V366" s="560" t="s">
        <v>765</v>
      </c>
      <c r="W366" s="566" t="s">
        <v>119</v>
      </c>
    </row>
    <row r="367" spans="1:23" s="560" customFormat="1" ht="9.75" customHeight="1" x14ac:dyDescent="0.2">
      <c r="A367" s="568" t="s">
        <v>398</v>
      </c>
      <c r="B367" s="560" t="s">
        <v>765</v>
      </c>
      <c r="C367" s="560">
        <v>783</v>
      </c>
      <c r="D367" s="560">
        <v>86</v>
      </c>
      <c r="E367" s="560">
        <v>1596</v>
      </c>
      <c r="F367" s="560">
        <v>23</v>
      </c>
      <c r="G367" s="560" t="s">
        <v>765</v>
      </c>
      <c r="H367" s="560">
        <v>16</v>
      </c>
      <c r="I367" s="560">
        <v>3453</v>
      </c>
      <c r="J367" s="560" t="s">
        <v>765</v>
      </c>
      <c r="K367" s="560" t="s">
        <v>765</v>
      </c>
      <c r="L367" s="560">
        <v>14</v>
      </c>
      <c r="M367" s="560">
        <v>12</v>
      </c>
      <c r="N367" s="560">
        <v>11666</v>
      </c>
      <c r="O367" s="560" t="s">
        <v>765</v>
      </c>
      <c r="P367" s="560">
        <v>11582</v>
      </c>
      <c r="Q367" s="560">
        <v>84</v>
      </c>
      <c r="R367" s="560" t="s">
        <v>765</v>
      </c>
      <c r="S367" s="560">
        <v>1293</v>
      </c>
      <c r="T367" s="560" t="s">
        <v>765</v>
      </c>
      <c r="U367" s="560">
        <v>273</v>
      </c>
      <c r="V367" s="560" t="s">
        <v>765</v>
      </c>
      <c r="W367" s="566" t="s">
        <v>120</v>
      </c>
    </row>
    <row r="368" spans="1:23" s="560" customFormat="1" ht="9.75" customHeight="1" x14ac:dyDescent="0.2">
      <c r="A368" s="568" t="s">
        <v>397</v>
      </c>
      <c r="B368" s="560" t="s">
        <v>765</v>
      </c>
      <c r="C368" s="560">
        <v>1558</v>
      </c>
      <c r="D368" s="560">
        <v>66</v>
      </c>
      <c r="E368" s="560">
        <v>2161</v>
      </c>
      <c r="F368" s="560">
        <v>18</v>
      </c>
      <c r="G368" s="560" t="s">
        <v>765</v>
      </c>
      <c r="H368" s="560" t="s">
        <v>765</v>
      </c>
      <c r="I368" s="560">
        <v>3599</v>
      </c>
      <c r="J368" s="560" t="s">
        <v>765</v>
      </c>
      <c r="K368" s="560">
        <v>1</v>
      </c>
      <c r="L368" s="560">
        <v>45</v>
      </c>
      <c r="M368" s="560">
        <v>54</v>
      </c>
      <c r="N368" s="560">
        <v>9914</v>
      </c>
      <c r="O368" s="560" t="s">
        <v>765</v>
      </c>
      <c r="P368" s="560">
        <v>9718</v>
      </c>
      <c r="Q368" s="560">
        <v>196</v>
      </c>
      <c r="R368" s="560" t="s">
        <v>765</v>
      </c>
      <c r="S368" s="560">
        <v>952</v>
      </c>
      <c r="T368" s="560">
        <v>6</v>
      </c>
      <c r="U368" s="560">
        <v>312</v>
      </c>
      <c r="V368" s="560">
        <v>5</v>
      </c>
      <c r="W368" s="566" t="s">
        <v>283</v>
      </c>
    </row>
    <row r="369" spans="1:23" s="560" customFormat="1" ht="9.75" customHeight="1" x14ac:dyDescent="0.2">
      <c r="A369" s="568" t="s">
        <v>750</v>
      </c>
      <c r="B369" s="560" t="s">
        <v>765</v>
      </c>
      <c r="C369" s="560">
        <v>1442</v>
      </c>
      <c r="D369" s="560">
        <v>12</v>
      </c>
      <c r="E369" s="560">
        <v>1772</v>
      </c>
      <c r="F369" s="560">
        <v>33</v>
      </c>
      <c r="G369" s="560">
        <v>1</v>
      </c>
      <c r="H369" s="560" t="s">
        <v>765</v>
      </c>
      <c r="I369" s="560">
        <v>4792</v>
      </c>
      <c r="J369" s="560" t="s">
        <v>765</v>
      </c>
      <c r="K369" s="560" t="s">
        <v>765</v>
      </c>
      <c r="L369" s="560" t="s">
        <v>765</v>
      </c>
      <c r="M369" s="560">
        <v>57</v>
      </c>
      <c r="N369" s="560">
        <v>5530</v>
      </c>
      <c r="O369" s="560" t="s">
        <v>765</v>
      </c>
      <c r="P369" s="560">
        <v>5234</v>
      </c>
      <c r="Q369" s="560">
        <v>296</v>
      </c>
      <c r="R369" s="560" t="s">
        <v>765</v>
      </c>
      <c r="S369" s="560">
        <v>1449</v>
      </c>
      <c r="T369" s="560">
        <v>8</v>
      </c>
      <c r="U369" s="560">
        <v>312</v>
      </c>
      <c r="V369" s="560">
        <v>10</v>
      </c>
      <c r="W369" s="566" t="s">
        <v>673</v>
      </c>
    </row>
    <row r="370" spans="1:23" s="560" customFormat="1" ht="6.75" customHeight="1" x14ac:dyDescent="0.2">
      <c r="A370" s="568"/>
      <c r="W370" s="566"/>
    </row>
    <row r="371" spans="1:23" s="560" customFormat="1" ht="9.75" customHeight="1" x14ac:dyDescent="0.2">
      <c r="A371" s="568" t="s">
        <v>595</v>
      </c>
      <c r="B371" s="560" t="s">
        <v>765</v>
      </c>
      <c r="C371" s="560">
        <v>1544</v>
      </c>
      <c r="D371" s="560">
        <v>49</v>
      </c>
      <c r="E371" s="560">
        <v>2267</v>
      </c>
      <c r="F371" s="560">
        <v>23</v>
      </c>
      <c r="G371" s="560" t="s">
        <v>765</v>
      </c>
      <c r="H371" s="560" t="s">
        <v>765</v>
      </c>
      <c r="I371" s="560">
        <v>4112</v>
      </c>
      <c r="J371" s="560" t="s">
        <v>765</v>
      </c>
      <c r="K371" s="560">
        <v>1</v>
      </c>
      <c r="L371" s="560">
        <v>30</v>
      </c>
      <c r="M371" s="560">
        <v>55</v>
      </c>
      <c r="N371" s="560">
        <v>7110</v>
      </c>
      <c r="O371" s="560" t="s">
        <v>765</v>
      </c>
      <c r="P371" s="560">
        <v>6934</v>
      </c>
      <c r="Q371" s="560">
        <v>176</v>
      </c>
      <c r="R371" s="560" t="s">
        <v>765</v>
      </c>
      <c r="S371" s="560">
        <v>977</v>
      </c>
      <c r="T371" s="560">
        <v>5</v>
      </c>
      <c r="U371" s="560">
        <v>260</v>
      </c>
      <c r="V371" s="560">
        <v>10</v>
      </c>
      <c r="W371" s="566" t="s">
        <v>282</v>
      </c>
    </row>
    <row r="372" spans="1:23" s="560" customFormat="1" ht="9.75" customHeight="1" x14ac:dyDescent="0.2">
      <c r="A372" s="568" t="s">
        <v>751</v>
      </c>
      <c r="B372" s="560" t="s">
        <v>765</v>
      </c>
      <c r="C372" s="560">
        <v>1316</v>
      </c>
      <c r="D372" s="560">
        <v>26</v>
      </c>
      <c r="E372" s="560">
        <v>1641</v>
      </c>
      <c r="F372" s="560">
        <v>37</v>
      </c>
      <c r="G372" s="560">
        <v>1</v>
      </c>
      <c r="H372" s="560" t="s">
        <v>765</v>
      </c>
      <c r="I372" s="560">
        <v>5020</v>
      </c>
      <c r="J372" s="560" t="s">
        <v>765</v>
      </c>
      <c r="K372" s="560">
        <v>5</v>
      </c>
      <c r="L372" s="560">
        <v>14</v>
      </c>
      <c r="M372" s="560">
        <v>42</v>
      </c>
      <c r="N372" s="560">
        <v>5298</v>
      </c>
      <c r="O372" s="560" t="s">
        <v>765</v>
      </c>
      <c r="P372" s="560">
        <v>4985</v>
      </c>
      <c r="Q372" s="560">
        <v>313</v>
      </c>
      <c r="R372" s="560" t="s">
        <v>765</v>
      </c>
      <c r="S372" s="560">
        <v>1560</v>
      </c>
      <c r="T372" s="560">
        <v>8</v>
      </c>
      <c r="U372" s="560">
        <v>364</v>
      </c>
      <c r="V372" s="560">
        <v>5</v>
      </c>
      <c r="W372" s="566" t="s">
        <v>675</v>
      </c>
    </row>
    <row r="373" spans="1:23" s="560" customFormat="1" ht="6.75" customHeight="1" x14ac:dyDescent="0.2">
      <c r="A373" s="568"/>
      <c r="W373" s="566"/>
    </row>
    <row r="374" spans="1:23" s="560" customFormat="1" ht="9.75" customHeight="1" x14ac:dyDescent="0.2">
      <c r="A374" s="568" t="s">
        <v>393</v>
      </c>
      <c r="B374" s="560" t="s">
        <v>765</v>
      </c>
      <c r="C374" s="560">
        <v>335</v>
      </c>
      <c r="D374" s="560" t="s">
        <v>765</v>
      </c>
      <c r="E374" s="560">
        <v>514</v>
      </c>
      <c r="F374" s="560">
        <v>9</v>
      </c>
      <c r="G374" s="560" t="s">
        <v>765</v>
      </c>
      <c r="H374" s="560" t="s">
        <v>765</v>
      </c>
      <c r="I374" s="560">
        <v>1321</v>
      </c>
      <c r="J374" s="560" t="s">
        <v>765</v>
      </c>
      <c r="K374" s="560" t="s">
        <v>765</v>
      </c>
      <c r="L374" s="560" t="s">
        <v>765</v>
      </c>
      <c r="M374" s="560">
        <v>15</v>
      </c>
      <c r="N374" s="560">
        <v>1242</v>
      </c>
      <c r="O374" s="560" t="s">
        <v>765</v>
      </c>
      <c r="P374" s="560">
        <v>1198</v>
      </c>
      <c r="Q374" s="560">
        <v>44</v>
      </c>
      <c r="R374" s="560" t="s">
        <v>765</v>
      </c>
      <c r="S374" s="560">
        <v>230</v>
      </c>
      <c r="T374" s="560">
        <v>2</v>
      </c>
      <c r="U374" s="560">
        <v>13</v>
      </c>
      <c r="V374" s="560">
        <v>5</v>
      </c>
      <c r="W374" s="566" t="s">
        <v>281</v>
      </c>
    </row>
    <row r="375" spans="1:23" s="560" customFormat="1" ht="9.75" customHeight="1" x14ac:dyDescent="0.2">
      <c r="A375" s="568" t="s">
        <v>396</v>
      </c>
      <c r="B375" s="560" t="s">
        <v>765</v>
      </c>
      <c r="C375" s="560">
        <v>379</v>
      </c>
      <c r="D375" s="560">
        <v>12</v>
      </c>
      <c r="E375" s="560">
        <v>651</v>
      </c>
      <c r="F375" s="560">
        <v>10</v>
      </c>
      <c r="G375" s="560" t="s">
        <v>765</v>
      </c>
      <c r="H375" s="560" t="s">
        <v>765</v>
      </c>
      <c r="I375" s="560">
        <v>1526</v>
      </c>
      <c r="J375" s="560" t="s">
        <v>765</v>
      </c>
      <c r="K375" s="560" t="s">
        <v>765</v>
      </c>
      <c r="L375" s="560" t="s">
        <v>765</v>
      </c>
      <c r="M375" s="560">
        <v>14</v>
      </c>
      <c r="N375" s="560">
        <v>1351</v>
      </c>
      <c r="O375" s="560" t="s">
        <v>765</v>
      </c>
      <c r="P375" s="560">
        <v>1288</v>
      </c>
      <c r="Q375" s="560">
        <v>63</v>
      </c>
      <c r="R375" s="560" t="s">
        <v>765</v>
      </c>
      <c r="S375" s="560">
        <v>364</v>
      </c>
      <c r="T375" s="560">
        <v>2</v>
      </c>
      <c r="U375" s="560">
        <v>52</v>
      </c>
      <c r="V375" s="560" t="s">
        <v>765</v>
      </c>
      <c r="W375" s="566" t="s">
        <v>121</v>
      </c>
    </row>
    <row r="376" spans="1:23" s="560" customFormat="1" ht="9.75" customHeight="1" x14ac:dyDescent="0.2">
      <c r="A376" s="568" t="s">
        <v>395</v>
      </c>
      <c r="B376" s="560" t="s">
        <v>765</v>
      </c>
      <c r="C376" s="560">
        <v>496</v>
      </c>
      <c r="D376" s="560" t="s">
        <v>765</v>
      </c>
      <c r="E376" s="560">
        <v>402</v>
      </c>
      <c r="F376" s="560">
        <v>5</v>
      </c>
      <c r="G376" s="560">
        <v>1</v>
      </c>
      <c r="H376" s="560" t="s">
        <v>765</v>
      </c>
      <c r="I376" s="560">
        <v>919</v>
      </c>
      <c r="J376" s="560" t="s">
        <v>765</v>
      </c>
      <c r="K376" s="560" t="s">
        <v>765</v>
      </c>
      <c r="L376" s="560" t="s">
        <v>765</v>
      </c>
      <c r="M376" s="560">
        <v>13</v>
      </c>
      <c r="N376" s="560">
        <v>1366</v>
      </c>
      <c r="O376" s="560" t="s">
        <v>765</v>
      </c>
      <c r="P376" s="560">
        <v>1298</v>
      </c>
      <c r="Q376" s="560">
        <v>68</v>
      </c>
      <c r="R376" s="560" t="s">
        <v>765</v>
      </c>
      <c r="S376" s="560">
        <v>415</v>
      </c>
      <c r="T376" s="560">
        <v>2</v>
      </c>
      <c r="U376" s="560">
        <v>91</v>
      </c>
      <c r="V376" s="560" t="s">
        <v>765</v>
      </c>
      <c r="W376" s="566" t="s">
        <v>122</v>
      </c>
    </row>
    <row r="377" spans="1:23" s="560" customFormat="1" ht="9.75" customHeight="1" x14ac:dyDescent="0.2">
      <c r="A377" s="568" t="s">
        <v>394</v>
      </c>
      <c r="B377" s="560" t="s">
        <v>765</v>
      </c>
      <c r="C377" s="560">
        <v>232</v>
      </c>
      <c r="D377" s="560" t="s">
        <v>765</v>
      </c>
      <c r="E377" s="560">
        <v>205</v>
      </c>
      <c r="F377" s="560">
        <v>9</v>
      </c>
      <c r="G377" s="560" t="s">
        <v>765</v>
      </c>
      <c r="H377" s="560" t="s">
        <v>765</v>
      </c>
      <c r="I377" s="560">
        <v>1026</v>
      </c>
      <c r="J377" s="560" t="s">
        <v>765</v>
      </c>
      <c r="K377" s="560" t="s">
        <v>765</v>
      </c>
      <c r="L377" s="560" t="s">
        <v>765</v>
      </c>
      <c r="M377" s="560">
        <v>15</v>
      </c>
      <c r="N377" s="560">
        <v>1571</v>
      </c>
      <c r="O377" s="560" t="s">
        <v>765</v>
      </c>
      <c r="P377" s="560">
        <v>1450</v>
      </c>
      <c r="Q377" s="560">
        <v>121</v>
      </c>
      <c r="R377" s="560" t="s">
        <v>765</v>
      </c>
      <c r="S377" s="560">
        <v>440</v>
      </c>
      <c r="T377" s="560">
        <v>2</v>
      </c>
      <c r="U377" s="560">
        <v>156</v>
      </c>
      <c r="V377" s="560">
        <v>5</v>
      </c>
      <c r="W377" s="566" t="s">
        <v>123</v>
      </c>
    </row>
    <row r="378" spans="1:23" s="560" customFormat="1" ht="9.75" customHeight="1" x14ac:dyDescent="0.2">
      <c r="A378" s="568" t="s">
        <v>676</v>
      </c>
      <c r="B378" s="560" t="s">
        <v>765</v>
      </c>
      <c r="C378" s="560">
        <v>209</v>
      </c>
      <c r="D378" s="560">
        <v>14</v>
      </c>
      <c r="E378" s="560">
        <v>383</v>
      </c>
      <c r="F378" s="560">
        <v>13</v>
      </c>
      <c r="G378" s="560" t="s">
        <v>765</v>
      </c>
      <c r="H378" s="560" t="s">
        <v>765</v>
      </c>
      <c r="I378" s="560">
        <v>1549</v>
      </c>
      <c r="J378" s="560" t="s">
        <v>765</v>
      </c>
      <c r="K378" s="560">
        <v>5</v>
      </c>
      <c r="L378" s="560">
        <v>14</v>
      </c>
      <c r="M378" s="560" t="s">
        <v>765</v>
      </c>
      <c r="N378" s="560">
        <v>1010</v>
      </c>
      <c r="O378" s="560" t="s">
        <v>765</v>
      </c>
      <c r="P378" s="560">
        <v>949</v>
      </c>
      <c r="Q378" s="560">
        <v>61</v>
      </c>
      <c r="R378" s="560" t="s">
        <v>765</v>
      </c>
      <c r="S378" s="560">
        <v>341</v>
      </c>
      <c r="T378" s="560">
        <v>2</v>
      </c>
      <c r="U378" s="560">
        <v>65</v>
      </c>
      <c r="V378" s="560" t="s">
        <v>765</v>
      </c>
      <c r="W378" s="566" t="s">
        <v>677</v>
      </c>
    </row>
    <row r="379" spans="1:23" s="560" customFormat="1" ht="6.75" customHeight="1" x14ac:dyDescent="0.2">
      <c r="A379" s="568"/>
      <c r="W379" s="566"/>
    </row>
    <row r="380" spans="1:23" s="560" customFormat="1" ht="9.75" customHeight="1" x14ac:dyDescent="0.2">
      <c r="A380" s="568" t="s">
        <v>280</v>
      </c>
      <c r="B380" s="560" t="s">
        <v>765</v>
      </c>
      <c r="C380" s="560">
        <v>163</v>
      </c>
      <c r="D380" s="560" t="s">
        <v>765</v>
      </c>
      <c r="E380" s="560">
        <v>50</v>
      </c>
      <c r="F380" s="560">
        <v>4</v>
      </c>
      <c r="G380" s="560" t="s">
        <v>765</v>
      </c>
      <c r="H380" s="560" t="s">
        <v>765</v>
      </c>
      <c r="I380" s="560">
        <v>342</v>
      </c>
      <c r="J380" s="560" t="s">
        <v>765</v>
      </c>
      <c r="K380" s="560" t="s">
        <v>765</v>
      </c>
      <c r="L380" s="560" t="s">
        <v>765</v>
      </c>
      <c r="M380" s="560" t="s">
        <v>765</v>
      </c>
      <c r="N380" s="560">
        <v>340</v>
      </c>
      <c r="O380" s="560" t="s">
        <v>765</v>
      </c>
      <c r="P380" s="560">
        <v>325</v>
      </c>
      <c r="Q380" s="560">
        <v>15</v>
      </c>
      <c r="R380" s="560" t="s">
        <v>765</v>
      </c>
      <c r="S380" s="560">
        <v>97</v>
      </c>
      <c r="T380" s="560">
        <v>1</v>
      </c>
      <c r="U380" s="560">
        <v>13</v>
      </c>
      <c r="V380" s="560" t="s">
        <v>765</v>
      </c>
      <c r="W380" s="566" t="s">
        <v>279</v>
      </c>
    </row>
    <row r="381" spans="1:23" s="560" customFormat="1" ht="9.75" customHeight="1" x14ac:dyDescent="0.2">
      <c r="A381" s="568" t="s">
        <v>383</v>
      </c>
      <c r="B381" s="560" t="s">
        <v>765</v>
      </c>
      <c r="C381" s="560">
        <v>32</v>
      </c>
      <c r="D381" s="560" t="s">
        <v>765</v>
      </c>
      <c r="E381" s="560">
        <v>296</v>
      </c>
      <c r="F381" s="560" t="s">
        <v>765</v>
      </c>
      <c r="G381" s="560" t="s">
        <v>765</v>
      </c>
      <c r="H381" s="560" t="s">
        <v>765</v>
      </c>
      <c r="I381" s="560">
        <v>493</v>
      </c>
      <c r="J381" s="560" t="s">
        <v>765</v>
      </c>
      <c r="K381" s="560" t="s">
        <v>765</v>
      </c>
      <c r="L381" s="560" t="s">
        <v>765</v>
      </c>
      <c r="M381" s="560" t="s">
        <v>765</v>
      </c>
      <c r="N381" s="560">
        <v>366</v>
      </c>
      <c r="O381" s="560" t="s">
        <v>765</v>
      </c>
      <c r="P381" s="560">
        <v>358</v>
      </c>
      <c r="Q381" s="560">
        <v>8</v>
      </c>
      <c r="R381" s="560" t="s">
        <v>765</v>
      </c>
      <c r="S381" s="560">
        <v>58</v>
      </c>
      <c r="T381" s="560">
        <v>1</v>
      </c>
      <c r="U381" s="560" t="s">
        <v>765</v>
      </c>
      <c r="V381" s="560" t="s">
        <v>765</v>
      </c>
      <c r="W381" s="566" t="s">
        <v>104</v>
      </c>
    </row>
    <row r="382" spans="1:23" s="560" customFormat="1" ht="9.75" customHeight="1" x14ac:dyDescent="0.2">
      <c r="A382" s="568" t="s">
        <v>382</v>
      </c>
      <c r="B382" s="560" t="s">
        <v>765</v>
      </c>
      <c r="C382" s="560">
        <v>140</v>
      </c>
      <c r="D382" s="560" t="s">
        <v>765</v>
      </c>
      <c r="E382" s="560">
        <v>168</v>
      </c>
      <c r="F382" s="560">
        <v>5</v>
      </c>
      <c r="G382" s="560" t="s">
        <v>765</v>
      </c>
      <c r="H382" s="560" t="s">
        <v>765</v>
      </c>
      <c r="I382" s="560">
        <v>486</v>
      </c>
      <c r="J382" s="560" t="s">
        <v>765</v>
      </c>
      <c r="K382" s="560" t="s">
        <v>765</v>
      </c>
      <c r="L382" s="560" t="s">
        <v>765</v>
      </c>
      <c r="M382" s="560">
        <v>15</v>
      </c>
      <c r="N382" s="560">
        <v>536</v>
      </c>
      <c r="O382" s="560" t="s">
        <v>765</v>
      </c>
      <c r="P382" s="560">
        <v>515</v>
      </c>
      <c r="Q382" s="560">
        <v>21</v>
      </c>
      <c r="R382" s="560" t="s">
        <v>765</v>
      </c>
      <c r="S382" s="560">
        <v>75</v>
      </c>
      <c r="T382" s="560" t="s">
        <v>765</v>
      </c>
      <c r="U382" s="560" t="s">
        <v>765</v>
      </c>
      <c r="V382" s="560">
        <v>5</v>
      </c>
      <c r="W382" s="566" t="s">
        <v>105</v>
      </c>
    </row>
    <row r="383" spans="1:23" s="560" customFormat="1" ht="9.75" customHeight="1" x14ac:dyDescent="0.2">
      <c r="A383" s="568" t="s">
        <v>392</v>
      </c>
      <c r="B383" s="560" t="s">
        <v>765</v>
      </c>
      <c r="C383" s="560">
        <v>115</v>
      </c>
      <c r="D383" s="560">
        <v>12</v>
      </c>
      <c r="E383" s="560">
        <v>176</v>
      </c>
      <c r="F383" s="560">
        <v>4</v>
      </c>
      <c r="G383" s="560" t="s">
        <v>765</v>
      </c>
      <c r="H383" s="560" t="s">
        <v>765</v>
      </c>
      <c r="I383" s="560">
        <v>429</v>
      </c>
      <c r="J383" s="560" t="s">
        <v>765</v>
      </c>
      <c r="K383" s="560" t="s">
        <v>765</v>
      </c>
      <c r="L383" s="560" t="s">
        <v>765</v>
      </c>
      <c r="M383" s="560" t="s">
        <v>765</v>
      </c>
      <c r="N383" s="560">
        <v>400</v>
      </c>
      <c r="O383" s="560" t="s">
        <v>765</v>
      </c>
      <c r="P383" s="560">
        <v>400</v>
      </c>
      <c r="Q383" s="560" t="s">
        <v>765</v>
      </c>
      <c r="R383" s="560" t="s">
        <v>765</v>
      </c>
      <c r="S383" s="560">
        <v>133</v>
      </c>
      <c r="T383" s="560" t="s">
        <v>765</v>
      </c>
      <c r="U383" s="560" t="s">
        <v>765</v>
      </c>
      <c r="V383" s="560" t="s">
        <v>765</v>
      </c>
      <c r="W383" s="566" t="s">
        <v>106</v>
      </c>
    </row>
    <row r="384" spans="1:23" s="560" customFormat="1" ht="9.75" customHeight="1" x14ac:dyDescent="0.2">
      <c r="A384" s="568" t="s">
        <v>391</v>
      </c>
      <c r="B384" s="560" t="s">
        <v>765</v>
      </c>
      <c r="C384" s="560">
        <v>140</v>
      </c>
      <c r="D384" s="560" t="s">
        <v>765</v>
      </c>
      <c r="E384" s="560">
        <v>252</v>
      </c>
      <c r="F384" s="560">
        <v>4</v>
      </c>
      <c r="G384" s="560" t="s">
        <v>765</v>
      </c>
      <c r="H384" s="560" t="s">
        <v>765</v>
      </c>
      <c r="I384" s="560">
        <v>634</v>
      </c>
      <c r="J384" s="560" t="s">
        <v>765</v>
      </c>
      <c r="K384" s="560" t="s">
        <v>765</v>
      </c>
      <c r="L384" s="560" t="s">
        <v>765</v>
      </c>
      <c r="M384" s="560">
        <v>14</v>
      </c>
      <c r="N384" s="560">
        <v>549</v>
      </c>
      <c r="O384" s="560" t="s">
        <v>765</v>
      </c>
      <c r="P384" s="560">
        <v>530</v>
      </c>
      <c r="Q384" s="560">
        <v>19</v>
      </c>
      <c r="R384" s="560" t="s">
        <v>765</v>
      </c>
      <c r="S384" s="560">
        <v>110</v>
      </c>
      <c r="T384" s="560">
        <v>1</v>
      </c>
      <c r="U384" s="560" t="s">
        <v>765</v>
      </c>
      <c r="V384" s="560" t="s">
        <v>765</v>
      </c>
      <c r="W384" s="566" t="s">
        <v>124</v>
      </c>
    </row>
    <row r="385" spans="1:23" s="560" customFormat="1" ht="9.75" customHeight="1" x14ac:dyDescent="0.2">
      <c r="A385" s="568" t="s">
        <v>390</v>
      </c>
      <c r="B385" s="560" t="s">
        <v>765</v>
      </c>
      <c r="C385" s="560">
        <v>124</v>
      </c>
      <c r="D385" s="560" t="s">
        <v>765</v>
      </c>
      <c r="E385" s="560">
        <v>223</v>
      </c>
      <c r="F385" s="560">
        <v>2</v>
      </c>
      <c r="G385" s="560" t="s">
        <v>765</v>
      </c>
      <c r="H385" s="560" t="s">
        <v>765</v>
      </c>
      <c r="I385" s="560">
        <v>463</v>
      </c>
      <c r="J385" s="560" t="s">
        <v>765</v>
      </c>
      <c r="K385" s="560" t="s">
        <v>765</v>
      </c>
      <c r="L385" s="560" t="s">
        <v>765</v>
      </c>
      <c r="M385" s="560" t="s">
        <v>765</v>
      </c>
      <c r="N385" s="560">
        <v>402</v>
      </c>
      <c r="O385" s="560" t="s">
        <v>765</v>
      </c>
      <c r="P385" s="560">
        <v>358</v>
      </c>
      <c r="Q385" s="560">
        <v>44</v>
      </c>
      <c r="R385" s="560" t="s">
        <v>765</v>
      </c>
      <c r="S385" s="560">
        <v>121</v>
      </c>
      <c r="T385" s="560">
        <v>1</v>
      </c>
      <c r="U385" s="560">
        <v>52</v>
      </c>
      <c r="V385" s="560" t="s">
        <v>765</v>
      </c>
      <c r="W385" s="566" t="s">
        <v>125</v>
      </c>
    </row>
    <row r="386" spans="1:23" s="560" customFormat="1" ht="9.75" customHeight="1" x14ac:dyDescent="0.2">
      <c r="A386" s="568" t="s">
        <v>389</v>
      </c>
      <c r="B386" s="560" t="s">
        <v>765</v>
      </c>
      <c r="C386" s="560">
        <v>232</v>
      </c>
      <c r="D386" s="560" t="s">
        <v>765</v>
      </c>
      <c r="E386" s="560">
        <v>167</v>
      </c>
      <c r="F386" s="560">
        <v>4</v>
      </c>
      <c r="G386" s="560">
        <v>1</v>
      </c>
      <c r="H386" s="560" t="s">
        <v>765</v>
      </c>
      <c r="I386" s="560">
        <v>266</v>
      </c>
      <c r="J386" s="560" t="s">
        <v>765</v>
      </c>
      <c r="K386" s="560" t="s">
        <v>765</v>
      </c>
      <c r="L386" s="560" t="s">
        <v>765</v>
      </c>
      <c r="M386" s="560" t="s">
        <v>765</v>
      </c>
      <c r="N386" s="560">
        <v>568</v>
      </c>
      <c r="O386" s="560" t="s">
        <v>765</v>
      </c>
      <c r="P386" s="560">
        <v>552</v>
      </c>
      <c r="Q386" s="560">
        <v>16</v>
      </c>
      <c r="R386" s="560" t="s">
        <v>765</v>
      </c>
      <c r="S386" s="560">
        <v>109</v>
      </c>
      <c r="T386" s="560">
        <v>1</v>
      </c>
      <c r="U386" s="560">
        <v>26</v>
      </c>
      <c r="V386" s="560" t="s">
        <v>765</v>
      </c>
      <c r="W386" s="566" t="s">
        <v>126</v>
      </c>
    </row>
    <row r="387" spans="1:23" s="560" customFormat="1" ht="9.75" customHeight="1" x14ac:dyDescent="0.2">
      <c r="A387" s="568" t="s">
        <v>388</v>
      </c>
      <c r="B387" s="560" t="s">
        <v>765</v>
      </c>
      <c r="C387" s="560">
        <v>101</v>
      </c>
      <c r="D387" s="560" t="s">
        <v>765</v>
      </c>
      <c r="E387" s="560">
        <v>117</v>
      </c>
      <c r="F387" s="560">
        <v>1</v>
      </c>
      <c r="G387" s="560" t="s">
        <v>765</v>
      </c>
      <c r="H387" s="560" t="s">
        <v>765</v>
      </c>
      <c r="I387" s="560">
        <v>365</v>
      </c>
      <c r="J387" s="560" t="s">
        <v>765</v>
      </c>
      <c r="K387" s="560" t="s">
        <v>765</v>
      </c>
      <c r="L387" s="560" t="s">
        <v>765</v>
      </c>
      <c r="M387" s="560">
        <v>13</v>
      </c>
      <c r="N387" s="560">
        <v>422</v>
      </c>
      <c r="O387" s="560" t="s">
        <v>765</v>
      </c>
      <c r="P387" s="560">
        <v>396</v>
      </c>
      <c r="Q387" s="560">
        <v>26</v>
      </c>
      <c r="R387" s="560" t="s">
        <v>765</v>
      </c>
      <c r="S387" s="560">
        <v>164</v>
      </c>
      <c r="T387" s="560">
        <v>1</v>
      </c>
      <c r="U387" s="560">
        <v>39</v>
      </c>
      <c r="V387" s="560" t="s">
        <v>765</v>
      </c>
      <c r="W387" s="566" t="s">
        <v>127</v>
      </c>
    </row>
    <row r="388" spans="1:23" s="560" customFormat="1" ht="9.75" customHeight="1" x14ac:dyDescent="0.2">
      <c r="A388" s="568" t="s">
        <v>387</v>
      </c>
      <c r="B388" s="560" t="s">
        <v>765</v>
      </c>
      <c r="C388" s="560">
        <v>163</v>
      </c>
      <c r="D388" s="560" t="s">
        <v>765</v>
      </c>
      <c r="E388" s="560">
        <v>118</v>
      </c>
      <c r="F388" s="560" t="s">
        <v>765</v>
      </c>
      <c r="G388" s="560" t="s">
        <v>765</v>
      </c>
      <c r="H388" s="560" t="s">
        <v>765</v>
      </c>
      <c r="I388" s="560">
        <v>288</v>
      </c>
      <c r="J388" s="560" t="s">
        <v>765</v>
      </c>
      <c r="K388" s="560" t="s">
        <v>765</v>
      </c>
      <c r="L388" s="560" t="s">
        <v>765</v>
      </c>
      <c r="M388" s="560" t="s">
        <v>765</v>
      </c>
      <c r="N388" s="560">
        <v>376</v>
      </c>
      <c r="O388" s="560" t="s">
        <v>765</v>
      </c>
      <c r="P388" s="560">
        <v>350</v>
      </c>
      <c r="Q388" s="560">
        <v>26</v>
      </c>
      <c r="R388" s="560" t="s">
        <v>765</v>
      </c>
      <c r="S388" s="560">
        <v>142</v>
      </c>
      <c r="T388" s="560" t="s">
        <v>765</v>
      </c>
      <c r="U388" s="560">
        <v>26</v>
      </c>
      <c r="V388" s="560" t="s">
        <v>765</v>
      </c>
      <c r="W388" s="566" t="s">
        <v>128</v>
      </c>
    </row>
    <row r="389" spans="1:23" s="560" customFormat="1" ht="9.75" customHeight="1" x14ac:dyDescent="0.2">
      <c r="A389" s="568" t="s">
        <v>386</v>
      </c>
      <c r="B389" s="560" t="s">
        <v>765</v>
      </c>
      <c r="C389" s="560">
        <v>78</v>
      </c>
      <c r="D389" s="560" t="s">
        <v>765</v>
      </c>
      <c r="E389" s="560">
        <v>173</v>
      </c>
      <c r="F389" s="560">
        <v>9</v>
      </c>
      <c r="G389" s="560" t="s">
        <v>765</v>
      </c>
      <c r="H389" s="560" t="s">
        <v>765</v>
      </c>
      <c r="I389" s="560">
        <v>558</v>
      </c>
      <c r="J389" s="560" t="s">
        <v>765</v>
      </c>
      <c r="K389" s="560" t="s">
        <v>765</v>
      </c>
      <c r="L389" s="560" t="s">
        <v>765</v>
      </c>
      <c r="M389" s="560" t="s">
        <v>765</v>
      </c>
      <c r="N389" s="560">
        <v>505</v>
      </c>
      <c r="O389" s="560" t="s">
        <v>765</v>
      </c>
      <c r="P389" s="560">
        <v>474</v>
      </c>
      <c r="Q389" s="560">
        <v>31</v>
      </c>
      <c r="R389" s="560" t="s">
        <v>765</v>
      </c>
      <c r="S389" s="560">
        <v>81</v>
      </c>
      <c r="T389" s="560">
        <v>1</v>
      </c>
      <c r="U389" s="560">
        <v>13</v>
      </c>
      <c r="V389" s="560" t="s">
        <v>765</v>
      </c>
      <c r="W389" s="566" t="s">
        <v>107</v>
      </c>
    </row>
    <row r="390" spans="1:23" s="560" customFormat="1" ht="9.75" customHeight="1" x14ac:dyDescent="0.2">
      <c r="A390" s="568" t="s">
        <v>385</v>
      </c>
      <c r="B390" s="560" t="s">
        <v>765</v>
      </c>
      <c r="C390" s="560">
        <v>92</v>
      </c>
      <c r="D390" s="560" t="s">
        <v>765</v>
      </c>
      <c r="E390" s="560">
        <v>16</v>
      </c>
      <c r="F390" s="560" t="s">
        <v>765</v>
      </c>
      <c r="G390" s="560" t="s">
        <v>765</v>
      </c>
      <c r="H390" s="560" t="s">
        <v>765</v>
      </c>
      <c r="I390" s="560">
        <v>303</v>
      </c>
      <c r="J390" s="560" t="s">
        <v>765</v>
      </c>
      <c r="K390" s="560" t="s">
        <v>765</v>
      </c>
      <c r="L390" s="560" t="s">
        <v>765</v>
      </c>
      <c r="M390" s="560">
        <v>15</v>
      </c>
      <c r="N390" s="560">
        <v>577</v>
      </c>
      <c r="O390" s="560" t="s">
        <v>765</v>
      </c>
      <c r="P390" s="560">
        <v>543</v>
      </c>
      <c r="Q390" s="560">
        <v>34</v>
      </c>
      <c r="R390" s="560" t="s">
        <v>765</v>
      </c>
      <c r="S390" s="560">
        <v>154</v>
      </c>
      <c r="T390" s="560" t="s">
        <v>765</v>
      </c>
      <c r="U390" s="560">
        <v>65</v>
      </c>
      <c r="V390" s="560" t="s">
        <v>765</v>
      </c>
      <c r="W390" s="566" t="s">
        <v>108</v>
      </c>
    </row>
    <row r="391" spans="1:23" s="560" customFormat="1" ht="9.75" customHeight="1" x14ac:dyDescent="0.2">
      <c r="A391" s="568" t="s">
        <v>384</v>
      </c>
      <c r="B391" s="560" t="s">
        <v>765</v>
      </c>
      <c r="C391" s="560">
        <v>62</v>
      </c>
      <c r="D391" s="560" t="s">
        <v>765</v>
      </c>
      <c r="E391" s="560">
        <v>16</v>
      </c>
      <c r="F391" s="560" t="s">
        <v>765</v>
      </c>
      <c r="G391" s="560" t="s">
        <v>765</v>
      </c>
      <c r="H391" s="560" t="s">
        <v>765</v>
      </c>
      <c r="I391" s="560">
        <v>165</v>
      </c>
      <c r="J391" s="560" t="s">
        <v>765</v>
      </c>
      <c r="K391" s="560" t="s">
        <v>765</v>
      </c>
      <c r="L391" s="560" t="s">
        <v>765</v>
      </c>
      <c r="M391" s="560" t="s">
        <v>765</v>
      </c>
      <c r="N391" s="560">
        <v>489</v>
      </c>
      <c r="O391" s="560" t="s">
        <v>765</v>
      </c>
      <c r="P391" s="560">
        <v>433</v>
      </c>
      <c r="Q391" s="560">
        <v>56</v>
      </c>
      <c r="R391" s="560" t="s">
        <v>765</v>
      </c>
      <c r="S391" s="560">
        <v>205</v>
      </c>
      <c r="T391" s="560">
        <v>1</v>
      </c>
      <c r="U391" s="560">
        <v>78</v>
      </c>
      <c r="V391" s="560">
        <v>5</v>
      </c>
      <c r="W391" s="566" t="s">
        <v>109</v>
      </c>
    </row>
    <row r="392" spans="1:23" s="560" customFormat="1" ht="9.75" customHeight="1" x14ac:dyDescent="0.2">
      <c r="A392" s="568" t="s">
        <v>678</v>
      </c>
      <c r="B392" s="560" t="s">
        <v>765</v>
      </c>
      <c r="C392" s="560">
        <v>39</v>
      </c>
      <c r="D392" s="560">
        <v>14</v>
      </c>
      <c r="E392" s="560">
        <v>143</v>
      </c>
      <c r="F392" s="560">
        <v>4</v>
      </c>
      <c r="G392" s="560" t="s">
        <v>765</v>
      </c>
      <c r="H392" s="560" t="s">
        <v>765</v>
      </c>
      <c r="I392" s="560">
        <v>602</v>
      </c>
      <c r="J392" s="560" t="s">
        <v>765</v>
      </c>
      <c r="K392" s="560">
        <v>5</v>
      </c>
      <c r="L392" s="560" t="s">
        <v>765</v>
      </c>
      <c r="M392" s="560" t="s">
        <v>765</v>
      </c>
      <c r="N392" s="560">
        <v>399</v>
      </c>
      <c r="O392" s="560" t="s">
        <v>765</v>
      </c>
      <c r="P392" s="560">
        <v>386</v>
      </c>
      <c r="Q392" s="560">
        <v>13</v>
      </c>
      <c r="R392" s="560" t="s">
        <v>765</v>
      </c>
      <c r="S392" s="560">
        <v>161</v>
      </c>
      <c r="T392" s="560">
        <v>1</v>
      </c>
      <c r="U392" s="560">
        <v>52</v>
      </c>
      <c r="V392" s="560" t="s">
        <v>765</v>
      </c>
      <c r="W392" s="566" t="s">
        <v>679</v>
      </c>
    </row>
    <row r="393" spans="1:23" s="560" customFormat="1" ht="9.75" customHeight="1" x14ac:dyDescent="0.2">
      <c r="A393" s="568" t="s">
        <v>383</v>
      </c>
      <c r="B393" s="560" t="s">
        <v>765</v>
      </c>
      <c r="C393" s="560">
        <v>69</v>
      </c>
      <c r="D393" s="560" t="s">
        <v>765</v>
      </c>
      <c r="E393" s="560">
        <v>110</v>
      </c>
      <c r="F393" s="560" t="s">
        <v>765</v>
      </c>
      <c r="G393" s="560" t="s">
        <v>765</v>
      </c>
      <c r="H393" s="560" t="s">
        <v>765</v>
      </c>
      <c r="I393" s="560">
        <v>446</v>
      </c>
      <c r="J393" s="560" t="s">
        <v>765</v>
      </c>
      <c r="K393" s="560" t="s">
        <v>765</v>
      </c>
      <c r="L393" s="560">
        <v>14</v>
      </c>
      <c r="M393" s="560" t="s">
        <v>765</v>
      </c>
      <c r="N393" s="560">
        <v>307</v>
      </c>
      <c r="O393" s="560" t="s">
        <v>765</v>
      </c>
      <c r="P393" s="560">
        <v>291</v>
      </c>
      <c r="Q393" s="560">
        <v>16</v>
      </c>
      <c r="R393" s="560" t="s">
        <v>765</v>
      </c>
      <c r="S393" s="560">
        <v>84</v>
      </c>
      <c r="T393" s="560" t="s">
        <v>765</v>
      </c>
      <c r="U393" s="560" t="s">
        <v>765</v>
      </c>
      <c r="V393" s="560" t="s">
        <v>765</v>
      </c>
      <c r="W393" s="566" t="s">
        <v>104</v>
      </c>
    </row>
    <row r="394" spans="1:23" s="560" customFormat="1" ht="9.75" customHeight="1" x14ac:dyDescent="0.2">
      <c r="A394" s="565" t="s">
        <v>382</v>
      </c>
      <c r="B394" s="564" t="s">
        <v>765</v>
      </c>
      <c r="C394" s="563">
        <v>101</v>
      </c>
      <c r="D394" s="563" t="s">
        <v>765</v>
      </c>
      <c r="E394" s="563">
        <v>130</v>
      </c>
      <c r="F394" s="563">
        <v>9</v>
      </c>
      <c r="G394" s="563" t="s">
        <v>765</v>
      </c>
      <c r="H394" s="563" t="s">
        <v>765</v>
      </c>
      <c r="I394" s="563">
        <v>501</v>
      </c>
      <c r="J394" s="563" t="s">
        <v>765</v>
      </c>
      <c r="K394" s="563" t="s">
        <v>765</v>
      </c>
      <c r="L394" s="563" t="s">
        <v>765</v>
      </c>
      <c r="M394" s="563" t="s">
        <v>765</v>
      </c>
      <c r="N394" s="563">
        <v>304</v>
      </c>
      <c r="O394" s="563" t="s">
        <v>765</v>
      </c>
      <c r="P394" s="563">
        <v>272</v>
      </c>
      <c r="Q394" s="563">
        <v>32</v>
      </c>
      <c r="R394" s="563" t="s">
        <v>765</v>
      </c>
      <c r="S394" s="563">
        <v>96</v>
      </c>
      <c r="T394" s="563">
        <v>1</v>
      </c>
      <c r="U394" s="563">
        <v>13</v>
      </c>
      <c r="V394" s="563" t="s">
        <v>765</v>
      </c>
      <c r="W394" s="561" t="s">
        <v>105</v>
      </c>
    </row>
    <row r="395" spans="1:23" ht="12" customHeight="1" x14ac:dyDescent="0.2"/>
    <row r="396" spans="1:23" ht="12" customHeight="1" x14ac:dyDescent="0.2"/>
    <row r="397" spans="1:23" ht="12" customHeight="1" x14ac:dyDescent="0.2">
      <c r="K397" s="579" t="s">
        <v>129</v>
      </c>
    </row>
    <row r="398" spans="1:23" s="574" customFormat="1" ht="21" customHeight="1" x14ac:dyDescent="0.2">
      <c r="A398" s="1074" t="s">
        <v>276</v>
      </c>
      <c r="B398" s="577" t="s">
        <v>472</v>
      </c>
      <c r="C398" s="576"/>
      <c r="D398" s="576"/>
      <c r="E398" s="576"/>
      <c r="F398" s="576"/>
      <c r="G398" s="576"/>
      <c r="H398" s="576"/>
      <c r="I398" s="576"/>
      <c r="J398" s="576"/>
      <c r="K398" s="576"/>
      <c r="L398" s="1040"/>
      <c r="M398" s="584" t="s">
        <v>471</v>
      </c>
      <c r="N398" s="576"/>
      <c r="O398" s="576"/>
      <c r="P398" s="576"/>
      <c r="Q398" s="576"/>
      <c r="R398" s="576"/>
      <c r="S398" s="576"/>
      <c r="T398" s="1040"/>
      <c r="U398" s="1041" t="s">
        <v>467</v>
      </c>
      <c r="V398" s="576"/>
      <c r="W398" s="1077" t="s">
        <v>111</v>
      </c>
    </row>
    <row r="399" spans="1:23" s="574" customFormat="1" ht="21" customHeight="1" x14ac:dyDescent="0.2">
      <c r="A399" s="1075"/>
      <c r="B399" s="577" t="s">
        <v>412</v>
      </c>
      <c r="C399" s="1040"/>
      <c r="D399" s="1041" t="s">
        <v>411</v>
      </c>
      <c r="E399" s="576"/>
      <c r="F399" s="576"/>
      <c r="G399" s="1040"/>
      <c r="H399" s="1041" t="s">
        <v>410</v>
      </c>
      <c r="I399" s="576"/>
      <c r="J399" s="1040"/>
      <c r="K399" s="1041" t="s">
        <v>523</v>
      </c>
      <c r="L399" s="1040"/>
      <c r="M399" s="1080" t="s">
        <v>470</v>
      </c>
      <c r="N399" s="1041" t="s">
        <v>445</v>
      </c>
      <c r="O399" s="576"/>
      <c r="P399" s="576"/>
      <c r="Q399" s="576"/>
      <c r="R399" s="576"/>
      <c r="S399" s="576"/>
      <c r="T399" s="1040"/>
      <c r="U399" s="1080" t="s">
        <v>466</v>
      </c>
      <c r="V399" s="1041" t="s">
        <v>445</v>
      </c>
      <c r="W399" s="1078"/>
    </row>
    <row r="400" spans="1:23" s="574" customFormat="1" ht="52.5" customHeight="1" x14ac:dyDescent="0.2">
      <c r="A400" s="1076"/>
      <c r="B400" s="575" t="s">
        <v>409</v>
      </c>
      <c r="C400" s="575" t="s">
        <v>439</v>
      </c>
      <c r="D400" s="1043" t="s">
        <v>408</v>
      </c>
      <c r="E400" s="575" t="s">
        <v>407</v>
      </c>
      <c r="F400" s="575" t="s">
        <v>406</v>
      </c>
      <c r="G400" s="575" t="s">
        <v>525</v>
      </c>
      <c r="H400" s="1043" t="s">
        <v>402</v>
      </c>
      <c r="I400" s="575" t="s">
        <v>401</v>
      </c>
      <c r="J400" s="575" t="s">
        <v>488</v>
      </c>
      <c r="K400" s="1043" t="s">
        <v>522</v>
      </c>
      <c r="L400" s="575" t="s">
        <v>521</v>
      </c>
      <c r="M400" s="1081"/>
      <c r="N400" s="1043" t="s">
        <v>438</v>
      </c>
      <c r="O400" s="575" t="s">
        <v>433</v>
      </c>
      <c r="P400" s="575" t="s">
        <v>275</v>
      </c>
      <c r="Q400" s="575" t="s">
        <v>456</v>
      </c>
      <c r="R400" s="575" t="s">
        <v>465</v>
      </c>
      <c r="S400" s="575" t="s">
        <v>464</v>
      </c>
      <c r="T400" s="575" t="s">
        <v>432</v>
      </c>
      <c r="U400" s="1081"/>
      <c r="V400" s="1042" t="s">
        <v>438</v>
      </c>
      <c r="W400" s="1079"/>
    </row>
    <row r="401" spans="1:23" s="560" customFormat="1" ht="9.75" customHeight="1" x14ac:dyDescent="0.2">
      <c r="A401" s="573" t="s">
        <v>598</v>
      </c>
      <c r="B401" s="572">
        <v>315</v>
      </c>
      <c r="C401" s="571">
        <v>448</v>
      </c>
      <c r="D401" s="571">
        <v>426</v>
      </c>
      <c r="E401" s="571" t="s">
        <v>765</v>
      </c>
      <c r="F401" s="571">
        <v>5</v>
      </c>
      <c r="G401" s="571">
        <v>421</v>
      </c>
      <c r="H401" s="571">
        <v>1571</v>
      </c>
      <c r="I401" s="571">
        <v>1312</v>
      </c>
      <c r="J401" s="571">
        <v>259</v>
      </c>
      <c r="K401" s="571">
        <v>9557</v>
      </c>
      <c r="L401" s="571">
        <v>9557</v>
      </c>
      <c r="M401" s="571">
        <v>14965</v>
      </c>
      <c r="N401" s="571">
        <v>14965</v>
      </c>
      <c r="O401" s="571">
        <v>3480</v>
      </c>
      <c r="P401" s="571">
        <v>11482</v>
      </c>
      <c r="Q401" s="571">
        <v>3</v>
      </c>
      <c r="R401" s="571" t="s">
        <v>765</v>
      </c>
      <c r="S401" s="571" t="s">
        <v>765</v>
      </c>
      <c r="T401" s="571" t="s">
        <v>765</v>
      </c>
      <c r="U401" s="571">
        <v>927</v>
      </c>
      <c r="V401" s="571">
        <v>787</v>
      </c>
      <c r="W401" s="569" t="s">
        <v>118</v>
      </c>
    </row>
    <row r="402" spans="1:23" s="560" customFormat="1" ht="9.75" customHeight="1" x14ac:dyDescent="0.2">
      <c r="A402" s="568" t="s">
        <v>399</v>
      </c>
      <c r="B402" s="560">
        <v>777</v>
      </c>
      <c r="C402" s="560">
        <v>289</v>
      </c>
      <c r="D402" s="560">
        <v>3791</v>
      </c>
      <c r="E402" s="560" t="s">
        <v>765</v>
      </c>
      <c r="F402" s="560" t="s">
        <v>765</v>
      </c>
      <c r="G402" s="560">
        <v>3791</v>
      </c>
      <c r="H402" s="560">
        <v>1616</v>
      </c>
      <c r="I402" s="560">
        <v>1201</v>
      </c>
      <c r="J402" s="560">
        <v>415</v>
      </c>
      <c r="K402" s="560">
        <v>12847</v>
      </c>
      <c r="L402" s="560">
        <v>12847</v>
      </c>
      <c r="M402" s="560">
        <v>32359</v>
      </c>
      <c r="N402" s="560">
        <v>32359</v>
      </c>
      <c r="O402" s="560" t="s">
        <v>765</v>
      </c>
      <c r="P402" s="560">
        <v>29259</v>
      </c>
      <c r="Q402" s="560" t="s">
        <v>765</v>
      </c>
      <c r="R402" s="560" t="s">
        <v>765</v>
      </c>
      <c r="S402" s="560">
        <v>3100</v>
      </c>
      <c r="T402" s="560" t="s">
        <v>765</v>
      </c>
      <c r="U402" s="560">
        <v>909</v>
      </c>
      <c r="V402" s="560">
        <v>782</v>
      </c>
      <c r="W402" s="566" t="s">
        <v>119</v>
      </c>
    </row>
    <row r="403" spans="1:23" s="560" customFormat="1" ht="9.75" customHeight="1" x14ac:dyDescent="0.2">
      <c r="A403" s="568" t="s">
        <v>398</v>
      </c>
      <c r="B403" s="560">
        <v>748</v>
      </c>
      <c r="C403" s="560">
        <v>272</v>
      </c>
      <c r="D403" s="560">
        <v>3644</v>
      </c>
      <c r="E403" s="560">
        <v>16</v>
      </c>
      <c r="F403" s="560">
        <v>48</v>
      </c>
      <c r="G403" s="560">
        <v>3580</v>
      </c>
      <c r="H403" s="560">
        <v>1669</v>
      </c>
      <c r="I403" s="560">
        <v>1307</v>
      </c>
      <c r="J403" s="560">
        <v>362</v>
      </c>
      <c r="K403" s="560">
        <v>5048</v>
      </c>
      <c r="L403" s="560">
        <v>5048</v>
      </c>
      <c r="M403" s="560">
        <v>64876</v>
      </c>
      <c r="N403" s="560">
        <v>64876</v>
      </c>
      <c r="O403" s="560">
        <v>17195</v>
      </c>
      <c r="P403" s="560">
        <v>6998</v>
      </c>
      <c r="Q403" s="560">
        <v>21175</v>
      </c>
      <c r="R403" s="560" t="s">
        <v>765</v>
      </c>
      <c r="S403" s="560" t="s">
        <v>765</v>
      </c>
      <c r="T403" s="560">
        <v>19508</v>
      </c>
      <c r="U403" s="560">
        <v>897</v>
      </c>
      <c r="V403" s="560">
        <v>795</v>
      </c>
      <c r="W403" s="566" t="s">
        <v>120</v>
      </c>
    </row>
    <row r="404" spans="1:23" s="560" customFormat="1" ht="9.75" customHeight="1" x14ac:dyDescent="0.2">
      <c r="A404" s="568" t="s">
        <v>397</v>
      </c>
      <c r="B404" s="560">
        <v>621</v>
      </c>
      <c r="C404" s="560">
        <v>8</v>
      </c>
      <c r="D404" s="560">
        <v>672</v>
      </c>
      <c r="E404" s="560">
        <v>32</v>
      </c>
      <c r="F404" s="560">
        <v>112</v>
      </c>
      <c r="G404" s="560">
        <v>528</v>
      </c>
      <c r="H404" s="560">
        <v>1935</v>
      </c>
      <c r="I404" s="560">
        <v>1582</v>
      </c>
      <c r="J404" s="560">
        <v>353</v>
      </c>
      <c r="K404" s="560">
        <v>5074</v>
      </c>
      <c r="L404" s="560">
        <v>5074</v>
      </c>
      <c r="M404" s="560">
        <v>95911</v>
      </c>
      <c r="N404" s="560">
        <v>95911</v>
      </c>
      <c r="O404" s="560">
        <v>5997</v>
      </c>
      <c r="P404" s="560">
        <v>85916</v>
      </c>
      <c r="Q404" s="560">
        <v>1001</v>
      </c>
      <c r="R404" s="560">
        <v>2997</v>
      </c>
      <c r="S404" s="560" t="s">
        <v>765</v>
      </c>
      <c r="T404" s="560" t="s">
        <v>765</v>
      </c>
      <c r="U404" s="560">
        <v>1018</v>
      </c>
      <c r="V404" s="560">
        <v>911</v>
      </c>
      <c r="W404" s="566" t="s">
        <v>283</v>
      </c>
    </row>
    <row r="405" spans="1:23" s="560" customFormat="1" ht="9.75" customHeight="1" x14ac:dyDescent="0.2">
      <c r="A405" s="568" t="s">
        <v>750</v>
      </c>
      <c r="B405" s="560">
        <v>1006</v>
      </c>
      <c r="C405" s="560">
        <v>113</v>
      </c>
      <c r="D405" s="560">
        <v>576</v>
      </c>
      <c r="E405" s="560" t="s">
        <v>765</v>
      </c>
      <c r="F405" s="560">
        <v>80</v>
      </c>
      <c r="G405" s="560">
        <v>496</v>
      </c>
      <c r="H405" s="560">
        <v>1982</v>
      </c>
      <c r="I405" s="560">
        <v>1601</v>
      </c>
      <c r="J405" s="560">
        <v>381</v>
      </c>
      <c r="K405" s="560">
        <v>7358</v>
      </c>
      <c r="L405" s="560">
        <v>7358</v>
      </c>
      <c r="M405" s="560">
        <v>79259</v>
      </c>
      <c r="N405" s="560">
        <v>79259</v>
      </c>
      <c r="O405" s="560" t="s">
        <v>765</v>
      </c>
      <c r="P405" s="560">
        <v>76305</v>
      </c>
      <c r="Q405" s="560">
        <v>2954</v>
      </c>
      <c r="R405" s="560" t="s">
        <v>765</v>
      </c>
      <c r="S405" s="560" t="s">
        <v>765</v>
      </c>
      <c r="T405" s="560" t="s">
        <v>765</v>
      </c>
      <c r="U405" s="560">
        <v>1098</v>
      </c>
      <c r="V405" s="560">
        <v>996</v>
      </c>
      <c r="W405" s="566" t="s">
        <v>673</v>
      </c>
    </row>
    <row r="406" spans="1:23" s="560" customFormat="1" ht="6.75" customHeight="1" x14ac:dyDescent="0.2">
      <c r="A406" s="568"/>
      <c r="W406" s="566"/>
    </row>
    <row r="407" spans="1:23" s="560" customFormat="1" ht="9.75" customHeight="1" x14ac:dyDescent="0.2">
      <c r="A407" s="568" t="s">
        <v>595</v>
      </c>
      <c r="B407" s="560">
        <v>702</v>
      </c>
      <c r="C407" s="560" t="s">
        <v>765</v>
      </c>
      <c r="D407" s="560">
        <v>640</v>
      </c>
      <c r="E407" s="560" t="s">
        <v>765</v>
      </c>
      <c r="F407" s="560">
        <v>128</v>
      </c>
      <c r="G407" s="560">
        <v>512</v>
      </c>
      <c r="H407" s="560">
        <v>2128</v>
      </c>
      <c r="I407" s="560">
        <v>1739</v>
      </c>
      <c r="J407" s="560">
        <v>389</v>
      </c>
      <c r="K407" s="560">
        <v>5433</v>
      </c>
      <c r="L407" s="560">
        <v>5433</v>
      </c>
      <c r="M407" s="560">
        <v>113895</v>
      </c>
      <c r="N407" s="560">
        <v>113895</v>
      </c>
      <c r="O407" s="560">
        <v>5997</v>
      </c>
      <c r="P407" s="560">
        <v>100946</v>
      </c>
      <c r="Q407" s="560">
        <v>3955</v>
      </c>
      <c r="R407" s="560">
        <v>2997</v>
      </c>
      <c r="S407" s="560" t="s">
        <v>765</v>
      </c>
      <c r="T407" s="560" t="s">
        <v>765</v>
      </c>
      <c r="U407" s="560">
        <v>1108</v>
      </c>
      <c r="V407" s="560">
        <v>1001</v>
      </c>
      <c r="W407" s="566" t="s">
        <v>282</v>
      </c>
    </row>
    <row r="408" spans="1:23" s="560" customFormat="1" ht="9.75" customHeight="1" x14ac:dyDescent="0.2">
      <c r="A408" s="568" t="s">
        <v>751</v>
      </c>
      <c r="B408" s="560">
        <v>1054</v>
      </c>
      <c r="C408" s="560">
        <v>129</v>
      </c>
      <c r="D408" s="560">
        <v>700</v>
      </c>
      <c r="E408" s="560" t="s">
        <v>765</v>
      </c>
      <c r="F408" s="560">
        <v>92</v>
      </c>
      <c r="G408" s="560">
        <v>608</v>
      </c>
      <c r="H408" s="560">
        <v>1681</v>
      </c>
      <c r="I408" s="560">
        <v>1295</v>
      </c>
      <c r="J408" s="560">
        <v>386</v>
      </c>
      <c r="K408" s="560">
        <v>7719</v>
      </c>
      <c r="L408" s="560">
        <v>7719</v>
      </c>
      <c r="M408" s="560">
        <v>73277</v>
      </c>
      <c r="N408" s="560">
        <v>73277</v>
      </c>
      <c r="O408" s="560">
        <v>9002</v>
      </c>
      <c r="P408" s="560">
        <v>64275</v>
      </c>
      <c r="Q408" s="560" t="s">
        <v>765</v>
      </c>
      <c r="R408" s="560" t="s">
        <v>765</v>
      </c>
      <c r="S408" s="560" t="s">
        <v>765</v>
      </c>
      <c r="T408" s="560" t="s">
        <v>765</v>
      </c>
      <c r="U408" s="560">
        <v>1011</v>
      </c>
      <c r="V408" s="560">
        <v>917</v>
      </c>
      <c r="W408" s="566" t="s">
        <v>675</v>
      </c>
    </row>
    <row r="409" spans="1:23" s="560" customFormat="1" ht="6.75" customHeight="1" x14ac:dyDescent="0.2">
      <c r="A409" s="568"/>
      <c r="W409" s="566"/>
    </row>
    <row r="410" spans="1:23" s="560" customFormat="1" ht="9.75" customHeight="1" x14ac:dyDescent="0.2">
      <c r="A410" s="568" t="s">
        <v>393</v>
      </c>
      <c r="B410" s="560">
        <v>210</v>
      </c>
      <c r="C410" s="560" t="s">
        <v>765</v>
      </c>
      <c r="D410" s="560">
        <v>112</v>
      </c>
      <c r="E410" s="560" t="s">
        <v>765</v>
      </c>
      <c r="F410" s="560">
        <v>32</v>
      </c>
      <c r="G410" s="560">
        <v>80</v>
      </c>
      <c r="H410" s="560">
        <v>680</v>
      </c>
      <c r="I410" s="560">
        <v>533</v>
      </c>
      <c r="J410" s="560">
        <v>147</v>
      </c>
      <c r="K410" s="560">
        <v>1569</v>
      </c>
      <c r="L410" s="560">
        <v>1569</v>
      </c>
      <c r="M410" s="560">
        <v>17984</v>
      </c>
      <c r="N410" s="560">
        <v>17984</v>
      </c>
      <c r="O410" s="560" t="s">
        <v>765</v>
      </c>
      <c r="P410" s="560">
        <v>15030</v>
      </c>
      <c r="Q410" s="560">
        <v>2954</v>
      </c>
      <c r="R410" s="560" t="s">
        <v>765</v>
      </c>
      <c r="S410" s="560" t="s">
        <v>765</v>
      </c>
      <c r="T410" s="560" t="s">
        <v>765</v>
      </c>
      <c r="U410" s="560">
        <v>337</v>
      </c>
      <c r="V410" s="560">
        <v>307</v>
      </c>
      <c r="W410" s="566" t="s">
        <v>281</v>
      </c>
    </row>
    <row r="411" spans="1:23" s="560" customFormat="1" ht="9.75" customHeight="1" x14ac:dyDescent="0.2">
      <c r="A411" s="568" t="s">
        <v>396</v>
      </c>
      <c r="B411" s="560">
        <v>293</v>
      </c>
      <c r="C411" s="560">
        <v>17</v>
      </c>
      <c r="D411" s="560">
        <v>176</v>
      </c>
      <c r="E411" s="560" t="s">
        <v>765</v>
      </c>
      <c r="F411" s="560">
        <v>32</v>
      </c>
      <c r="G411" s="560">
        <v>144</v>
      </c>
      <c r="H411" s="560">
        <v>595</v>
      </c>
      <c r="I411" s="560">
        <v>563</v>
      </c>
      <c r="J411" s="560">
        <v>32</v>
      </c>
      <c r="K411" s="560">
        <v>2330</v>
      </c>
      <c r="L411" s="560">
        <v>2330</v>
      </c>
      <c r="M411" s="560">
        <v>35988</v>
      </c>
      <c r="N411" s="560">
        <v>35988</v>
      </c>
      <c r="O411" s="560" t="s">
        <v>765</v>
      </c>
      <c r="P411" s="560">
        <v>35988</v>
      </c>
      <c r="Q411" s="560" t="s">
        <v>765</v>
      </c>
      <c r="R411" s="560" t="s">
        <v>765</v>
      </c>
      <c r="S411" s="560" t="s">
        <v>765</v>
      </c>
      <c r="T411" s="560" t="s">
        <v>765</v>
      </c>
      <c r="U411" s="560">
        <v>249</v>
      </c>
      <c r="V411" s="560">
        <v>224</v>
      </c>
      <c r="W411" s="566" t="s">
        <v>121</v>
      </c>
    </row>
    <row r="412" spans="1:23" s="560" customFormat="1" ht="9.75" customHeight="1" x14ac:dyDescent="0.2">
      <c r="A412" s="568" t="s">
        <v>395</v>
      </c>
      <c r="B412" s="560">
        <v>274</v>
      </c>
      <c r="C412" s="560">
        <v>48</v>
      </c>
      <c r="D412" s="560">
        <v>176</v>
      </c>
      <c r="E412" s="560" t="s">
        <v>765</v>
      </c>
      <c r="F412" s="560" t="s">
        <v>765</v>
      </c>
      <c r="G412" s="560">
        <v>176</v>
      </c>
      <c r="H412" s="560">
        <v>399</v>
      </c>
      <c r="I412" s="560">
        <v>302</v>
      </c>
      <c r="J412" s="560">
        <v>97</v>
      </c>
      <c r="K412" s="560">
        <v>1493</v>
      </c>
      <c r="L412" s="560">
        <v>1493</v>
      </c>
      <c r="M412" s="560">
        <v>20988</v>
      </c>
      <c r="N412" s="560">
        <v>20988</v>
      </c>
      <c r="O412" s="560" t="s">
        <v>765</v>
      </c>
      <c r="P412" s="560">
        <v>20988</v>
      </c>
      <c r="Q412" s="560" t="s">
        <v>765</v>
      </c>
      <c r="R412" s="560" t="s">
        <v>765</v>
      </c>
      <c r="S412" s="560" t="s">
        <v>765</v>
      </c>
      <c r="T412" s="560" t="s">
        <v>765</v>
      </c>
      <c r="U412" s="560">
        <v>270</v>
      </c>
      <c r="V412" s="560">
        <v>250</v>
      </c>
      <c r="W412" s="566" t="s">
        <v>122</v>
      </c>
    </row>
    <row r="413" spans="1:23" s="560" customFormat="1" ht="9.75" customHeight="1" x14ac:dyDescent="0.2">
      <c r="A413" s="568" t="s">
        <v>394</v>
      </c>
      <c r="B413" s="560">
        <v>229</v>
      </c>
      <c r="C413" s="560">
        <v>48</v>
      </c>
      <c r="D413" s="560">
        <v>112</v>
      </c>
      <c r="E413" s="560" t="s">
        <v>765</v>
      </c>
      <c r="F413" s="560">
        <v>16</v>
      </c>
      <c r="G413" s="560">
        <v>96</v>
      </c>
      <c r="H413" s="560">
        <v>308</v>
      </c>
      <c r="I413" s="560">
        <v>203</v>
      </c>
      <c r="J413" s="560">
        <v>105</v>
      </c>
      <c r="K413" s="560">
        <v>1966</v>
      </c>
      <c r="L413" s="560">
        <v>1966</v>
      </c>
      <c r="M413" s="560">
        <v>4299</v>
      </c>
      <c r="N413" s="560">
        <v>4299</v>
      </c>
      <c r="O413" s="560" t="s">
        <v>765</v>
      </c>
      <c r="P413" s="560">
        <v>4299</v>
      </c>
      <c r="Q413" s="560" t="s">
        <v>765</v>
      </c>
      <c r="R413" s="560" t="s">
        <v>765</v>
      </c>
      <c r="S413" s="560" t="s">
        <v>765</v>
      </c>
      <c r="T413" s="560" t="s">
        <v>765</v>
      </c>
      <c r="U413" s="560">
        <v>242</v>
      </c>
      <c r="V413" s="560">
        <v>215</v>
      </c>
      <c r="W413" s="566" t="s">
        <v>123</v>
      </c>
    </row>
    <row r="414" spans="1:23" s="560" customFormat="1" ht="9.75" customHeight="1" x14ac:dyDescent="0.2">
      <c r="A414" s="568" t="s">
        <v>676</v>
      </c>
      <c r="B414" s="560">
        <v>258</v>
      </c>
      <c r="C414" s="560">
        <v>16</v>
      </c>
      <c r="D414" s="560">
        <v>236</v>
      </c>
      <c r="E414" s="560" t="s">
        <v>765</v>
      </c>
      <c r="F414" s="560">
        <v>44</v>
      </c>
      <c r="G414" s="560">
        <v>192</v>
      </c>
      <c r="H414" s="560">
        <v>379</v>
      </c>
      <c r="I414" s="560">
        <v>227</v>
      </c>
      <c r="J414" s="560">
        <v>152</v>
      </c>
      <c r="K414" s="560">
        <v>1930</v>
      </c>
      <c r="L414" s="560">
        <v>1930</v>
      </c>
      <c r="M414" s="560">
        <v>12002</v>
      </c>
      <c r="N414" s="560">
        <v>12002</v>
      </c>
      <c r="O414" s="560">
        <v>9002</v>
      </c>
      <c r="P414" s="560">
        <v>3000</v>
      </c>
      <c r="Q414" s="560" t="s">
        <v>765</v>
      </c>
      <c r="R414" s="560" t="s">
        <v>765</v>
      </c>
      <c r="S414" s="560" t="s">
        <v>765</v>
      </c>
      <c r="T414" s="560" t="s">
        <v>765</v>
      </c>
      <c r="U414" s="560">
        <v>250</v>
      </c>
      <c r="V414" s="560">
        <v>228</v>
      </c>
      <c r="W414" s="566" t="s">
        <v>677</v>
      </c>
    </row>
    <row r="415" spans="1:23" s="560" customFormat="1" ht="6.75" customHeight="1" x14ac:dyDescent="0.2">
      <c r="A415" s="568"/>
      <c r="W415" s="566"/>
    </row>
    <row r="416" spans="1:23" s="560" customFormat="1" ht="9.75" customHeight="1" x14ac:dyDescent="0.2">
      <c r="A416" s="568" t="s">
        <v>280</v>
      </c>
      <c r="B416" s="560">
        <v>83</v>
      </c>
      <c r="C416" s="560" t="s">
        <v>765</v>
      </c>
      <c r="D416" s="560">
        <v>32</v>
      </c>
      <c r="E416" s="560" t="s">
        <v>765</v>
      </c>
      <c r="F416" s="560" t="s">
        <v>765</v>
      </c>
      <c r="G416" s="560">
        <v>32</v>
      </c>
      <c r="H416" s="560">
        <v>182</v>
      </c>
      <c r="I416" s="560">
        <v>141</v>
      </c>
      <c r="J416" s="560">
        <v>41</v>
      </c>
      <c r="K416" s="560">
        <v>467</v>
      </c>
      <c r="L416" s="560">
        <v>467</v>
      </c>
      <c r="M416" s="560">
        <v>5984</v>
      </c>
      <c r="N416" s="560">
        <v>5984</v>
      </c>
      <c r="O416" s="560" t="s">
        <v>765</v>
      </c>
      <c r="P416" s="560">
        <v>3030</v>
      </c>
      <c r="Q416" s="560">
        <v>2954</v>
      </c>
      <c r="R416" s="560" t="s">
        <v>765</v>
      </c>
      <c r="S416" s="560" t="s">
        <v>765</v>
      </c>
      <c r="T416" s="560" t="s">
        <v>765</v>
      </c>
      <c r="U416" s="560">
        <v>109</v>
      </c>
      <c r="V416" s="560">
        <v>101</v>
      </c>
      <c r="W416" s="566" t="s">
        <v>279</v>
      </c>
    </row>
    <row r="417" spans="1:23" s="560" customFormat="1" ht="9.75" customHeight="1" x14ac:dyDescent="0.2">
      <c r="A417" s="568" t="s">
        <v>383</v>
      </c>
      <c r="B417" s="560">
        <v>57</v>
      </c>
      <c r="C417" s="560" t="s">
        <v>765</v>
      </c>
      <c r="D417" s="560">
        <v>48</v>
      </c>
      <c r="E417" s="560" t="s">
        <v>765</v>
      </c>
      <c r="F417" s="560" t="s">
        <v>765</v>
      </c>
      <c r="G417" s="560">
        <v>48</v>
      </c>
      <c r="H417" s="560">
        <v>273</v>
      </c>
      <c r="I417" s="560">
        <v>231</v>
      </c>
      <c r="J417" s="560">
        <v>42</v>
      </c>
      <c r="K417" s="560">
        <v>395</v>
      </c>
      <c r="L417" s="560">
        <v>395</v>
      </c>
      <c r="M417" s="560">
        <v>6000</v>
      </c>
      <c r="N417" s="560">
        <v>6000</v>
      </c>
      <c r="O417" s="560" t="s">
        <v>765</v>
      </c>
      <c r="P417" s="560">
        <v>6000</v>
      </c>
      <c r="Q417" s="560" t="s">
        <v>765</v>
      </c>
      <c r="R417" s="560" t="s">
        <v>765</v>
      </c>
      <c r="S417" s="560" t="s">
        <v>765</v>
      </c>
      <c r="T417" s="560" t="s">
        <v>765</v>
      </c>
      <c r="U417" s="560">
        <v>128</v>
      </c>
      <c r="V417" s="560">
        <v>117</v>
      </c>
      <c r="W417" s="566" t="s">
        <v>104</v>
      </c>
    </row>
    <row r="418" spans="1:23" s="560" customFormat="1" ht="9.75" customHeight="1" x14ac:dyDescent="0.2">
      <c r="A418" s="568" t="s">
        <v>382</v>
      </c>
      <c r="B418" s="560">
        <v>70</v>
      </c>
      <c r="C418" s="560" t="s">
        <v>765</v>
      </c>
      <c r="D418" s="560">
        <v>32</v>
      </c>
      <c r="E418" s="560" t="s">
        <v>765</v>
      </c>
      <c r="F418" s="560">
        <v>32</v>
      </c>
      <c r="G418" s="560" t="s">
        <v>765</v>
      </c>
      <c r="H418" s="560">
        <v>225</v>
      </c>
      <c r="I418" s="560">
        <v>161</v>
      </c>
      <c r="J418" s="560">
        <v>64</v>
      </c>
      <c r="K418" s="560">
        <v>707</v>
      </c>
      <c r="L418" s="560">
        <v>707</v>
      </c>
      <c r="M418" s="560">
        <v>6000</v>
      </c>
      <c r="N418" s="560">
        <v>6000</v>
      </c>
      <c r="O418" s="560" t="s">
        <v>765</v>
      </c>
      <c r="P418" s="560">
        <v>6000</v>
      </c>
      <c r="Q418" s="560" t="s">
        <v>765</v>
      </c>
      <c r="R418" s="560" t="s">
        <v>765</v>
      </c>
      <c r="S418" s="560" t="s">
        <v>765</v>
      </c>
      <c r="T418" s="560" t="s">
        <v>765</v>
      </c>
      <c r="U418" s="560">
        <v>100</v>
      </c>
      <c r="V418" s="560">
        <v>89</v>
      </c>
      <c r="W418" s="566" t="s">
        <v>105</v>
      </c>
    </row>
    <row r="419" spans="1:23" s="560" customFormat="1" ht="9.75" customHeight="1" x14ac:dyDescent="0.2">
      <c r="A419" s="568" t="s">
        <v>392</v>
      </c>
      <c r="B419" s="560">
        <v>132</v>
      </c>
      <c r="C419" s="560">
        <v>1</v>
      </c>
      <c r="D419" s="560">
        <v>96</v>
      </c>
      <c r="E419" s="560" t="s">
        <v>765</v>
      </c>
      <c r="F419" s="560">
        <v>16</v>
      </c>
      <c r="G419" s="560">
        <v>80</v>
      </c>
      <c r="H419" s="560">
        <v>220</v>
      </c>
      <c r="I419" s="560">
        <v>220</v>
      </c>
      <c r="J419" s="560" t="s">
        <v>765</v>
      </c>
      <c r="K419" s="560">
        <v>464</v>
      </c>
      <c r="L419" s="560">
        <v>464</v>
      </c>
      <c r="M419" s="560">
        <v>11994</v>
      </c>
      <c r="N419" s="560">
        <v>11994</v>
      </c>
      <c r="O419" s="560" t="s">
        <v>765</v>
      </c>
      <c r="P419" s="560">
        <v>11994</v>
      </c>
      <c r="Q419" s="560" t="s">
        <v>765</v>
      </c>
      <c r="R419" s="560" t="s">
        <v>765</v>
      </c>
      <c r="S419" s="560" t="s">
        <v>765</v>
      </c>
      <c r="T419" s="560" t="s">
        <v>765</v>
      </c>
      <c r="U419" s="560">
        <v>68</v>
      </c>
      <c r="V419" s="560">
        <v>60</v>
      </c>
      <c r="W419" s="566" t="s">
        <v>106</v>
      </c>
    </row>
    <row r="420" spans="1:23" s="560" customFormat="1" ht="9.75" customHeight="1" x14ac:dyDescent="0.2">
      <c r="A420" s="568" t="s">
        <v>391</v>
      </c>
      <c r="B420" s="560">
        <v>109</v>
      </c>
      <c r="C420" s="560" t="s">
        <v>765</v>
      </c>
      <c r="D420" s="560">
        <v>64</v>
      </c>
      <c r="E420" s="560" t="s">
        <v>765</v>
      </c>
      <c r="F420" s="560" t="s">
        <v>765</v>
      </c>
      <c r="G420" s="560">
        <v>64</v>
      </c>
      <c r="H420" s="560">
        <v>149</v>
      </c>
      <c r="I420" s="560">
        <v>133</v>
      </c>
      <c r="J420" s="560">
        <v>16</v>
      </c>
      <c r="K420" s="560">
        <v>800</v>
      </c>
      <c r="L420" s="560">
        <v>800</v>
      </c>
      <c r="M420" s="560">
        <v>8999</v>
      </c>
      <c r="N420" s="560">
        <v>8999</v>
      </c>
      <c r="O420" s="560" t="s">
        <v>765</v>
      </c>
      <c r="P420" s="560">
        <v>8999</v>
      </c>
      <c r="Q420" s="560" t="s">
        <v>765</v>
      </c>
      <c r="R420" s="560" t="s">
        <v>765</v>
      </c>
      <c r="S420" s="560" t="s">
        <v>765</v>
      </c>
      <c r="T420" s="560" t="s">
        <v>765</v>
      </c>
      <c r="U420" s="560">
        <v>110</v>
      </c>
      <c r="V420" s="560">
        <v>103</v>
      </c>
      <c r="W420" s="566" t="s">
        <v>124</v>
      </c>
    </row>
    <row r="421" spans="1:23" s="560" customFormat="1" ht="9.75" customHeight="1" x14ac:dyDescent="0.2">
      <c r="A421" s="568" t="s">
        <v>390</v>
      </c>
      <c r="B421" s="560">
        <v>52</v>
      </c>
      <c r="C421" s="560">
        <v>16</v>
      </c>
      <c r="D421" s="560">
        <v>16</v>
      </c>
      <c r="E421" s="560" t="s">
        <v>765</v>
      </c>
      <c r="F421" s="560">
        <v>16</v>
      </c>
      <c r="G421" s="560" t="s">
        <v>765</v>
      </c>
      <c r="H421" s="560">
        <v>226</v>
      </c>
      <c r="I421" s="560">
        <v>210</v>
      </c>
      <c r="J421" s="560">
        <v>16</v>
      </c>
      <c r="K421" s="560">
        <v>1066</v>
      </c>
      <c r="L421" s="560">
        <v>1066</v>
      </c>
      <c r="M421" s="560">
        <v>14995</v>
      </c>
      <c r="N421" s="560">
        <v>14995</v>
      </c>
      <c r="O421" s="560" t="s">
        <v>765</v>
      </c>
      <c r="P421" s="560">
        <v>14995</v>
      </c>
      <c r="Q421" s="560" t="s">
        <v>765</v>
      </c>
      <c r="R421" s="560" t="s">
        <v>765</v>
      </c>
      <c r="S421" s="560" t="s">
        <v>765</v>
      </c>
      <c r="T421" s="560" t="s">
        <v>765</v>
      </c>
      <c r="U421" s="560">
        <v>71</v>
      </c>
      <c r="V421" s="560">
        <v>61</v>
      </c>
      <c r="W421" s="566" t="s">
        <v>125</v>
      </c>
    </row>
    <row r="422" spans="1:23" s="560" customFormat="1" ht="9.75" customHeight="1" x14ac:dyDescent="0.2">
      <c r="A422" s="568" t="s">
        <v>389</v>
      </c>
      <c r="B422" s="560">
        <v>66</v>
      </c>
      <c r="C422" s="560">
        <v>16</v>
      </c>
      <c r="D422" s="560">
        <v>80</v>
      </c>
      <c r="E422" s="560" t="s">
        <v>765</v>
      </c>
      <c r="F422" s="560" t="s">
        <v>765</v>
      </c>
      <c r="G422" s="560">
        <v>80</v>
      </c>
      <c r="H422" s="560">
        <v>102</v>
      </c>
      <c r="I422" s="560">
        <v>77</v>
      </c>
      <c r="J422" s="560">
        <v>25</v>
      </c>
      <c r="K422" s="560">
        <v>449</v>
      </c>
      <c r="L422" s="560">
        <v>449</v>
      </c>
      <c r="M422" s="560">
        <v>2997</v>
      </c>
      <c r="N422" s="560">
        <v>2997</v>
      </c>
      <c r="O422" s="560" t="s">
        <v>765</v>
      </c>
      <c r="P422" s="560">
        <v>2997</v>
      </c>
      <c r="Q422" s="560" t="s">
        <v>765</v>
      </c>
      <c r="R422" s="560" t="s">
        <v>765</v>
      </c>
      <c r="S422" s="560" t="s">
        <v>765</v>
      </c>
      <c r="T422" s="560" t="s">
        <v>765</v>
      </c>
      <c r="U422" s="560">
        <v>54</v>
      </c>
      <c r="V422" s="560">
        <v>48</v>
      </c>
      <c r="W422" s="566" t="s">
        <v>126</v>
      </c>
    </row>
    <row r="423" spans="1:23" s="560" customFormat="1" ht="9.75" customHeight="1" x14ac:dyDescent="0.2">
      <c r="A423" s="568" t="s">
        <v>388</v>
      </c>
      <c r="B423" s="560">
        <v>108</v>
      </c>
      <c r="C423" s="560">
        <v>16</v>
      </c>
      <c r="D423" s="560" t="s">
        <v>765</v>
      </c>
      <c r="E423" s="560" t="s">
        <v>765</v>
      </c>
      <c r="F423" s="560" t="s">
        <v>765</v>
      </c>
      <c r="G423" s="560" t="s">
        <v>765</v>
      </c>
      <c r="H423" s="560">
        <v>107</v>
      </c>
      <c r="I423" s="560">
        <v>83</v>
      </c>
      <c r="J423" s="560">
        <v>24</v>
      </c>
      <c r="K423" s="560">
        <v>599</v>
      </c>
      <c r="L423" s="560">
        <v>599</v>
      </c>
      <c r="M423" s="560">
        <v>11993</v>
      </c>
      <c r="N423" s="560">
        <v>11993</v>
      </c>
      <c r="O423" s="560" t="s">
        <v>765</v>
      </c>
      <c r="P423" s="560">
        <v>11993</v>
      </c>
      <c r="Q423" s="560" t="s">
        <v>765</v>
      </c>
      <c r="R423" s="560" t="s">
        <v>765</v>
      </c>
      <c r="S423" s="560" t="s">
        <v>765</v>
      </c>
      <c r="T423" s="560" t="s">
        <v>765</v>
      </c>
      <c r="U423" s="560">
        <v>101</v>
      </c>
      <c r="V423" s="560">
        <v>93</v>
      </c>
      <c r="W423" s="566" t="s">
        <v>127</v>
      </c>
    </row>
    <row r="424" spans="1:23" s="560" customFormat="1" ht="9.75" customHeight="1" x14ac:dyDescent="0.2">
      <c r="A424" s="568" t="s">
        <v>387</v>
      </c>
      <c r="B424" s="560">
        <v>100</v>
      </c>
      <c r="C424" s="560">
        <v>16</v>
      </c>
      <c r="D424" s="560">
        <v>96</v>
      </c>
      <c r="E424" s="560" t="s">
        <v>765</v>
      </c>
      <c r="F424" s="560" t="s">
        <v>765</v>
      </c>
      <c r="G424" s="560">
        <v>96</v>
      </c>
      <c r="H424" s="560">
        <v>190</v>
      </c>
      <c r="I424" s="560">
        <v>142</v>
      </c>
      <c r="J424" s="560">
        <v>48</v>
      </c>
      <c r="K424" s="560">
        <v>445</v>
      </c>
      <c r="L424" s="560">
        <v>445</v>
      </c>
      <c r="M424" s="560">
        <v>5998</v>
      </c>
      <c r="N424" s="560">
        <v>5998</v>
      </c>
      <c r="O424" s="560" t="s">
        <v>765</v>
      </c>
      <c r="P424" s="560">
        <v>5998</v>
      </c>
      <c r="Q424" s="560" t="s">
        <v>765</v>
      </c>
      <c r="R424" s="560" t="s">
        <v>765</v>
      </c>
      <c r="S424" s="560" t="s">
        <v>765</v>
      </c>
      <c r="T424" s="560" t="s">
        <v>765</v>
      </c>
      <c r="U424" s="560">
        <v>115</v>
      </c>
      <c r="V424" s="560">
        <v>109</v>
      </c>
      <c r="W424" s="566" t="s">
        <v>128</v>
      </c>
    </row>
    <row r="425" spans="1:23" s="560" customFormat="1" ht="9.75" customHeight="1" x14ac:dyDescent="0.2">
      <c r="A425" s="568" t="s">
        <v>386</v>
      </c>
      <c r="B425" s="560">
        <v>51</v>
      </c>
      <c r="C425" s="560">
        <v>16</v>
      </c>
      <c r="D425" s="560">
        <v>48</v>
      </c>
      <c r="E425" s="560" t="s">
        <v>765</v>
      </c>
      <c r="F425" s="560">
        <v>16</v>
      </c>
      <c r="G425" s="560">
        <v>32</v>
      </c>
      <c r="H425" s="560">
        <v>101</v>
      </c>
      <c r="I425" s="560">
        <v>61</v>
      </c>
      <c r="J425" s="560">
        <v>40</v>
      </c>
      <c r="K425" s="560">
        <v>599</v>
      </c>
      <c r="L425" s="560">
        <v>599</v>
      </c>
      <c r="M425" s="560" t="s">
        <v>765</v>
      </c>
      <c r="N425" s="560" t="s">
        <v>765</v>
      </c>
      <c r="O425" s="560" t="s">
        <v>765</v>
      </c>
      <c r="P425" s="560" t="s">
        <v>765</v>
      </c>
      <c r="Q425" s="560" t="s">
        <v>765</v>
      </c>
      <c r="R425" s="560" t="s">
        <v>765</v>
      </c>
      <c r="S425" s="560" t="s">
        <v>765</v>
      </c>
      <c r="T425" s="560" t="s">
        <v>765</v>
      </c>
      <c r="U425" s="560">
        <v>72</v>
      </c>
      <c r="V425" s="560">
        <v>59</v>
      </c>
      <c r="W425" s="566" t="s">
        <v>107</v>
      </c>
    </row>
    <row r="426" spans="1:23" s="560" customFormat="1" ht="9.75" customHeight="1" x14ac:dyDescent="0.2">
      <c r="A426" s="568" t="s">
        <v>385</v>
      </c>
      <c r="B426" s="560">
        <v>57</v>
      </c>
      <c r="C426" s="560">
        <v>32</v>
      </c>
      <c r="D426" s="560" t="s">
        <v>765</v>
      </c>
      <c r="E426" s="560" t="s">
        <v>765</v>
      </c>
      <c r="F426" s="560" t="s">
        <v>765</v>
      </c>
      <c r="G426" s="560" t="s">
        <v>765</v>
      </c>
      <c r="H426" s="560">
        <v>112</v>
      </c>
      <c r="I426" s="560">
        <v>71</v>
      </c>
      <c r="J426" s="560">
        <v>41</v>
      </c>
      <c r="K426" s="560">
        <v>831</v>
      </c>
      <c r="L426" s="560">
        <v>831</v>
      </c>
      <c r="M426" s="560" t="s">
        <v>765</v>
      </c>
      <c r="N426" s="560" t="s">
        <v>765</v>
      </c>
      <c r="O426" s="560" t="s">
        <v>765</v>
      </c>
      <c r="P426" s="560" t="s">
        <v>765</v>
      </c>
      <c r="Q426" s="560" t="s">
        <v>765</v>
      </c>
      <c r="R426" s="560" t="s">
        <v>765</v>
      </c>
      <c r="S426" s="560" t="s">
        <v>765</v>
      </c>
      <c r="T426" s="560" t="s">
        <v>765</v>
      </c>
      <c r="U426" s="560">
        <v>59</v>
      </c>
      <c r="V426" s="560">
        <v>53</v>
      </c>
      <c r="W426" s="566" t="s">
        <v>108</v>
      </c>
    </row>
    <row r="427" spans="1:23" s="560" customFormat="1" ht="9.75" customHeight="1" x14ac:dyDescent="0.2">
      <c r="A427" s="568" t="s">
        <v>384</v>
      </c>
      <c r="B427" s="560">
        <v>121</v>
      </c>
      <c r="C427" s="560" t="s">
        <v>765</v>
      </c>
      <c r="D427" s="560">
        <v>64</v>
      </c>
      <c r="E427" s="560" t="s">
        <v>765</v>
      </c>
      <c r="F427" s="560" t="s">
        <v>765</v>
      </c>
      <c r="G427" s="560">
        <v>64</v>
      </c>
      <c r="H427" s="560">
        <v>95</v>
      </c>
      <c r="I427" s="560">
        <v>71</v>
      </c>
      <c r="J427" s="560">
        <v>24</v>
      </c>
      <c r="K427" s="560">
        <v>536</v>
      </c>
      <c r="L427" s="560">
        <v>536</v>
      </c>
      <c r="M427" s="560">
        <v>4299</v>
      </c>
      <c r="N427" s="560">
        <v>4299</v>
      </c>
      <c r="O427" s="560" t="s">
        <v>765</v>
      </c>
      <c r="P427" s="560">
        <v>4299</v>
      </c>
      <c r="Q427" s="560" t="s">
        <v>765</v>
      </c>
      <c r="R427" s="560" t="s">
        <v>765</v>
      </c>
      <c r="S427" s="560" t="s">
        <v>765</v>
      </c>
      <c r="T427" s="560" t="s">
        <v>765</v>
      </c>
      <c r="U427" s="560">
        <v>111</v>
      </c>
      <c r="V427" s="560">
        <v>103</v>
      </c>
      <c r="W427" s="566" t="s">
        <v>109</v>
      </c>
    </row>
    <row r="428" spans="1:23" s="560" customFormat="1" ht="9.75" customHeight="1" x14ac:dyDescent="0.2">
      <c r="A428" s="568" t="s">
        <v>678</v>
      </c>
      <c r="B428" s="560">
        <v>92</v>
      </c>
      <c r="C428" s="560">
        <v>16</v>
      </c>
      <c r="D428" s="560">
        <v>80</v>
      </c>
      <c r="E428" s="560" t="s">
        <v>765</v>
      </c>
      <c r="F428" s="560">
        <v>16</v>
      </c>
      <c r="G428" s="560">
        <v>64</v>
      </c>
      <c r="H428" s="560">
        <v>139</v>
      </c>
      <c r="I428" s="560">
        <v>83</v>
      </c>
      <c r="J428" s="560">
        <v>56</v>
      </c>
      <c r="K428" s="560">
        <v>594</v>
      </c>
      <c r="L428" s="560">
        <v>594</v>
      </c>
      <c r="M428" s="560" t="s">
        <v>765</v>
      </c>
      <c r="N428" s="560" t="s">
        <v>765</v>
      </c>
      <c r="O428" s="560" t="s">
        <v>765</v>
      </c>
      <c r="P428" s="560" t="s">
        <v>765</v>
      </c>
      <c r="Q428" s="560" t="s">
        <v>765</v>
      </c>
      <c r="R428" s="560" t="s">
        <v>765</v>
      </c>
      <c r="S428" s="560" t="s">
        <v>765</v>
      </c>
      <c r="T428" s="560" t="s">
        <v>765</v>
      </c>
      <c r="U428" s="560">
        <v>101</v>
      </c>
      <c r="V428" s="560">
        <v>95</v>
      </c>
      <c r="W428" s="566" t="s">
        <v>679</v>
      </c>
    </row>
    <row r="429" spans="1:23" s="560" customFormat="1" ht="9.75" customHeight="1" x14ac:dyDescent="0.2">
      <c r="A429" s="568" t="s">
        <v>383</v>
      </c>
      <c r="B429" s="560">
        <v>84</v>
      </c>
      <c r="C429" s="560" t="s">
        <v>765</v>
      </c>
      <c r="D429" s="560">
        <v>16</v>
      </c>
      <c r="E429" s="560" t="s">
        <v>765</v>
      </c>
      <c r="F429" s="560" t="s">
        <v>765</v>
      </c>
      <c r="G429" s="560">
        <v>16</v>
      </c>
      <c r="H429" s="560">
        <v>100</v>
      </c>
      <c r="I429" s="560">
        <v>60</v>
      </c>
      <c r="J429" s="560">
        <v>40</v>
      </c>
      <c r="K429" s="560">
        <v>494</v>
      </c>
      <c r="L429" s="560">
        <v>494</v>
      </c>
      <c r="M429" s="560" t="s">
        <v>765</v>
      </c>
      <c r="N429" s="560" t="s">
        <v>765</v>
      </c>
      <c r="O429" s="560" t="s">
        <v>765</v>
      </c>
      <c r="P429" s="560" t="s">
        <v>765</v>
      </c>
      <c r="Q429" s="560" t="s">
        <v>765</v>
      </c>
      <c r="R429" s="560" t="s">
        <v>765</v>
      </c>
      <c r="S429" s="560" t="s">
        <v>765</v>
      </c>
      <c r="T429" s="560" t="s">
        <v>765</v>
      </c>
      <c r="U429" s="560">
        <v>75</v>
      </c>
      <c r="V429" s="560">
        <v>66</v>
      </c>
      <c r="W429" s="566" t="s">
        <v>104</v>
      </c>
    </row>
    <row r="430" spans="1:23" s="560" customFormat="1" ht="9.75" customHeight="1" x14ac:dyDescent="0.2">
      <c r="A430" s="565" t="s">
        <v>382</v>
      </c>
      <c r="B430" s="564">
        <v>82</v>
      </c>
      <c r="C430" s="563" t="s">
        <v>765</v>
      </c>
      <c r="D430" s="563">
        <v>140</v>
      </c>
      <c r="E430" s="563" t="s">
        <v>765</v>
      </c>
      <c r="F430" s="563">
        <v>28</v>
      </c>
      <c r="G430" s="563">
        <v>112</v>
      </c>
      <c r="H430" s="563">
        <v>140</v>
      </c>
      <c r="I430" s="563">
        <v>84</v>
      </c>
      <c r="J430" s="563">
        <v>56</v>
      </c>
      <c r="K430" s="563">
        <v>842</v>
      </c>
      <c r="L430" s="563">
        <v>842</v>
      </c>
      <c r="M430" s="563">
        <v>12002</v>
      </c>
      <c r="N430" s="563">
        <v>12002</v>
      </c>
      <c r="O430" s="563">
        <v>9002</v>
      </c>
      <c r="P430" s="563">
        <v>3000</v>
      </c>
      <c r="Q430" s="563" t="s">
        <v>765</v>
      </c>
      <c r="R430" s="563" t="s">
        <v>765</v>
      </c>
      <c r="S430" s="563" t="s">
        <v>765</v>
      </c>
      <c r="T430" s="563" t="s">
        <v>765</v>
      </c>
      <c r="U430" s="563">
        <v>74</v>
      </c>
      <c r="V430" s="563">
        <v>67</v>
      </c>
      <c r="W430" s="561" t="s">
        <v>105</v>
      </c>
    </row>
    <row r="431" spans="1:23" ht="12" customHeight="1" x14ac:dyDescent="0.2"/>
    <row r="432" spans="1:23" ht="12" customHeight="1" x14ac:dyDescent="0.2"/>
    <row r="433" spans="1:23" ht="12" customHeight="1" x14ac:dyDescent="0.15">
      <c r="K433" s="579" t="s">
        <v>129</v>
      </c>
      <c r="V433" s="582" t="s">
        <v>414</v>
      </c>
    </row>
    <row r="434" spans="1:23" s="574" customFormat="1" ht="21" customHeight="1" x14ac:dyDescent="0.2">
      <c r="A434" s="1074" t="s">
        <v>276</v>
      </c>
      <c r="B434" s="577" t="s">
        <v>536</v>
      </c>
      <c r="C434" s="576"/>
      <c r="D434" s="576"/>
      <c r="E434" s="576"/>
      <c r="F434" s="576"/>
      <c r="G434" s="576"/>
      <c r="H434" s="576"/>
      <c r="I434" s="576"/>
      <c r="J434" s="576"/>
      <c r="K434" s="576"/>
      <c r="L434" s="576"/>
      <c r="M434" s="576"/>
      <c r="N434" s="576"/>
      <c r="O434" s="576"/>
      <c r="P434" s="576"/>
      <c r="Q434" s="576"/>
      <c r="R434" s="576"/>
      <c r="S434" s="576"/>
      <c r="T434" s="576"/>
      <c r="U434" s="576"/>
      <c r="V434" s="576"/>
      <c r="W434" s="1077" t="s">
        <v>111</v>
      </c>
    </row>
    <row r="435" spans="1:23" s="574" customFormat="1" ht="21" customHeight="1" x14ac:dyDescent="0.2">
      <c r="A435" s="1075"/>
      <c r="B435" s="577" t="s">
        <v>437</v>
      </c>
      <c r="C435" s="576"/>
      <c r="D435" s="576"/>
      <c r="E435" s="576"/>
      <c r="F435" s="576"/>
      <c r="G435" s="576"/>
      <c r="H435" s="576"/>
      <c r="I435" s="576"/>
      <c r="J435" s="576"/>
      <c r="K435" s="576"/>
      <c r="L435" s="1040"/>
      <c r="M435" s="1041" t="s">
        <v>436</v>
      </c>
      <c r="N435" s="576"/>
      <c r="O435" s="576"/>
      <c r="P435" s="1040"/>
      <c r="Q435" s="1041" t="s">
        <v>435</v>
      </c>
      <c r="R435" s="576"/>
      <c r="S435" s="576"/>
      <c r="T435" s="1040"/>
      <c r="U435" s="1041" t="s">
        <v>434</v>
      </c>
      <c r="V435" s="576"/>
      <c r="W435" s="1078"/>
    </row>
    <row r="436" spans="1:23" s="574" customFormat="1" ht="52.5" customHeight="1" x14ac:dyDescent="0.2">
      <c r="A436" s="1076"/>
      <c r="B436" s="575" t="s">
        <v>433</v>
      </c>
      <c r="C436" s="575" t="s">
        <v>275</v>
      </c>
      <c r="D436" s="575" t="s">
        <v>456</v>
      </c>
      <c r="E436" s="575" t="s">
        <v>535</v>
      </c>
      <c r="F436" s="575" t="s">
        <v>464</v>
      </c>
      <c r="G436" s="575" t="s">
        <v>432</v>
      </c>
      <c r="H436" s="575" t="s">
        <v>431</v>
      </c>
      <c r="I436" s="575" t="s">
        <v>510</v>
      </c>
      <c r="J436" s="575" t="s">
        <v>429</v>
      </c>
      <c r="K436" s="575" t="s">
        <v>469</v>
      </c>
      <c r="L436" s="575" t="s">
        <v>537</v>
      </c>
      <c r="M436" s="1043" t="s">
        <v>1598</v>
      </c>
      <c r="N436" s="575" t="s">
        <v>211</v>
      </c>
      <c r="O436" s="575" t="s">
        <v>463</v>
      </c>
      <c r="P436" s="575" t="s">
        <v>419</v>
      </c>
      <c r="Q436" s="1043" t="s">
        <v>418</v>
      </c>
      <c r="R436" s="575" t="s">
        <v>461</v>
      </c>
      <c r="S436" s="575" t="s">
        <v>417</v>
      </c>
      <c r="T436" s="575" t="s">
        <v>499</v>
      </c>
      <c r="U436" s="1043" t="s">
        <v>416</v>
      </c>
      <c r="V436" s="580" t="s">
        <v>409</v>
      </c>
      <c r="W436" s="1079"/>
    </row>
    <row r="437" spans="1:23" s="560" customFormat="1" ht="9.75" customHeight="1" x14ac:dyDescent="0.2">
      <c r="A437" s="573" t="s">
        <v>598</v>
      </c>
      <c r="B437" s="572">
        <v>96</v>
      </c>
      <c r="C437" s="571">
        <v>146</v>
      </c>
      <c r="D437" s="571">
        <v>82</v>
      </c>
      <c r="E437" s="571" t="s">
        <v>765</v>
      </c>
      <c r="F437" s="571">
        <v>163</v>
      </c>
      <c r="G437" s="571">
        <v>109</v>
      </c>
      <c r="H437" s="571">
        <v>8</v>
      </c>
      <c r="I437" s="571" t="s">
        <v>765</v>
      </c>
      <c r="J437" s="571">
        <v>6</v>
      </c>
      <c r="K437" s="571">
        <v>167</v>
      </c>
      <c r="L437" s="571">
        <v>10</v>
      </c>
      <c r="M437" s="571">
        <v>15</v>
      </c>
      <c r="N437" s="571">
        <v>7</v>
      </c>
      <c r="O437" s="571">
        <v>6</v>
      </c>
      <c r="P437" s="571">
        <v>2</v>
      </c>
      <c r="Q437" s="571">
        <v>25</v>
      </c>
      <c r="R437" s="571">
        <v>2</v>
      </c>
      <c r="S437" s="571">
        <v>23</v>
      </c>
      <c r="T437" s="571" t="s">
        <v>765</v>
      </c>
      <c r="U437" s="571">
        <v>2</v>
      </c>
      <c r="V437" s="571">
        <v>2</v>
      </c>
      <c r="W437" s="569" t="s">
        <v>118</v>
      </c>
    </row>
    <row r="438" spans="1:23" s="560" customFormat="1" ht="9.75" customHeight="1" x14ac:dyDescent="0.2">
      <c r="A438" s="568" t="s">
        <v>399</v>
      </c>
      <c r="B438" s="560">
        <v>71</v>
      </c>
      <c r="C438" s="560">
        <v>217</v>
      </c>
      <c r="D438" s="560">
        <v>135</v>
      </c>
      <c r="E438" s="560" t="s">
        <v>765</v>
      </c>
      <c r="F438" s="560">
        <v>155</v>
      </c>
      <c r="G438" s="560">
        <v>107</v>
      </c>
      <c r="H438" s="560">
        <v>4</v>
      </c>
      <c r="I438" s="560" t="s">
        <v>765</v>
      </c>
      <c r="J438" s="560">
        <v>14</v>
      </c>
      <c r="K438" s="560">
        <v>77</v>
      </c>
      <c r="L438" s="560">
        <v>2</v>
      </c>
      <c r="M438" s="560">
        <v>39</v>
      </c>
      <c r="N438" s="560">
        <v>11</v>
      </c>
      <c r="O438" s="560">
        <v>7</v>
      </c>
      <c r="P438" s="560">
        <v>21</v>
      </c>
      <c r="Q438" s="560">
        <v>33</v>
      </c>
      <c r="R438" s="560">
        <v>7</v>
      </c>
      <c r="S438" s="560">
        <v>26</v>
      </c>
      <c r="T438" s="560" t="s">
        <v>765</v>
      </c>
      <c r="U438" s="560" t="s">
        <v>765</v>
      </c>
      <c r="V438" s="560" t="s">
        <v>765</v>
      </c>
      <c r="W438" s="566" t="s">
        <v>119</v>
      </c>
    </row>
    <row r="439" spans="1:23" s="560" customFormat="1" ht="9.75" customHeight="1" x14ac:dyDescent="0.2">
      <c r="A439" s="568" t="s">
        <v>398</v>
      </c>
      <c r="B439" s="560">
        <v>83</v>
      </c>
      <c r="C439" s="560">
        <v>215</v>
      </c>
      <c r="D439" s="560">
        <v>72</v>
      </c>
      <c r="E439" s="560">
        <v>15</v>
      </c>
      <c r="F439" s="560">
        <v>146</v>
      </c>
      <c r="G439" s="560">
        <v>108</v>
      </c>
      <c r="H439" s="560">
        <v>2</v>
      </c>
      <c r="I439" s="560">
        <v>14</v>
      </c>
      <c r="J439" s="560">
        <v>59</v>
      </c>
      <c r="K439" s="560">
        <v>81</v>
      </c>
      <c r="L439" s="560" t="s">
        <v>765</v>
      </c>
      <c r="M439" s="560">
        <v>18</v>
      </c>
      <c r="N439" s="560">
        <v>9</v>
      </c>
      <c r="O439" s="560">
        <v>4</v>
      </c>
      <c r="P439" s="560">
        <v>5</v>
      </c>
      <c r="Q439" s="560">
        <v>14</v>
      </c>
      <c r="R439" s="560" t="s">
        <v>765</v>
      </c>
      <c r="S439" s="560">
        <v>14</v>
      </c>
      <c r="T439" s="560" t="s">
        <v>765</v>
      </c>
      <c r="U439" s="560">
        <v>1</v>
      </c>
      <c r="V439" s="560">
        <v>1</v>
      </c>
      <c r="W439" s="566" t="s">
        <v>120</v>
      </c>
    </row>
    <row r="440" spans="1:23" s="560" customFormat="1" ht="9.75" customHeight="1" x14ac:dyDescent="0.2">
      <c r="A440" s="568" t="s">
        <v>397</v>
      </c>
      <c r="B440" s="560">
        <v>55</v>
      </c>
      <c r="C440" s="560">
        <v>211</v>
      </c>
      <c r="D440" s="560">
        <v>51</v>
      </c>
      <c r="E440" s="560">
        <v>67</v>
      </c>
      <c r="F440" s="560">
        <v>256</v>
      </c>
      <c r="G440" s="560">
        <v>58</v>
      </c>
      <c r="H440" s="560">
        <v>16</v>
      </c>
      <c r="I440" s="560">
        <v>5</v>
      </c>
      <c r="J440" s="560">
        <v>111</v>
      </c>
      <c r="K440" s="560">
        <v>81</v>
      </c>
      <c r="L440" s="560" t="s">
        <v>765</v>
      </c>
      <c r="M440" s="560">
        <v>23</v>
      </c>
      <c r="N440" s="560">
        <v>9</v>
      </c>
      <c r="O440" s="560">
        <v>8</v>
      </c>
      <c r="P440" s="560">
        <v>6</v>
      </c>
      <c r="Q440" s="560">
        <v>24</v>
      </c>
      <c r="R440" s="560">
        <v>3</v>
      </c>
      <c r="S440" s="560">
        <v>21</v>
      </c>
      <c r="T440" s="560" t="s">
        <v>765</v>
      </c>
      <c r="U440" s="560" t="s">
        <v>765</v>
      </c>
      <c r="V440" s="560" t="s">
        <v>765</v>
      </c>
      <c r="W440" s="566" t="s">
        <v>283</v>
      </c>
    </row>
    <row r="441" spans="1:23" s="560" customFormat="1" ht="9.75" customHeight="1" x14ac:dyDescent="0.2">
      <c r="A441" s="568" t="s">
        <v>750</v>
      </c>
      <c r="B441" s="560">
        <v>67</v>
      </c>
      <c r="C441" s="560">
        <v>293</v>
      </c>
      <c r="D441" s="560">
        <v>78</v>
      </c>
      <c r="E441" s="560">
        <v>80</v>
      </c>
      <c r="F441" s="560">
        <v>208</v>
      </c>
      <c r="G441" s="560">
        <v>35</v>
      </c>
      <c r="H441" s="560">
        <v>25</v>
      </c>
      <c r="I441" s="560">
        <v>2</v>
      </c>
      <c r="J441" s="560">
        <v>103</v>
      </c>
      <c r="K441" s="560">
        <v>105</v>
      </c>
      <c r="L441" s="560" t="s">
        <v>765</v>
      </c>
      <c r="M441" s="560">
        <v>24</v>
      </c>
      <c r="N441" s="560">
        <v>11</v>
      </c>
      <c r="O441" s="560">
        <v>6</v>
      </c>
      <c r="P441" s="560">
        <v>7</v>
      </c>
      <c r="Q441" s="560">
        <v>31</v>
      </c>
      <c r="R441" s="560">
        <v>12</v>
      </c>
      <c r="S441" s="560">
        <v>18</v>
      </c>
      <c r="T441" s="560">
        <v>1</v>
      </c>
      <c r="U441" s="560">
        <v>1</v>
      </c>
      <c r="V441" s="560">
        <v>1</v>
      </c>
      <c r="W441" s="566" t="s">
        <v>673</v>
      </c>
    </row>
    <row r="442" spans="1:23" s="560" customFormat="1" ht="6.75" customHeight="1" x14ac:dyDescent="0.2">
      <c r="A442" s="568"/>
      <c r="W442" s="566"/>
    </row>
    <row r="443" spans="1:23" s="560" customFormat="1" ht="9.75" customHeight="1" x14ac:dyDescent="0.2">
      <c r="A443" s="568" t="s">
        <v>595</v>
      </c>
      <c r="B443" s="560">
        <v>52</v>
      </c>
      <c r="C443" s="560">
        <v>262</v>
      </c>
      <c r="D443" s="560">
        <v>67</v>
      </c>
      <c r="E443" s="560">
        <v>66</v>
      </c>
      <c r="F443" s="560">
        <v>274</v>
      </c>
      <c r="G443" s="560">
        <v>58</v>
      </c>
      <c r="H443" s="560">
        <v>24</v>
      </c>
      <c r="I443" s="560" t="s">
        <v>765</v>
      </c>
      <c r="J443" s="560">
        <v>132</v>
      </c>
      <c r="K443" s="560">
        <v>66</v>
      </c>
      <c r="L443" s="560" t="s">
        <v>765</v>
      </c>
      <c r="M443" s="560">
        <v>28</v>
      </c>
      <c r="N443" s="560">
        <v>12</v>
      </c>
      <c r="O443" s="560">
        <v>10</v>
      </c>
      <c r="P443" s="560">
        <v>6</v>
      </c>
      <c r="Q443" s="560">
        <v>27</v>
      </c>
      <c r="R443" s="560">
        <v>8</v>
      </c>
      <c r="S443" s="560">
        <v>19</v>
      </c>
      <c r="T443" s="560" t="s">
        <v>765</v>
      </c>
      <c r="U443" s="560" t="s">
        <v>765</v>
      </c>
      <c r="V443" s="560" t="s">
        <v>765</v>
      </c>
      <c r="W443" s="566" t="s">
        <v>282</v>
      </c>
    </row>
    <row r="444" spans="1:23" s="560" customFormat="1" ht="9.75" customHeight="1" x14ac:dyDescent="0.2">
      <c r="A444" s="568" t="s">
        <v>751</v>
      </c>
      <c r="B444" s="560">
        <v>64</v>
      </c>
      <c r="C444" s="560">
        <v>285</v>
      </c>
      <c r="D444" s="560">
        <v>65</v>
      </c>
      <c r="E444" s="560">
        <v>64</v>
      </c>
      <c r="F444" s="560">
        <v>181</v>
      </c>
      <c r="G444" s="560">
        <v>39</v>
      </c>
      <c r="H444" s="560">
        <v>15</v>
      </c>
      <c r="I444" s="560">
        <v>2</v>
      </c>
      <c r="J444" s="560">
        <v>83</v>
      </c>
      <c r="K444" s="560">
        <v>119</v>
      </c>
      <c r="L444" s="560" t="s">
        <v>765</v>
      </c>
      <c r="M444" s="560">
        <v>25</v>
      </c>
      <c r="N444" s="560">
        <v>9</v>
      </c>
      <c r="O444" s="560">
        <v>8</v>
      </c>
      <c r="P444" s="560">
        <v>8</v>
      </c>
      <c r="Q444" s="560">
        <v>26</v>
      </c>
      <c r="R444" s="560">
        <v>6</v>
      </c>
      <c r="S444" s="560">
        <v>18</v>
      </c>
      <c r="T444" s="560">
        <v>2</v>
      </c>
      <c r="U444" s="560">
        <v>2</v>
      </c>
      <c r="V444" s="560">
        <v>2</v>
      </c>
      <c r="W444" s="566" t="s">
        <v>675</v>
      </c>
    </row>
    <row r="445" spans="1:23" s="560" customFormat="1" ht="6.75" customHeight="1" x14ac:dyDescent="0.2">
      <c r="A445" s="568"/>
      <c r="W445" s="566"/>
    </row>
    <row r="446" spans="1:23" s="560" customFormat="1" ht="9.75" customHeight="1" x14ac:dyDescent="0.2">
      <c r="A446" s="568" t="s">
        <v>393</v>
      </c>
      <c r="B446" s="560">
        <v>13</v>
      </c>
      <c r="C446" s="560">
        <v>117</v>
      </c>
      <c r="D446" s="560">
        <v>20</v>
      </c>
      <c r="E446" s="560">
        <v>16</v>
      </c>
      <c r="F446" s="560">
        <v>67</v>
      </c>
      <c r="G446" s="560">
        <v>11</v>
      </c>
      <c r="H446" s="560">
        <v>10</v>
      </c>
      <c r="I446" s="560" t="s">
        <v>765</v>
      </c>
      <c r="J446" s="560">
        <v>40</v>
      </c>
      <c r="K446" s="560">
        <v>13</v>
      </c>
      <c r="L446" s="560" t="s">
        <v>765</v>
      </c>
      <c r="M446" s="560">
        <v>8</v>
      </c>
      <c r="N446" s="560">
        <v>4</v>
      </c>
      <c r="O446" s="560">
        <v>4</v>
      </c>
      <c r="P446" s="560" t="s">
        <v>765</v>
      </c>
      <c r="Q446" s="560">
        <v>9</v>
      </c>
      <c r="R446" s="560">
        <v>6</v>
      </c>
      <c r="S446" s="560">
        <v>3</v>
      </c>
      <c r="T446" s="560" t="s">
        <v>765</v>
      </c>
      <c r="U446" s="560" t="s">
        <v>765</v>
      </c>
      <c r="V446" s="560" t="s">
        <v>765</v>
      </c>
      <c r="W446" s="566" t="s">
        <v>281</v>
      </c>
    </row>
    <row r="447" spans="1:23" s="560" customFormat="1" ht="9.75" customHeight="1" x14ac:dyDescent="0.2">
      <c r="A447" s="568" t="s">
        <v>396</v>
      </c>
      <c r="B447" s="560">
        <v>23</v>
      </c>
      <c r="C447" s="560">
        <v>55</v>
      </c>
      <c r="D447" s="560">
        <v>15</v>
      </c>
      <c r="E447" s="560">
        <v>22</v>
      </c>
      <c r="F447" s="560">
        <v>55</v>
      </c>
      <c r="G447" s="560">
        <v>11</v>
      </c>
      <c r="H447" s="560">
        <v>4</v>
      </c>
      <c r="I447" s="560" t="s">
        <v>765</v>
      </c>
      <c r="J447" s="560">
        <v>17</v>
      </c>
      <c r="K447" s="560">
        <v>22</v>
      </c>
      <c r="L447" s="560" t="s">
        <v>765</v>
      </c>
      <c r="M447" s="560">
        <v>5</v>
      </c>
      <c r="N447" s="560">
        <v>2</v>
      </c>
      <c r="O447" s="560">
        <v>2</v>
      </c>
      <c r="P447" s="560">
        <v>1</v>
      </c>
      <c r="Q447" s="560">
        <v>9</v>
      </c>
      <c r="R447" s="560">
        <v>3</v>
      </c>
      <c r="S447" s="560">
        <v>6</v>
      </c>
      <c r="T447" s="560" t="s">
        <v>765</v>
      </c>
      <c r="U447" s="560" t="s">
        <v>765</v>
      </c>
      <c r="V447" s="560" t="s">
        <v>765</v>
      </c>
      <c r="W447" s="566" t="s">
        <v>121</v>
      </c>
    </row>
    <row r="448" spans="1:23" s="560" customFormat="1" ht="9.75" customHeight="1" x14ac:dyDescent="0.2">
      <c r="A448" s="568" t="s">
        <v>395</v>
      </c>
      <c r="B448" s="560">
        <v>25</v>
      </c>
      <c r="C448" s="560">
        <v>72</v>
      </c>
      <c r="D448" s="560">
        <v>23</v>
      </c>
      <c r="E448" s="560">
        <v>21</v>
      </c>
      <c r="F448" s="560">
        <v>49</v>
      </c>
      <c r="G448" s="560">
        <v>3</v>
      </c>
      <c r="H448" s="560">
        <v>7</v>
      </c>
      <c r="I448" s="560">
        <v>2</v>
      </c>
      <c r="J448" s="560">
        <v>19</v>
      </c>
      <c r="K448" s="560">
        <v>29</v>
      </c>
      <c r="L448" s="560" t="s">
        <v>765</v>
      </c>
      <c r="M448" s="560">
        <v>3</v>
      </c>
      <c r="N448" s="560">
        <v>3</v>
      </c>
      <c r="O448" s="560" t="s">
        <v>765</v>
      </c>
      <c r="P448" s="560" t="s">
        <v>765</v>
      </c>
      <c r="Q448" s="560">
        <v>8</v>
      </c>
      <c r="R448" s="560">
        <v>3</v>
      </c>
      <c r="S448" s="560">
        <v>5</v>
      </c>
      <c r="T448" s="560" t="s">
        <v>765</v>
      </c>
      <c r="U448" s="560" t="s">
        <v>765</v>
      </c>
      <c r="V448" s="560" t="s">
        <v>765</v>
      </c>
      <c r="W448" s="566" t="s">
        <v>122</v>
      </c>
    </row>
    <row r="449" spans="1:23" s="560" customFormat="1" ht="9.75" customHeight="1" x14ac:dyDescent="0.2">
      <c r="A449" s="568" t="s">
        <v>394</v>
      </c>
      <c r="B449" s="560">
        <v>6</v>
      </c>
      <c r="C449" s="560">
        <v>49</v>
      </c>
      <c r="D449" s="560">
        <v>20</v>
      </c>
      <c r="E449" s="560">
        <v>21</v>
      </c>
      <c r="F449" s="560">
        <v>37</v>
      </c>
      <c r="G449" s="560">
        <v>10</v>
      </c>
      <c r="H449" s="560">
        <v>4</v>
      </c>
      <c r="I449" s="560" t="s">
        <v>765</v>
      </c>
      <c r="J449" s="560">
        <v>27</v>
      </c>
      <c r="K449" s="560">
        <v>41</v>
      </c>
      <c r="L449" s="560" t="s">
        <v>765</v>
      </c>
      <c r="M449" s="560">
        <v>8</v>
      </c>
      <c r="N449" s="560">
        <v>2</v>
      </c>
      <c r="O449" s="560" t="s">
        <v>765</v>
      </c>
      <c r="P449" s="560">
        <v>6</v>
      </c>
      <c r="Q449" s="560">
        <v>5</v>
      </c>
      <c r="R449" s="560" t="s">
        <v>765</v>
      </c>
      <c r="S449" s="560">
        <v>4</v>
      </c>
      <c r="T449" s="560">
        <v>1</v>
      </c>
      <c r="U449" s="560">
        <v>1</v>
      </c>
      <c r="V449" s="560">
        <v>1</v>
      </c>
      <c r="W449" s="566" t="s">
        <v>123</v>
      </c>
    </row>
    <row r="450" spans="1:23" s="560" customFormat="1" ht="9.75" customHeight="1" x14ac:dyDescent="0.2">
      <c r="A450" s="568" t="s">
        <v>676</v>
      </c>
      <c r="B450" s="560">
        <v>10</v>
      </c>
      <c r="C450" s="560">
        <v>109</v>
      </c>
      <c r="D450" s="560">
        <v>7</v>
      </c>
      <c r="E450" s="560" t="s">
        <v>765</v>
      </c>
      <c r="F450" s="560">
        <v>40</v>
      </c>
      <c r="G450" s="560">
        <v>15</v>
      </c>
      <c r="H450" s="560" t="s">
        <v>765</v>
      </c>
      <c r="I450" s="560" t="s">
        <v>765</v>
      </c>
      <c r="J450" s="560">
        <v>20</v>
      </c>
      <c r="K450" s="560">
        <v>27</v>
      </c>
      <c r="L450" s="560" t="s">
        <v>765</v>
      </c>
      <c r="M450" s="560">
        <v>9</v>
      </c>
      <c r="N450" s="560">
        <v>2</v>
      </c>
      <c r="O450" s="560">
        <v>6</v>
      </c>
      <c r="P450" s="560">
        <v>1</v>
      </c>
      <c r="Q450" s="560">
        <v>4</v>
      </c>
      <c r="R450" s="560" t="s">
        <v>765</v>
      </c>
      <c r="S450" s="560">
        <v>3</v>
      </c>
      <c r="T450" s="560">
        <v>1</v>
      </c>
      <c r="U450" s="560">
        <v>1</v>
      </c>
      <c r="V450" s="560">
        <v>1</v>
      </c>
      <c r="W450" s="566" t="s">
        <v>677</v>
      </c>
    </row>
    <row r="451" spans="1:23" s="560" customFormat="1" ht="6.75" customHeight="1" x14ac:dyDescent="0.2">
      <c r="A451" s="568"/>
      <c r="W451" s="566"/>
    </row>
    <row r="452" spans="1:23" s="560" customFormat="1" ht="9.75" customHeight="1" x14ac:dyDescent="0.2">
      <c r="A452" s="568" t="s">
        <v>280</v>
      </c>
      <c r="B452" s="560">
        <v>7</v>
      </c>
      <c r="C452" s="560">
        <v>27</v>
      </c>
      <c r="D452" s="560">
        <v>3</v>
      </c>
      <c r="E452" s="560">
        <v>12</v>
      </c>
      <c r="F452" s="560">
        <v>24</v>
      </c>
      <c r="G452" s="560">
        <v>8</v>
      </c>
      <c r="H452" s="560" t="s">
        <v>765</v>
      </c>
      <c r="I452" s="560" t="s">
        <v>765</v>
      </c>
      <c r="J452" s="560">
        <v>11</v>
      </c>
      <c r="K452" s="560">
        <v>9</v>
      </c>
      <c r="L452" s="560" t="s">
        <v>765</v>
      </c>
      <c r="M452" s="560">
        <v>2</v>
      </c>
      <c r="N452" s="560">
        <v>2</v>
      </c>
      <c r="O452" s="560" t="s">
        <v>765</v>
      </c>
      <c r="P452" s="560" t="s">
        <v>765</v>
      </c>
      <c r="Q452" s="560">
        <v>1</v>
      </c>
      <c r="R452" s="560" t="s">
        <v>765</v>
      </c>
      <c r="S452" s="560">
        <v>1</v>
      </c>
      <c r="T452" s="560" t="s">
        <v>765</v>
      </c>
      <c r="U452" s="560" t="s">
        <v>765</v>
      </c>
      <c r="V452" s="560" t="s">
        <v>765</v>
      </c>
      <c r="W452" s="566" t="s">
        <v>279</v>
      </c>
    </row>
    <row r="453" spans="1:23" s="560" customFormat="1" ht="9.75" customHeight="1" x14ac:dyDescent="0.2">
      <c r="A453" s="568" t="s">
        <v>383</v>
      </c>
      <c r="B453" s="560">
        <v>3</v>
      </c>
      <c r="C453" s="560">
        <v>60</v>
      </c>
      <c r="D453" s="560">
        <v>14</v>
      </c>
      <c r="E453" s="560" t="s">
        <v>765</v>
      </c>
      <c r="F453" s="560">
        <v>24</v>
      </c>
      <c r="G453" s="560">
        <v>2</v>
      </c>
      <c r="H453" s="560">
        <v>8</v>
      </c>
      <c r="I453" s="560" t="s">
        <v>765</v>
      </c>
      <c r="J453" s="560">
        <v>3</v>
      </c>
      <c r="K453" s="560">
        <v>3</v>
      </c>
      <c r="L453" s="560" t="s">
        <v>765</v>
      </c>
      <c r="M453" s="560">
        <v>3</v>
      </c>
      <c r="N453" s="560">
        <v>1</v>
      </c>
      <c r="O453" s="560">
        <v>2</v>
      </c>
      <c r="P453" s="560" t="s">
        <v>765</v>
      </c>
      <c r="Q453" s="560">
        <v>4</v>
      </c>
      <c r="R453" s="560">
        <v>3</v>
      </c>
      <c r="S453" s="560">
        <v>1</v>
      </c>
      <c r="T453" s="560" t="s">
        <v>765</v>
      </c>
      <c r="U453" s="560" t="s">
        <v>765</v>
      </c>
      <c r="V453" s="560" t="s">
        <v>765</v>
      </c>
      <c r="W453" s="566" t="s">
        <v>104</v>
      </c>
    </row>
    <row r="454" spans="1:23" s="560" customFormat="1" ht="9.75" customHeight="1" x14ac:dyDescent="0.2">
      <c r="A454" s="568" t="s">
        <v>382</v>
      </c>
      <c r="B454" s="560">
        <v>3</v>
      </c>
      <c r="C454" s="560">
        <v>30</v>
      </c>
      <c r="D454" s="560">
        <v>3</v>
      </c>
      <c r="E454" s="560">
        <v>4</v>
      </c>
      <c r="F454" s="560">
        <v>19</v>
      </c>
      <c r="G454" s="560">
        <v>1</v>
      </c>
      <c r="H454" s="560">
        <v>2</v>
      </c>
      <c r="I454" s="560" t="s">
        <v>765</v>
      </c>
      <c r="J454" s="560">
        <v>26</v>
      </c>
      <c r="K454" s="560">
        <v>1</v>
      </c>
      <c r="L454" s="560" t="s">
        <v>765</v>
      </c>
      <c r="M454" s="560">
        <v>3</v>
      </c>
      <c r="N454" s="560">
        <v>1</v>
      </c>
      <c r="O454" s="560">
        <v>2</v>
      </c>
      <c r="P454" s="560" t="s">
        <v>765</v>
      </c>
      <c r="Q454" s="560">
        <v>4</v>
      </c>
      <c r="R454" s="560">
        <v>3</v>
      </c>
      <c r="S454" s="560">
        <v>1</v>
      </c>
      <c r="T454" s="560" t="s">
        <v>765</v>
      </c>
      <c r="U454" s="560" t="s">
        <v>765</v>
      </c>
      <c r="V454" s="560" t="s">
        <v>765</v>
      </c>
      <c r="W454" s="566" t="s">
        <v>105</v>
      </c>
    </row>
    <row r="455" spans="1:23" s="560" customFormat="1" ht="9.75" customHeight="1" x14ac:dyDescent="0.2">
      <c r="A455" s="568" t="s">
        <v>392</v>
      </c>
      <c r="B455" s="560">
        <v>10</v>
      </c>
      <c r="C455" s="560">
        <v>8</v>
      </c>
      <c r="D455" s="560">
        <v>3</v>
      </c>
      <c r="E455" s="560">
        <v>8</v>
      </c>
      <c r="F455" s="560">
        <v>17</v>
      </c>
      <c r="G455" s="560" t="s">
        <v>765</v>
      </c>
      <c r="H455" s="560" t="s">
        <v>765</v>
      </c>
      <c r="I455" s="560" t="s">
        <v>765</v>
      </c>
      <c r="J455" s="560">
        <v>6</v>
      </c>
      <c r="K455" s="560">
        <v>8</v>
      </c>
      <c r="L455" s="560" t="s">
        <v>765</v>
      </c>
      <c r="M455" s="560" t="s">
        <v>765</v>
      </c>
      <c r="N455" s="560" t="s">
        <v>765</v>
      </c>
      <c r="O455" s="560" t="s">
        <v>765</v>
      </c>
      <c r="P455" s="560" t="s">
        <v>765</v>
      </c>
      <c r="Q455" s="560">
        <v>5</v>
      </c>
      <c r="R455" s="560">
        <v>3</v>
      </c>
      <c r="S455" s="560">
        <v>2</v>
      </c>
      <c r="T455" s="560" t="s">
        <v>765</v>
      </c>
      <c r="U455" s="560" t="s">
        <v>765</v>
      </c>
      <c r="V455" s="560" t="s">
        <v>765</v>
      </c>
      <c r="W455" s="566" t="s">
        <v>106</v>
      </c>
    </row>
    <row r="456" spans="1:23" s="560" customFormat="1" ht="9.75" customHeight="1" x14ac:dyDescent="0.2">
      <c r="A456" s="568" t="s">
        <v>391</v>
      </c>
      <c r="B456" s="560">
        <v>13</v>
      </c>
      <c r="C456" s="560">
        <v>32</v>
      </c>
      <c r="D456" s="560">
        <v>10</v>
      </c>
      <c r="E456" s="560">
        <v>9</v>
      </c>
      <c r="F456" s="560">
        <v>10</v>
      </c>
      <c r="G456" s="560">
        <v>11</v>
      </c>
      <c r="H456" s="560">
        <v>4</v>
      </c>
      <c r="I456" s="560" t="s">
        <v>765</v>
      </c>
      <c r="J456" s="560">
        <v>5</v>
      </c>
      <c r="K456" s="560">
        <v>9</v>
      </c>
      <c r="L456" s="560" t="s">
        <v>765</v>
      </c>
      <c r="M456" s="560">
        <v>3</v>
      </c>
      <c r="N456" s="560">
        <v>2</v>
      </c>
      <c r="O456" s="560" t="s">
        <v>765</v>
      </c>
      <c r="P456" s="560">
        <v>1</v>
      </c>
      <c r="Q456" s="560">
        <v>2</v>
      </c>
      <c r="R456" s="560" t="s">
        <v>765</v>
      </c>
      <c r="S456" s="560">
        <v>2</v>
      </c>
      <c r="T456" s="560" t="s">
        <v>765</v>
      </c>
      <c r="U456" s="560" t="s">
        <v>765</v>
      </c>
      <c r="V456" s="560" t="s">
        <v>765</v>
      </c>
      <c r="W456" s="566" t="s">
        <v>124</v>
      </c>
    </row>
    <row r="457" spans="1:23" s="560" customFormat="1" ht="9.75" customHeight="1" x14ac:dyDescent="0.2">
      <c r="A457" s="568" t="s">
        <v>390</v>
      </c>
      <c r="B457" s="560" t="s">
        <v>765</v>
      </c>
      <c r="C457" s="560">
        <v>15</v>
      </c>
      <c r="D457" s="560">
        <v>2</v>
      </c>
      <c r="E457" s="560">
        <v>5</v>
      </c>
      <c r="F457" s="560">
        <v>28</v>
      </c>
      <c r="G457" s="560" t="s">
        <v>765</v>
      </c>
      <c r="H457" s="560" t="s">
        <v>765</v>
      </c>
      <c r="I457" s="560" t="s">
        <v>765</v>
      </c>
      <c r="J457" s="560">
        <v>6</v>
      </c>
      <c r="K457" s="560">
        <v>5</v>
      </c>
      <c r="L457" s="560" t="s">
        <v>765</v>
      </c>
      <c r="M457" s="560">
        <v>2</v>
      </c>
      <c r="N457" s="560" t="s">
        <v>765</v>
      </c>
      <c r="O457" s="560">
        <v>2</v>
      </c>
      <c r="P457" s="560" t="s">
        <v>765</v>
      </c>
      <c r="Q457" s="560">
        <v>2</v>
      </c>
      <c r="R457" s="560" t="s">
        <v>765</v>
      </c>
      <c r="S457" s="560">
        <v>2</v>
      </c>
      <c r="T457" s="560" t="s">
        <v>765</v>
      </c>
      <c r="U457" s="560" t="s">
        <v>765</v>
      </c>
      <c r="V457" s="560" t="s">
        <v>765</v>
      </c>
      <c r="W457" s="566" t="s">
        <v>125</v>
      </c>
    </row>
    <row r="458" spans="1:23" s="560" customFormat="1" ht="9.75" customHeight="1" x14ac:dyDescent="0.2">
      <c r="A458" s="568" t="s">
        <v>389</v>
      </c>
      <c r="B458" s="560">
        <v>3</v>
      </c>
      <c r="C458" s="560">
        <v>15</v>
      </c>
      <c r="D458" s="560">
        <v>4</v>
      </c>
      <c r="E458" s="560" t="s">
        <v>765</v>
      </c>
      <c r="F458" s="560">
        <v>18</v>
      </c>
      <c r="G458" s="560" t="s">
        <v>765</v>
      </c>
      <c r="H458" s="560">
        <v>1</v>
      </c>
      <c r="I458" s="560" t="s">
        <v>765</v>
      </c>
      <c r="J458" s="560">
        <v>7</v>
      </c>
      <c r="K458" s="560" t="s">
        <v>765</v>
      </c>
      <c r="L458" s="560" t="s">
        <v>765</v>
      </c>
      <c r="M458" s="560" t="s">
        <v>765</v>
      </c>
      <c r="N458" s="560" t="s">
        <v>765</v>
      </c>
      <c r="O458" s="560" t="s">
        <v>765</v>
      </c>
      <c r="P458" s="560" t="s">
        <v>765</v>
      </c>
      <c r="Q458" s="560">
        <v>3</v>
      </c>
      <c r="R458" s="560" t="s">
        <v>765</v>
      </c>
      <c r="S458" s="560">
        <v>3</v>
      </c>
      <c r="T458" s="560" t="s">
        <v>765</v>
      </c>
      <c r="U458" s="560" t="s">
        <v>765</v>
      </c>
      <c r="V458" s="560" t="s">
        <v>765</v>
      </c>
      <c r="W458" s="566" t="s">
        <v>126</v>
      </c>
    </row>
    <row r="459" spans="1:23" s="560" customFormat="1" ht="9.75" customHeight="1" x14ac:dyDescent="0.2">
      <c r="A459" s="568" t="s">
        <v>388</v>
      </c>
      <c r="B459" s="560">
        <v>13</v>
      </c>
      <c r="C459" s="560">
        <v>22</v>
      </c>
      <c r="D459" s="560">
        <v>13</v>
      </c>
      <c r="E459" s="560">
        <v>12</v>
      </c>
      <c r="F459" s="560">
        <v>6</v>
      </c>
      <c r="G459" s="560">
        <v>3</v>
      </c>
      <c r="H459" s="560">
        <v>4</v>
      </c>
      <c r="I459" s="560" t="s">
        <v>765</v>
      </c>
      <c r="J459" s="560">
        <v>6</v>
      </c>
      <c r="K459" s="560">
        <v>14</v>
      </c>
      <c r="L459" s="560" t="s">
        <v>765</v>
      </c>
      <c r="M459" s="560">
        <v>1</v>
      </c>
      <c r="N459" s="560">
        <v>1</v>
      </c>
      <c r="O459" s="560" t="s">
        <v>765</v>
      </c>
      <c r="P459" s="560" t="s">
        <v>765</v>
      </c>
      <c r="Q459" s="560">
        <v>4</v>
      </c>
      <c r="R459" s="560">
        <v>3</v>
      </c>
      <c r="S459" s="560">
        <v>1</v>
      </c>
      <c r="T459" s="560" t="s">
        <v>765</v>
      </c>
      <c r="U459" s="560" t="s">
        <v>765</v>
      </c>
      <c r="V459" s="560" t="s">
        <v>765</v>
      </c>
      <c r="W459" s="566" t="s">
        <v>127</v>
      </c>
    </row>
    <row r="460" spans="1:23" s="560" customFormat="1" ht="9.75" customHeight="1" x14ac:dyDescent="0.2">
      <c r="A460" s="568" t="s">
        <v>387</v>
      </c>
      <c r="B460" s="560">
        <v>9</v>
      </c>
      <c r="C460" s="560">
        <v>35</v>
      </c>
      <c r="D460" s="560">
        <v>6</v>
      </c>
      <c r="E460" s="560">
        <v>9</v>
      </c>
      <c r="F460" s="560">
        <v>25</v>
      </c>
      <c r="G460" s="560" t="s">
        <v>765</v>
      </c>
      <c r="H460" s="560">
        <v>2</v>
      </c>
      <c r="I460" s="560">
        <v>2</v>
      </c>
      <c r="J460" s="560">
        <v>6</v>
      </c>
      <c r="K460" s="560">
        <v>15</v>
      </c>
      <c r="L460" s="560" t="s">
        <v>765</v>
      </c>
      <c r="M460" s="560">
        <v>2</v>
      </c>
      <c r="N460" s="560">
        <v>2</v>
      </c>
      <c r="O460" s="560" t="s">
        <v>765</v>
      </c>
      <c r="P460" s="560" t="s">
        <v>765</v>
      </c>
      <c r="Q460" s="560">
        <v>1</v>
      </c>
      <c r="R460" s="560" t="s">
        <v>765</v>
      </c>
      <c r="S460" s="560">
        <v>1</v>
      </c>
      <c r="T460" s="560" t="s">
        <v>765</v>
      </c>
      <c r="U460" s="560" t="s">
        <v>765</v>
      </c>
      <c r="V460" s="560" t="s">
        <v>765</v>
      </c>
      <c r="W460" s="566" t="s">
        <v>128</v>
      </c>
    </row>
    <row r="461" spans="1:23" s="560" customFormat="1" ht="9.75" customHeight="1" x14ac:dyDescent="0.2">
      <c r="A461" s="568" t="s">
        <v>386</v>
      </c>
      <c r="B461" s="560" t="s">
        <v>765</v>
      </c>
      <c r="C461" s="560">
        <v>18</v>
      </c>
      <c r="D461" s="560">
        <v>2</v>
      </c>
      <c r="E461" s="560">
        <v>2</v>
      </c>
      <c r="F461" s="560">
        <v>11</v>
      </c>
      <c r="G461" s="560">
        <v>6</v>
      </c>
      <c r="H461" s="560">
        <v>2</v>
      </c>
      <c r="I461" s="560" t="s">
        <v>765</v>
      </c>
      <c r="J461" s="560">
        <v>4</v>
      </c>
      <c r="K461" s="560">
        <v>14</v>
      </c>
      <c r="L461" s="560" t="s">
        <v>765</v>
      </c>
      <c r="M461" s="560">
        <v>6</v>
      </c>
      <c r="N461" s="560">
        <v>1</v>
      </c>
      <c r="O461" s="560" t="s">
        <v>765</v>
      </c>
      <c r="P461" s="560">
        <v>5</v>
      </c>
      <c r="Q461" s="560">
        <v>1</v>
      </c>
      <c r="R461" s="560" t="s">
        <v>765</v>
      </c>
      <c r="S461" s="560">
        <v>1</v>
      </c>
      <c r="T461" s="560" t="s">
        <v>765</v>
      </c>
      <c r="U461" s="560">
        <v>1</v>
      </c>
      <c r="V461" s="560">
        <v>1</v>
      </c>
      <c r="W461" s="566" t="s">
        <v>107</v>
      </c>
    </row>
    <row r="462" spans="1:23" s="560" customFormat="1" ht="9.75" customHeight="1" x14ac:dyDescent="0.2">
      <c r="A462" s="568" t="s">
        <v>385</v>
      </c>
      <c r="B462" s="560" t="s">
        <v>765</v>
      </c>
      <c r="C462" s="560">
        <v>13</v>
      </c>
      <c r="D462" s="560">
        <v>16</v>
      </c>
      <c r="E462" s="560">
        <v>1</v>
      </c>
      <c r="F462" s="560">
        <v>17</v>
      </c>
      <c r="G462" s="560">
        <v>1</v>
      </c>
      <c r="H462" s="560">
        <v>1</v>
      </c>
      <c r="I462" s="560" t="s">
        <v>765</v>
      </c>
      <c r="J462" s="560">
        <v>4</v>
      </c>
      <c r="K462" s="560" t="s">
        <v>765</v>
      </c>
      <c r="L462" s="560" t="s">
        <v>765</v>
      </c>
      <c r="M462" s="560">
        <v>1</v>
      </c>
      <c r="N462" s="560" t="s">
        <v>765</v>
      </c>
      <c r="O462" s="560" t="s">
        <v>765</v>
      </c>
      <c r="P462" s="560">
        <v>1</v>
      </c>
      <c r="Q462" s="560">
        <v>2</v>
      </c>
      <c r="R462" s="560" t="s">
        <v>765</v>
      </c>
      <c r="S462" s="560">
        <v>2</v>
      </c>
      <c r="T462" s="560" t="s">
        <v>765</v>
      </c>
      <c r="U462" s="560" t="s">
        <v>765</v>
      </c>
      <c r="V462" s="560" t="s">
        <v>765</v>
      </c>
      <c r="W462" s="566" t="s">
        <v>108</v>
      </c>
    </row>
    <row r="463" spans="1:23" s="560" customFormat="1" ht="9.75" customHeight="1" x14ac:dyDescent="0.2">
      <c r="A463" s="568" t="s">
        <v>384</v>
      </c>
      <c r="B463" s="560">
        <v>6</v>
      </c>
      <c r="C463" s="560">
        <v>18</v>
      </c>
      <c r="D463" s="560">
        <v>2</v>
      </c>
      <c r="E463" s="560">
        <v>18</v>
      </c>
      <c r="F463" s="560">
        <v>9</v>
      </c>
      <c r="G463" s="560">
        <v>3</v>
      </c>
      <c r="H463" s="560">
        <v>1</v>
      </c>
      <c r="I463" s="560" t="s">
        <v>765</v>
      </c>
      <c r="J463" s="560">
        <v>19</v>
      </c>
      <c r="K463" s="560">
        <v>27</v>
      </c>
      <c r="L463" s="560" t="s">
        <v>765</v>
      </c>
      <c r="M463" s="560">
        <v>1</v>
      </c>
      <c r="N463" s="560">
        <v>1</v>
      </c>
      <c r="O463" s="560" t="s">
        <v>765</v>
      </c>
      <c r="P463" s="560" t="s">
        <v>765</v>
      </c>
      <c r="Q463" s="560">
        <v>2</v>
      </c>
      <c r="R463" s="560" t="s">
        <v>765</v>
      </c>
      <c r="S463" s="560">
        <v>1</v>
      </c>
      <c r="T463" s="560">
        <v>1</v>
      </c>
      <c r="U463" s="560" t="s">
        <v>765</v>
      </c>
      <c r="V463" s="560" t="s">
        <v>765</v>
      </c>
      <c r="W463" s="566" t="s">
        <v>109</v>
      </c>
    </row>
    <row r="464" spans="1:23" s="560" customFormat="1" ht="9.75" customHeight="1" x14ac:dyDescent="0.2">
      <c r="A464" s="568" t="s">
        <v>678</v>
      </c>
      <c r="B464" s="560">
        <v>7</v>
      </c>
      <c r="C464" s="560">
        <v>51</v>
      </c>
      <c r="D464" s="560">
        <v>3</v>
      </c>
      <c r="E464" s="560" t="s">
        <v>765</v>
      </c>
      <c r="F464" s="560">
        <v>10</v>
      </c>
      <c r="G464" s="560">
        <v>3</v>
      </c>
      <c r="H464" s="560" t="s">
        <v>765</v>
      </c>
      <c r="I464" s="560" t="s">
        <v>765</v>
      </c>
      <c r="J464" s="560">
        <v>7</v>
      </c>
      <c r="K464" s="560">
        <v>14</v>
      </c>
      <c r="L464" s="560" t="s">
        <v>765</v>
      </c>
      <c r="M464" s="560">
        <v>1</v>
      </c>
      <c r="N464" s="560" t="s">
        <v>765</v>
      </c>
      <c r="O464" s="560" t="s">
        <v>765</v>
      </c>
      <c r="P464" s="560">
        <v>1</v>
      </c>
      <c r="Q464" s="560">
        <v>2</v>
      </c>
      <c r="R464" s="560" t="s">
        <v>765</v>
      </c>
      <c r="S464" s="560">
        <v>1</v>
      </c>
      <c r="T464" s="560">
        <v>1</v>
      </c>
      <c r="U464" s="560" t="s">
        <v>765</v>
      </c>
      <c r="V464" s="560" t="s">
        <v>765</v>
      </c>
      <c r="W464" s="566" t="s">
        <v>679</v>
      </c>
    </row>
    <row r="465" spans="1:23" s="560" customFormat="1" ht="9.75" customHeight="1" x14ac:dyDescent="0.2">
      <c r="A465" s="568" t="s">
        <v>383</v>
      </c>
      <c r="B465" s="560" t="s">
        <v>765</v>
      </c>
      <c r="C465" s="560">
        <v>36</v>
      </c>
      <c r="D465" s="560" t="s">
        <v>765</v>
      </c>
      <c r="E465" s="560" t="s">
        <v>765</v>
      </c>
      <c r="F465" s="560">
        <v>15</v>
      </c>
      <c r="G465" s="560">
        <v>5</v>
      </c>
      <c r="H465" s="560" t="s">
        <v>765</v>
      </c>
      <c r="I465" s="560" t="s">
        <v>765</v>
      </c>
      <c r="J465" s="560">
        <v>9</v>
      </c>
      <c r="K465" s="560">
        <v>1</v>
      </c>
      <c r="L465" s="560" t="s">
        <v>765</v>
      </c>
      <c r="M465" s="560">
        <v>4</v>
      </c>
      <c r="N465" s="560">
        <v>1</v>
      </c>
      <c r="O465" s="560">
        <v>3</v>
      </c>
      <c r="P465" s="560" t="s">
        <v>765</v>
      </c>
      <c r="Q465" s="560">
        <v>2</v>
      </c>
      <c r="R465" s="560" t="s">
        <v>765</v>
      </c>
      <c r="S465" s="560">
        <v>2</v>
      </c>
      <c r="T465" s="560" t="s">
        <v>765</v>
      </c>
      <c r="U465" s="560" t="s">
        <v>765</v>
      </c>
      <c r="V465" s="560" t="s">
        <v>765</v>
      </c>
      <c r="W465" s="566" t="s">
        <v>104</v>
      </c>
    </row>
    <row r="466" spans="1:23" s="560" customFormat="1" ht="9.75" customHeight="1" x14ac:dyDescent="0.2">
      <c r="A466" s="565" t="s">
        <v>382</v>
      </c>
      <c r="B466" s="564">
        <v>3</v>
      </c>
      <c r="C466" s="563">
        <v>22</v>
      </c>
      <c r="D466" s="563">
        <v>4</v>
      </c>
      <c r="E466" s="563" t="s">
        <v>765</v>
      </c>
      <c r="F466" s="563">
        <v>15</v>
      </c>
      <c r="G466" s="563">
        <v>7</v>
      </c>
      <c r="H466" s="563" t="s">
        <v>765</v>
      </c>
      <c r="I466" s="563" t="s">
        <v>765</v>
      </c>
      <c r="J466" s="563">
        <v>4</v>
      </c>
      <c r="K466" s="563">
        <v>12</v>
      </c>
      <c r="L466" s="563" t="s">
        <v>765</v>
      </c>
      <c r="M466" s="563">
        <v>4</v>
      </c>
      <c r="N466" s="563">
        <v>1</v>
      </c>
      <c r="O466" s="563">
        <v>3</v>
      </c>
      <c r="P466" s="563" t="s">
        <v>765</v>
      </c>
      <c r="Q466" s="563" t="s">
        <v>765</v>
      </c>
      <c r="R466" s="563" t="s">
        <v>765</v>
      </c>
      <c r="S466" s="563" t="s">
        <v>765</v>
      </c>
      <c r="T466" s="563" t="s">
        <v>765</v>
      </c>
      <c r="U466" s="563">
        <v>1</v>
      </c>
      <c r="V466" s="563">
        <v>1</v>
      </c>
      <c r="W466" s="561" t="s">
        <v>105</v>
      </c>
    </row>
    <row r="467" spans="1:23" ht="12" customHeight="1" x14ac:dyDescent="0.2"/>
    <row r="468" spans="1:23" ht="12" customHeight="1" x14ac:dyDescent="0.2"/>
    <row r="469" spans="1:23" ht="12" customHeight="1" x14ac:dyDescent="0.2">
      <c r="K469" s="579" t="s">
        <v>129</v>
      </c>
    </row>
    <row r="470" spans="1:23" s="574" customFormat="1" ht="21" customHeight="1" x14ac:dyDescent="0.2">
      <c r="A470" s="1074" t="s">
        <v>276</v>
      </c>
      <c r="B470" s="577" t="s">
        <v>536</v>
      </c>
      <c r="C470" s="576"/>
      <c r="D470" s="576"/>
      <c r="E470" s="1040"/>
      <c r="F470" s="1041" t="s">
        <v>460</v>
      </c>
      <c r="G470" s="576"/>
      <c r="H470" s="576"/>
      <c r="I470" s="576"/>
      <c r="J470" s="576"/>
      <c r="K470" s="576"/>
      <c r="L470" s="576"/>
      <c r="M470" s="576"/>
      <c r="N470" s="576"/>
      <c r="O470" s="576"/>
      <c r="P470" s="576"/>
      <c r="Q470" s="576"/>
      <c r="R470" s="576"/>
      <c r="S470" s="576"/>
      <c r="T470" s="576"/>
      <c r="U470" s="576"/>
      <c r="V470" s="576"/>
      <c r="W470" s="1077" t="s">
        <v>111</v>
      </c>
    </row>
    <row r="471" spans="1:23" s="574" customFormat="1" ht="21" customHeight="1" x14ac:dyDescent="0.2">
      <c r="A471" s="1075"/>
      <c r="B471" s="1041" t="s">
        <v>410</v>
      </c>
      <c r="C471" s="1040"/>
      <c r="D471" s="1041" t="s">
        <v>523</v>
      </c>
      <c r="E471" s="1040"/>
      <c r="F471" s="1080" t="s">
        <v>458</v>
      </c>
      <c r="G471" s="1041" t="s">
        <v>445</v>
      </c>
      <c r="H471" s="576"/>
      <c r="I471" s="576"/>
      <c r="J471" s="576"/>
      <c r="K471" s="576"/>
      <c r="L471" s="576"/>
      <c r="M471" s="576"/>
      <c r="N471" s="576"/>
      <c r="O471" s="576"/>
      <c r="P471" s="576"/>
      <c r="Q471" s="576"/>
      <c r="R471" s="576"/>
      <c r="S471" s="576"/>
      <c r="T471" s="576"/>
      <c r="U471" s="576"/>
      <c r="V471" s="576"/>
      <c r="W471" s="1078"/>
    </row>
    <row r="472" spans="1:23" s="574" customFormat="1" ht="52.5" customHeight="1" x14ac:dyDescent="0.2">
      <c r="A472" s="1076"/>
      <c r="B472" s="1043" t="s">
        <v>402</v>
      </c>
      <c r="C472" s="575" t="s">
        <v>401</v>
      </c>
      <c r="D472" s="1043" t="s">
        <v>522</v>
      </c>
      <c r="E472" s="575" t="s">
        <v>521</v>
      </c>
      <c r="F472" s="1081"/>
      <c r="G472" s="1043" t="s">
        <v>438</v>
      </c>
      <c r="H472" s="575" t="s">
        <v>433</v>
      </c>
      <c r="I472" s="575" t="s">
        <v>275</v>
      </c>
      <c r="J472" s="575" t="s">
        <v>456</v>
      </c>
      <c r="K472" s="575" t="s">
        <v>465</v>
      </c>
      <c r="L472" s="575" t="s">
        <v>535</v>
      </c>
      <c r="M472" s="575" t="s">
        <v>464</v>
      </c>
      <c r="N472" s="575" t="s">
        <v>432</v>
      </c>
      <c r="O472" s="575" t="s">
        <v>431</v>
      </c>
      <c r="P472" s="575" t="s">
        <v>510</v>
      </c>
      <c r="Q472" s="575" t="s">
        <v>429</v>
      </c>
      <c r="R472" s="575" t="s">
        <v>469</v>
      </c>
      <c r="S472" s="575" t="s">
        <v>509</v>
      </c>
      <c r="T472" s="575" t="s">
        <v>508</v>
      </c>
      <c r="U472" s="575" t="s">
        <v>507</v>
      </c>
      <c r="V472" s="580" t="s">
        <v>442</v>
      </c>
      <c r="W472" s="1079"/>
    </row>
    <row r="473" spans="1:23" s="560" customFormat="1" ht="9.75" customHeight="1" x14ac:dyDescent="0.2">
      <c r="A473" s="573" t="s">
        <v>598</v>
      </c>
      <c r="B473" s="572">
        <v>51</v>
      </c>
      <c r="C473" s="571">
        <v>51</v>
      </c>
      <c r="D473" s="571">
        <v>47</v>
      </c>
      <c r="E473" s="571">
        <v>47</v>
      </c>
      <c r="F473" s="571">
        <v>37354</v>
      </c>
      <c r="G473" s="571">
        <v>9109</v>
      </c>
      <c r="H473" s="571">
        <v>1908</v>
      </c>
      <c r="I473" s="571">
        <v>1022</v>
      </c>
      <c r="J473" s="571">
        <v>1986</v>
      </c>
      <c r="K473" s="571">
        <v>26</v>
      </c>
      <c r="L473" s="571">
        <v>365</v>
      </c>
      <c r="M473" s="571">
        <v>2223</v>
      </c>
      <c r="N473" s="571">
        <v>87</v>
      </c>
      <c r="O473" s="571">
        <v>2</v>
      </c>
      <c r="P473" s="571">
        <v>136</v>
      </c>
      <c r="Q473" s="571">
        <v>447</v>
      </c>
      <c r="R473" s="571">
        <v>831</v>
      </c>
      <c r="S473" s="571">
        <v>70</v>
      </c>
      <c r="T473" s="571" t="s">
        <v>765</v>
      </c>
      <c r="U473" s="571" t="s">
        <v>765</v>
      </c>
      <c r="V473" s="571">
        <v>6</v>
      </c>
      <c r="W473" s="569" t="s">
        <v>118</v>
      </c>
    </row>
    <row r="474" spans="1:23" s="560" customFormat="1" ht="9.75" customHeight="1" x14ac:dyDescent="0.2">
      <c r="A474" s="568" t="s">
        <v>399</v>
      </c>
      <c r="B474" s="560">
        <v>13</v>
      </c>
      <c r="C474" s="560">
        <v>13</v>
      </c>
      <c r="D474" s="560">
        <v>42</v>
      </c>
      <c r="E474" s="560">
        <v>42</v>
      </c>
      <c r="F474" s="560">
        <v>29910</v>
      </c>
      <c r="G474" s="560">
        <v>10765</v>
      </c>
      <c r="H474" s="560">
        <v>2182</v>
      </c>
      <c r="I474" s="560">
        <v>1161</v>
      </c>
      <c r="J474" s="560">
        <v>2388</v>
      </c>
      <c r="K474" s="560">
        <v>17</v>
      </c>
      <c r="L474" s="560">
        <v>457</v>
      </c>
      <c r="M474" s="560">
        <v>2496</v>
      </c>
      <c r="N474" s="560">
        <v>87</v>
      </c>
      <c r="O474" s="560">
        <v>1</v>
      </c>
      <c r="P474" s="560">
        <v>160</v>
      </c>
      <c r="Q474" s="560">
        <v>475</v>
      </c>
      <c r="R474" s="560">
        <v>876</v>
      </c>
      <c r="S474" s="560">
        <v>64</v>
      </c>
      <c r="T474" s="560">
        <v>401</v>
      </c>
      <c r="U474" s="560" t="s">
        <v>765</v>
      </c>
      <c r="V474" s="560" t="s">
        <v>765</v>
      </c>
      <c r="W474" s="566" t="s">
        <v>119</v>
      </c>
    </row>
    <row r="475" spans="1:23" s="560" customFormat="1" ht="9.75" customHeight="1" x14ac:dyDescent="0.2">
      <c r="A475" s="568" t="s">
        <v>398</v>
      </c>
      <c r="B475" s="560">
        <v>12</v>
      </c>
      <c r="C475" s="560">
        <v>12</v>
      </c>
      <c r="D475" s="560">
        <v>57</v>
      </c>
      <c r="E475" s="560">
        <v>57</v>
      </c>
      <c r="F475" s="560">
        <v>36351</v>
      </c>
      <c r="G475" s="560">
        <v>12129</v>
      </c>
      <c r="H475" s="560">
        <v>2551</v>
      </c>
      <c r="I475" s="560">
        <v>1140</v>
      </c>
      <c r="J475" s="560">
        <v>2895</v>
      </c>
      <c r="K475" s="560">
        <v>17</v>
      </c>
      <c r="L475" s="560">
        <v>517</v>
      </c>
      <c r="M475" s="560">
        <v>2751</v>
      </c>
      <c r="N475" s="560">
        <v>131</v>
      </c>
      <c r="O475" s="560">
        <v>3</v>
      </c>
      <c r="P475" s="560">
        <v>138</v>
      </c>
      <c r="Q475" s="560">
        <v>443</v>
      </c>
      <c r="R475" s="560">
        <v>877</v>
      </c>
      <c r="S475" s="560">
        <v>45</v>
      </c>
      <c r="T475" s="560">
        <v>614</v>
      </c>
      <c r="U475" s="560">
        <v>5</v>
      </c>
      <c r="V475" s="560">
        <v>2</v>
      </c>
      <c r="W475" s="566" t="s">
        <v>120</v>
      </c>
    </row>
    <row r="476" spans="1:23" s="560" customFormat="1" ht="9.75" customHeight="1" x14ac:dyDescent="0.2">
      <c r="A476" s="568" t="s">
        <v>397</v>
      </c>
      <c r="B476" s="560">
        <v>13</v>
      </c>
      <c r="C476" s="560">
        <v>13</v>
      </c>
      <c r="D476" s="560">
        <v>47</v>
      </c>
      <c r="E476" s="560">
        <v>47</v>
      </c>
      <c r="F476" s="560">
        <v>35805</v>
      </c>
      <c r="G476" s="560">
        <v>12547</v>
      </c>
      <c r="H476" s="560">
        <v>2857</v>
      </c>
      <c r="I476" s="560">
        <v>1209</v>
      </c>
      <c r="J476" s="560">
        <v>3114</v>
      </c>
      <c r="K476" s="560">
        <v>18</v>
      </c>
      <c r="L476" s="560">
        <v>548</v>
      </c>
      <c r="M476" s="560">
        <v>2642</v>
      </c>
      <c r="N476" s="560">
        <v>117</v>
      </c>
      <c r="O476" s="560">
        <v>3</v>
      </c>
      <c r="P476" s="560">
        <v>172</v>
      </c>
      <c r="Q476" s="560">
        <v>339</v>
      </c>
      <c r="R476" s="560">
        <v>752</v>
      </c>
      <c r="S476" s="560">
        <v>17</v>
      </c>
      <c r="T476" s="560">
        <v>742</v>
      </c>
      <c r="U476" s="560">
        <v>5</v>
      </c>
      <c r="V476" s="560">
        <v>12</v>
      </c>
      <c r="W476" s="566" t="s">
        <v>283</v>
      </c>
    </row>
    <row r="477" spans="1:23" s="560" customFormat="1" ht="9.75" customHeight="1" x14ac:dyDescent="0.2">
      <c r="A477" s="568" t="s">
        <v>750</v>
      </c>
      <c r="B477" s="560" t="s">
        <v>765</v>
      </c>
      <c r="C477" s="560" t="s">
        <v>765</v>
      </c>
      <c r="D477" s="560">
        <v>46</v>
      </c>
      <c r="E477" s="560">
        <v>46</v>
      </c>
      <c r="F477" s="560">
        <v>44515</v>
      </c>
      <c r="G477" s="560">
        <v>14997</v>
      </c>
      <c r="H477" s="560">
        <v>2734</v>
      </c>
      <c r="I477" s="560">
        <v>1558</v>
      </c>
      <c r="J477" s="560">
        <v>2553</v>
      </c>
      <c r="K477" s="560">
        <v>6</v>
      </c>
      <c r="L477" s="560">
        <v>495</v>
      </c>
      <c r="M477" s="560">
        <v>5510</v>
      </c>
      <c r="N477" s="560">
        <v>60</v>
      </c>
      <c r="O477" s="560">
        <v>6</v>
      </c>
      <c r="P477" s="560">
        <v>116</v>
      </c>
      <c r="Q477" s="560">
        <v>350</v>
      </c>
      <c r="R477" s="560">
        <v>870</v>
      </c>
      <c r="S477" s="560">
        <v>35</v>
      </c>
      <c r="T477" s="560">
        <v>692</v>
      </c>
      <c r="U477" s="560">
        <v>4</v>
      </c>
      <c r="V477" s="560">
        <v>8</v>
      </c>
      <c r="W477" s="566" t="s">
        <v>673</v>
      </c>
    </row>
    <row r="478" spans="1:23" s="560" customFormat="1" ht="6.75" customHeight="1" x14ac:dyDescent="0.2">
      <c r="A478" s="568"/>
      <c r="W478" s="566"/>
    </row>
    <row r="479" spans="1:23" s="560" customFormat="1" ht="9.75" customHeight="1" x14ac:dyDescent="0.2">
      <c r="A479" s="568" t="s">
        <v>595</v>
      </c>
      <c r="B479" s="560">
        <v>6</v>
      </c>
      <c r="C479" s="560">
        <v>6</v>
      </c>
      <c r="D479" s="560">
        <v>46</v>
      </c>
      <c r="E479" s="560">
        <v>46</v>
      </c>
      <c r="F479" s="560">
        <v>39167</v>
      </c>
      <c r="G479" s="560">
        <v>13551</v>
      </c>
      <c r="H479" s="560">
        <v>3014</v>
      </c>
      <c r="I479" s="560">
        <v>1300</v>
      </c>
      <c r="J479" s="560">
        <v>3215</v>
      </c>
      <c r="K479" s="560">
        <v>1</v>
      </c>
      <c r="L479" s="560">
        <v>552</v>
      </c>
      <c r="M479" s="560">
        <v>3314</v>
      </c>
      <c r="N479" s="560">
        <v>116</v>
      </c>
      <c r="O479" s="560">
        <v>4</v>
      </c>
      <c r="P479" s="560">
        <v>158</v>
      </c>
      <c r="Q479" s="560">
        <v>321</v>
      </c>
      <c r="R479" s="560">
        <v>759</v>
      </c>
      <c r="S479" s="560">
        <v>17</v>
      </c>
      <c r="T479" s="560">
        <v>769</v>
      </c>
      <c r="U479" s="560">
        <v>5</v>
      </c>
      <c r="V479" s="560">
        <v>6</v>
      </c>
      <c r="W479" s="566" t="s">
        <v>282</v>
      </c>
    </row>
    <row r="480" spans="1:23" s="560" customFormat="1" ht="9.75" customHeight="1" x14ac:dyDescent="0.2">
      <c r="A480" s="568" t="s">
        <v>751</v>
      </c>
      <c r="B480" s="560" t="s">
        <v>765</v>
      </c>
      <c r="C480" s="560" t="s">
        <v>765</v>
      </c>
      <c r="D480" s="560">
        <v>41</v>
      </c>
      <c r="E480" s="560">
        <v>41</v>
      </c>
      <c r="F480" s="560">
        <v>41114</v>
      </c>
      <c r="G480" s="560">
        <v>15546</v>
      </c>
      <c r="H480" s="560">
        <v>2476</v>
      </c>
      <c r="I480" s="560">
        <v>1600</v>
      </c>
      <c r="J480" s="560">
        <v>2562</v>
      </c>
      <c r="K480" s="560">
        <v>17</v>
      </c>
      <c r="L480" s="560">
        <v>472</v>
      </c>
      <c r="M480" s="560">
        <v>6090</v>
      </c>
      <c r="N480" s="560">
        <v>88</v>
      </c>
      <c r="O480" s="560">
        <v>5</v>
      </c>
      <c r="P480" s="560">
        <v>171</v>
      </c>
      <c r="Q480" s="560">
        <v>384</v>
      </c>
      <c r="R480" s="560">
        <v>874</v>
      </c>
      <c r="S480" s="560">
        <v>70</v>
      </c>
      <c r="T480" s="560">
        <v>725</v>
      </c>
      <c r="U480" s="560">
        <v>4</v>
      </c>
      <c r="V480" s="560">
        <v>8</v>
      </c>
      <c r="W480" s="566" t="s">
        <v>675</v>
      </c>
    </row>
    <row r="481" spans="1:23" s="560" customFormat="1" ht="6.75" customHeight="1" x14ac:dyDescent="0.2">
      <c r="A481" s="568"/>
      <c r="W481" s="566"/>
    </row>
    <row r="482" spans="1:23" s="560" customFormat="1" ht="9.75" customHeight="1" x14ac:dyDescent="0.2">
      <c r="A482" s="568" t="s">
        <v>393</v>
      </c>
      <c r="B482" s="560" t="s">
        <v>765</v>
      </c>
      <c r="C482" s="560" t="s">
        <v>765</v>
      </c>
      <c r="D482" s="560">
        <v>13</v>
      </c>
      <c r="E482" s="560">
        <v>13</v>
      </c>
      <c r="F482" s="560">
        <v>12053</v>
      </c>
      <c r="G482" s="560">
        <v>3814</v>
      </c>
      <c r="H482" s="560">
        <v>863</v>
      </c>
      <c r="I482" s="560">
        <v>389</v>
      </c>
      <c r="J482" s="560">
        <v>682</v>
      </c>
      <c r="K482" s="560" t="s">
        <v>765</v>
      </c>
      <c r="L482" s="560">
        <v>116</v>
      </c>
      <c r="M482" s="560">
        <v>1432</v>
      </c>
      <c r="N482" s="560">
        <v>12</v>
      </c>
      <c r="O482" s="560">
        <v>2</v>
      </c>
      <c r="P482" s="560">
        <v>33</v>
      </c>
      <c r="Q482" s="560">
        <v>56</v>
      </c>
      <c r="R482" s="560">
        <v>55</v>
      </c>
      <c r="S482" s="560" t="s">
        <v>765</v>
      </c>
      <c r="T482" s="560">
        <v>174</v>
      </c>
      <c r="U482" s="560" t="s">
        <v>765</v>
      </c>
      <c r="V482" s="560" t="s">
        <v>765</v>
      </c>
      <c r="W482" s="566" t="s">
        <v>281</v>
      </c>
    </row>
    <row r="483" spans="1:23" s="560" customFormat="1" ht="9.75" customHeight="1" x14ac:dyDescent="0.2">
      <c r="A483" s="568" t="s">
        <v>396</v>
      </c>
      <c r="B483" s="560" t="s">
        <v>765</v>
      </c>
      <c r="C483" s="560" t="s">
        <v>765</v>
      </c>
      <c r="D483" s="560">
        <v>11</v>
      </c>
      <c r="E483" s="560">
        <v>11</v>
      </c>
      <c r="F483" s="560">
        <v>10035</v>
      </c>
      <c r="G483" s="560">
        <v>3498</v>
      </c>
      <c r="H483" s="560">
        <v>577</v>
      </c>
      <c r="I483" s="560">
        <v>401</v>
      </c>
      <c r="J483" s="560">
        <v>590</v>
      </c>
      <c r="K483" s="560" t="s">
        <v>765</v>
      </c>
      <c r="L483" s="560">
        <v>161</v>
      </c>
      <c r="M483" s="560">
        <v>1176</v>
      </c>
      <c r="N483" s="560">
        <v>24</v>
      </c>
      <c r="O483" s="560" t="s">
        <v>765</v>
      </c>
      <c r="P483" s="560">
        <v>16</v>
      </c>
      <c r="Q483" s="560">
        <v>73</v>
      </c>
      <c r="R483" s="560">
        <v>287</v>
      </c>
      <c r="S483" s="560" t="s">
        <v>765</v>
      </c>
      <c r="T483" s="560">
        <v>189</v>
      </c>
      <c r="U483" s="560">
        <v>4</v>
      </c>
      <c r="V483" s="560" t="s">
        <v>765</v>
      </c>
      <c r="W483" s="566" t="s">
        <v>121</v>
      </c>
    </row>
    <row r="484" spans="1:23" s="560" customFormat="1" ht="9.75" customHeight="1" x14ac:dyDescent="0.2">
      <c r="A484" s="568" t="s">
        <v>395</v>
      </c>
      <c r="B484" s="560" t="s">
        <v>765</v>
      </c>
      <c r="C484" s="560" t="s">
        <v>765</v>
      </c>
      <c r="D484" s="560">
        <v>9</v>
      </c>
      <c r="E484" s="560">
        <v>9</v>
      </c>
      <c r="F484" s="560">
        <v>10162</v>
      </c>
      <c r="G484" s="560">
        <v>3404</v>
      </c>
      <c r="H484" s="560">
        <v>655</v>
      </c>
      <c r="I484" s="560">
        <v>402</v>
      </c>
      <c r="J484" s="560">
        <v>517</v>
      </c>
      <c r="K484" s="560" t="s">
        <v>765</v>
      </c>
      <c r="L484" s="560">
        <v>119</v>
      </c>
      <c r="M484" s="560">
        <v>968</v>
      </c>
      <c r="N484" s="560">
        <v>23</v>
      </c>
      <c r="O484" s="560">
        <v>3</v>
      </c>
      <c r="P484" s="560">
        <v>16</v>
      </c>
      <c r="Q484" s="560">
        <v>108</v>
      </c>
      <c r="R484" s="560">
        <v>377</v>
      </c>
      <c r="S484" s="560">
        <v>17</v>
      </c>
      <c r="T484" s="560">
        <v>191</v>
      </c>
      <c r="U484" s="560" t="s">
        <v>765</v>
      </c>
      <c r="V484" s="560">
        <v>8</v>
      </c>
      <c r="W484" s="566" t="s">
        <v>122</v>
      </c>
    </row>
    <row r="485" spans="1:23" s="560" customFormat="1" ht="9.75" customHeight="1" x14ac:dyDescent="0.2">
      <c r="A485" s="568" t="s">
        <v>394</v>
      </c>
      <c r="B485" s="560" t="s">
        <v>765</v>
      </c>
      <c r="C485" s="560" t="s">
        <v>765</v>
      </c>
      <c r="D485" s="560">
        <v>13</v>
      </c>
      <c r="E485" s="560">
        <v>13</v>
      </c>
      <c r="F485" s="560">
        <v>12265</v>
      </c>
      <c r="G485" s="560">
        <v>4281</v>
      </c>
      <c r="H485" s="560">
        <v>639</v>
      </c>
      <c r="I485" s="560">
        <v>366</v>
      </c>
      <c r="J485" s="560">
        <v>764</v>
      </c>
      <c r="K485" s="560">
        <v>6</v>
      </c>
      <c r="L485" s="560">
        <v>99</v>
      </c>
      <c r="M485" s="560">
        <v>1934</v>
      </c>
      <c r="N485" s="560">
        <v>1</v>
      </c>
      <c r="O485" s="560">
        <v>1</v>
      </c>
      <c r="P485" s="560">
        <v>51</v>
      </c>
      <c r="Q485" s="560">
        <v>113</v>
      </c>
      <c r="R485" s="560">
        <v>151</v>
      </c>
      <c r="S485" s="560">
        <v>18</v>
      </c>
      <c r="T485" s="560">
        <v>138</v>
      </c>
      <c r="U485" s="560" t="s">
        <v>765</v>
      </c>
      <c r="V485" s="560" t="s">
        <v>765</v>
      </c>
      <c r="W485" s="566" t="s">
        <v>123</v>
      </c>
    </row>
    <row r="486" spans="1:23" s="560" customFormat="1" ht="9.75" customHeight="1" x14ac:dyDescent="0.2">
      <c r="A486" s="568" t="s">
        <v>676</v>
      </c>
      <c r="B486" s="560" t="s">
        <v>765</v>
      </c>
      <c r="C486" s="560" t="s">
        <v>765</v>
      </c>
      <c r="D486" s="560">
        <v>8</v>
      </c>
      <c r="E486" s="560">
        <v>8</v>
      </c>
      <c r="F486" s="560">
        <v>8652</v>
      </c>
      <c r="G486" s="560">
        <v>4363</v>
      </c>
      <c r="H486" s="560">
        <v>605</v>
      </c>
      <c r="I486" s="560">
        <v>431</v>
      </c>
      <c r="J486" s="560">
        <v>691</v>
      </c>
      <c r="K486" s="560">
        <v>11</v>
      </c>
      <c r="L486" s="560">
        <v>93</v>
      </c>
      <c r="M486" s="560">
        <v>2012</v>
      </c>
      <c r="N486" s="560">
        <v>40</v>
      </c>
      <c r="O486" s="560">
        <v>1</v>
      </c>
      <c r="P486" s="560">
        <v>88</v>
      </c>
      <c r="Q486" s="560">
        <v>90</v>
      </c>
      <c r="R486" s="560">
        <v>59</v>
      </c>
      <c r="S486" s="560">
        <v>35</v>
      </c>
      <c r="T486" s="560">
        <v>207</v>
      </c>
      <c r="U486" s="560" t="s">
        <v>765</v>
      </c>
      <c r="V486" s="560" t="s">
        <v>765</v>
      </c>
      <c r="W486" s="566" t="s">
        <v>677</v>
      </c>
    </row>
    <row r="487" spans="1:23" s="560" customFormat="1" ht="6.75" customHeight="1" x14ac:dyDescent="0.2">
      <c r="A487" s="568"/>
      <c r="W487" s="566"/>
    </row>
    <row r="488" spans="1:23" s="560" customFormat="1" ht="9.75" customHeight="1" x14ac:dyDescent="0.2">
      <c r="A488" s="568" t="s">
        <v>280</v>
      </c>
      <c r="B488" s="560" t="s">
        <v>765</v>
      </c>
      <c r="C488" s="560" t="s">
        <v>765</v>
      </c>
      <c r="D488" s="560">
        <v>5</v>
      </c>
      <c r="E488" s="560">
        <v>5</v>
      </c>
      <c r="F488" s="560">
        <v>4598</v>
      </c>
      <c r="G488" s="560">
        <v>961</v>
      </c>
      <c r="H488" s="560">
        <v>256</v>
      </c>
      <c r="I488" s="560">
        <v>45</v>
      </c>
      <c r="J488" s="560">
        <v>154</v>
      </c>
      <c r="K488" s="560" t="s">
        <v>765</v>
      </c>
      <c r="L488" s="560">
        <v>15</v>
      </c>
      <c r="M488" s="560">
        <v>374</v>
      </c>
      <c r="N488" s="560" t="s">
        <v>765</v>
      </c>
      <c r="O488" s="560" t="s">
        <v>765</v>
      </c>
      <c r="P488" s="560" t="s">
        <v>765</v>
      </c>
      <c r="Q488" s="560">
        <v>22</v>
      </c>
      <c r="R488" s="560">
        <v>18</v>
      </c>
      <c r="S488" s="560" t="s">
        <v>765</v>
      </c>
      <c r="T488" s="560">
        <v>77</v>
      </c>
      <c r="U488" s="560" t="s">
        <v>765</v>
      </c>
      <c r="V488" s="560" t="s">
        <v>765</v>
      </c>
      <c r="W488" s="566" t="s">
        <v>279</v>
      </c>
    </row>
    <row r="489" spans="1:23" s="560" customFormat="1" ht="9.75" customHeight="1" x14ac:dyDescent="0.2">
      <c r="A489" s="568" t="s">
        <v>383</v>
      </c>
      <c r="B489" s="560" t="s">
        <v>765</v>
      </c>
      <c r="C489" s="560" t="s">
        <v>765</v>
      </c>
      <c r="D489" s="560">
        <v>4</v>
      </c>
      <c r="E489" s="560">
        <v>4</v>
      </c>
      <c r="F489" s="560">
        <v>4846</v>
      </c>
      <c r="G489" s="560">
        <v>1364</v>
      </c>
      <c r="H489" s="560">
        <v>245</v>
      </c>
      <c r="I489" s="560">
        <v>184</v>
      </c>
      <c r="J489" s="560">
        <v>293</v>
      </c>
      <c r="K489" s="560" t="s">
        <v>765</v>
      </c>
      <c r="L489" s="560">
        <v>67</v>
      </c>
      <c r="M489" s="560">
        <v>490</v>
      </c>
      <c r="N489" s="560">
        <v>12</v>
      </c>
      <c r="O489" s="560" t="s">
        <v>765</v>
      </c>
      <c r="P489" s="560">
        <v>16</v>
      </c>
      <c r="Q489" s="560">
        <v>12</v>
      </c>
      <c r="R489" s="560">
        <v>1</v>
      </c>
      <c r="S489" s="560" t="s">
        <v>765</v>
      </c>
      <c r="T489" s="560">
        <v>44</v>
      </c>
      <c r="U489" s="560" t="s">
        <v>765</v>
      </c>
      <c r="V489" s="560" t="s">
        <v>765</v>
      </c>
      <c r="W489" s="566" t="s">
        <v>104</v>
      </c>
    </row>
    <row r="490" spans="1:23" s="560" customFormat="1" ht="9.75" customHeight="1" x14ac:dyDescent="0.2">
      <c r="A490" s="568" t="s">
        <v>382</v>
      </c>
      <c r="B490" s="560" t="s">
        <v>765</v>
      </c>
      <c r="C490" s="560" t="s">
        <v>765</v>
      </c>
      <c r="D490" s="560">
        <v>4</v>
      </c>
      <c r="E490" s="560">
        <v>4</v>
      </c>
      <c r="F490" s="560">
        <v>2609</v>
      </c>
      <c r="G490" s="560">
        <v>1489</v>
      </c>
      <c r="H490" s="560">
        <v>362</v>
      </c>
      <c r="I490" s="560">
        <v>160</v>
      </c>
      <c r="J490" s="560">
        <v>235</v>
      </c>
      <c r="K490" s="560" t="s">
        <v>765</v>
      </c>
      <c r="L490" s="560">
        <v>34</v>
      </c>
      <c r="M490" s="560">
        <v>568</v>
      </c>
      <c r="N490" s="560" t="s">
        <v>765</v>
      </c>
      <c r="O490" s="560">
        <v>2</v>
      </c>
      <c r="P490" s="560">
        <v>17</v>
      </c>
      <c r="Q490" s="560">
        <v>22</v>
      </c>
      <c r="R490" s="560">
        <v>36</v>
      </c>
      <c r="S490" s="560" t="s">
        <v>765</v>
      </c>
      <c r="T490" s="560">
        <v>53</v>
      </c>
      <c r="U490" s="560" t="s">
        <v>765</v>
      </c>
      <c r="V490" s="560" t="s">
        <v>765</v>
      </c>
      <c r="W490" s="566" t="s">
        <v>105</v>
      </c>
    </row>
    <row r="491" spans="1:23" s="560" customFormat="1" ht="9.75" customHeight="1" x14ac:dyDescent="0.2">
      <c r="A491" s="568" t="s">
        <v>392</v>
      </c>
      <c r="B491" s="560" t="s">
        <v>765</v>
      </c>
      <c r="C491" s="560" t="s">
        <v>765</v>
      </c>
      <c r="D491" s="560">
        <v>3</v>
      </c>
      <c r="E491" s="560">
        <v>3</v>
      </c>
      <c r="F491" s="560">
        <v>4658</v>
      </c>
      <c r="G491" s="560">
        <v>1272</v>
      </c>
      <c r="H491" s="560">
        <v>124</v>
      </c>
      <c r="I491" s="560">
        <v>132</v>
      </c>
      <c r="J491" s="560">
        <v>69</v>
      </c>
      <c r="K491" s="560" t="s">
        <v>765</v>
      </c>
      <c r="L491" s="560">
        <v>67</v>
      </c>
      <c r="M491" s="560">
        <v>752</v>
      </c>
      <c r="N491" s="560">
        <v>13</v>
      </c>
      <c r="O491" s="560" t="s">
        <v>765</v>
      </c>
      <c r="P491" s="560">
        <v>16</v>
      </c>
      <c r="Q491" s="560">
        <v>22</v>
      </c>
      <c r="R491" s="560" t="s">
        <v>765</v>
      </c>
      <c r="S491" s="560" t="s">
        <v>765</v>
      </c>
      <c r="T491" s="560">
        <v>77</v>
      </c>
      <c r="U491" s="560" t="s">
        <v>765</v>
      </c>
      <c r="V491" s="560" t="s">
        <v>765</v>
      </c>
      <c r="W491" s="566" t="s">
        <v>106</v>
      </c>
    </row>
    <row r="492" spans="1:23" s="560" customFormat="1" ht="9.75" customHeight="1" x14ac:dyDescent="0.2">
      <c r="A492" s="568" t="s">
        <v>391</v>
      </c>
      <c r="B492" s="560" t="s">
        <v>765</v>
      </c>
      <c r="C492" s="560" t="s">
        <v>765</v>
      </c>
      <c r="D492" s="560">
        <v>2</v>
      </c>
      <c r="E492" s="560">
        <v>2</v>
      </c>
      <c r="F492" s="560">
        <v>3685</v>
      </c>
      <c r="G492" s="560">
        <v>1183</v>
      </c>
      <c r="H492" s="560">
        <v>171</v>
      </c>
      <c r="I492" s="560">
        <v>108</v>
      </c>
      <c r="J492" s="560">
        <v>269</v>
      </c>
      <c r="K492" s="560" t="s">
        <v>765</v>
      </c>
      <c r="L492" s="560">
        <v>49</v>
      </c>
      <c r="M492" s="560">
        <v>273</v>
      </c>
      <c r="N492" s="560" t="s">
        <v>765</v>
      </c>
      <c r="O492" s="560" t="s">
        <v>765</v>
      </c>
      <c r="P492" s="560" t="s">
        <v>765</v>
      </c>
      <c r="Q492" s="560">
        <v>45</v>
      </c>
      <c r="R492" s="560">
        <v>224</v>
      </c>
      <c r="S492" s="560" t="s">
        <v>765</v>
      </c>
      <c r="T492" s="560">
        <v>43</v>
      </c>
      <c r="U492" s="560">
        <v>1</v>
      </c>
      <c r="V492" s="560" t="s">
        <v>765</v>
      </c>
      <c r="W492" s="566" t="s">
        <v>124</v>
      </c>
    </row>
    <row r="493" spans="1:23" s="560" customFormat="1" ht="9.75" customHeight="1" x14ac:dyDescent="0.2">
      <c r="A493" s="568" t="s">
        <v>390</v>
      </c>
      <c r="B493" s="560" t="s">
        <v>765</v>
      </c>
      <c r="C493" s="560" t="s">
        <v>765</v>
      </c>
      <c r="D493" s="560">
        <v>6</v>
      </c>
      <c r="E493" s="560">
        <v>6</v>
      </c>
      <c r="F493" s="560">
        <v>1692</v>
      </c>
      <c r="G493" s="560">
        <v>1043</v>
      </c>
      <c r="H493" s="560">
        <v>282</v>
      </c>
      <c r="I493" s="560">
        <v>161</v>
      </c>
      <c r="J493" s="560">
        <v>252</v>
      </c>
      <c r="K493" s="560" t="s">
        <v>765</v>
      </c>
      <c r="L493" s="560">
        <v>45</v>
      </c>
      <c r="M493" s="560">
        <v>151</v>
      </c>
      <c r="N493" s="560">
        <v>11</v>
      </c>
      <c r="O493" s="560" t="s">
        <v>765</v>
      </c>
      <c r="P493" s="560" t="s">
        <v>765</v>
      </c>
      <c r="Q493" s="560">
        <v>6</v>
      </c>
      <c r="R493" s="560">
        <v>63</v>
      </c>
      <c r="S493" s="560" t="s">
        <v>765</v>
      </c>
      <c r="T493" s="560">
        <v>69</v>
      </c>
      <c r="U493" s="560">
        <v>3</v>
      </c>
      <c r="V493" s="560" t="s">
        <v>765</v>
      </c>
      <c r="W493" s="566" t="s">
        <v>125</v>
      </c>
    </row>
    <row r="494" spans="1:23" s="560" customFormat="1" ht="9.75" customHeight="1" x14ac:dyDescent="0.2">
      <c r="A494" s="568" t="s">
        <v>389</v>
      </c>
      <c r="B494" s="560" t="s">
        <v>765</v>
      </c>
      <c r="C494" s="560" t="s">
        <v>765</v>
      </c>
      <c r="D494" s="560">
        <v>3</v>
      </c>
      <c r="E494" s="560">
        <v>3</v>
      </c>
      <c r="F494" s="560">
        <v>2115</v>
      </c>
      <c r="G494" s="560">
        <v>1042</v>
      </c>
      <c r="H494" s="560">
        <v>211</v>
      </c>
      <c r="I494" s="560">
        <v>206</v>
      </c>
      <c r="J494" s="560">
        <v>136</v>
      </c>
      <c r="K494" s="560" t="s">
        <v>765</v>
      </c>
      <c r="L494" s="560">
        <v>37</v>
      </c>
      <c r="M494" s="560">
        <v>229</v>
      </c>
      <c r="N494" s="560" t="s">
        <v>765</v>
      </c>
      <c r="O494" s="560">
        <v>3</v>
      </c>
      <c r="P494" s="560">
        <v>16</v>
      </c>
      <c r="Q494" s="560">
        <v>22</v>
      </c>
      <c r="R494" s="560">
        <v>113</v>
      </c>
      <c r="S494" s="560">
        <v>17</v>
      </c>
      <c r="T494" s="560">
        <v>52</v>
      </c>
      <c r="U494" s="560" t="s">
        <v>765</v>
      </c>
      <c r="V494" s="560" t="s">
        <v>765</v>
      </c>
      <c r="W494" s="566" t="s">
        <v>126</v>
      </c>
    </row>
    <row r="495" spans="1:23" s="560" customFormat="1" ht="9.75" customHeight="1" x14ac:dyDescent="0.2">
      <c r="A495" s="568" t="s">
        <v>388</v>
      </c>
      <c r="B495" s="560" t="s">
        <v>765</v>
      </c>
      <c r="C495" s="560" t="s">
        <v>765</v>
      </c>
      <c r="D495" s="560">
        <v>3</v>
      </c>
      <c r="E495" s="560">
        <v>3</v>
      </c>
      <c r="F495" s="560">
        <v>5968</v>
      </c>
      <c r="G495" s="560">
        <v>1302</v>
      </c>
      <c r="H495" s="560">
        <v>238</v>
      </c>
      <c r="I495" s="560">
        <v>99</v>
      </c>
      <c r="J495" s="560">
        <v>86</v>
      </c>
      <c r="K495" s="560" t="s">
        <v>765</v>
      </c>
      <c r="L495" s="560">
        <v>45</v>
      </c>
      <c r="M495" s="560">
        <v>472</v>
      </c>
      <c r="N495" s="560">
        <v>12</v>
      </c>
      <c r="O495" s="560" t="s">
        <v>765</v>
      </c>
      <c r="P495" s="560" t="s">
        <v>765</v>
      </c>
      <c r="Q495" s="560">
        <v>34</v>
      </c>
      <c r="R495" s="560">
        <v>264</v>
      </c>
      <c r="S495" s="560" t="s">
        <v>765</v>
      </c>
      <c r="T495" s="560">
        <v>52</v>
      </c>
      <c r="U495" s="560" t="s">
        <v>765</v>
      </c>
      <c r="V495" s="560" t="s">
        <v>765</v>
      </c>
      <c r="W495" s="566" t="s">
        <v>127</v>
      </c>
    </row>
    <row r="496" spans="1:23" s="560" customFormat="1" ht="9.75" customHeight="1" x14ac:dyDescent="0.2">
      <c r="A496" s="568" t="s">
        <v>387</v>
      </c>
      <c r="B496" s="560" t="s">
        <v>765</v>
      </c>
      <c r="C496" s="560" t="s">
        <v>765</v>
      </c>
      <c r="D496" s="560">
        <v>3</v>
      </c>
      <c r="E496" s="560">
        <v>3</v>
      </c>
      <c r="F496" s="560">
        <v>2079</v>
      </c>
      <c r="G496" s="560">
        <v>1060</v>
      </c>
      <c r="H496" s="560">
        <v>206</v>
      </c>
      <c r="I496" s="560">
        <v>97</v>
      </c>
      <c r="J496" s="560">
        <v>295</v>
      </c>
      <c r="K496" s="560" t="s">
        <v>765</v>
      </c>
      <c r="L496" s="560">
        <v>37</v>
      </c>
      <c r="M496" s="560">
        <v>267</v>
      </c>
      <c r="N496" s="560">
        <v>11</v>
      </c>
      <c r="O496" s="560" t="s">
        <v>765</v>
      </c>
      <c r="P496" s="560" t="s">
        <v>765</v>
      </c>
      <c r="Q496" s="560">
        <v>52</v>
      </c>
      <c r="R496" s="560" t="s">
        <v>765</v>
      </c>
      <c r="S496" s="560" t="s">
        <v>765</v>
      </c>
      <c r="T496" s="560">
        <v>87</v>
      </c>
      <c r="U496" s="560" t="s">
        <v>765</v>
      </c>
      <c r="V496" s="560">
        <v>8</v>
      </c>
      <c r="W496" s="566" t="s">
        <v>128</v>
      </c>
    </row>
    <row r="497" spans="1:23" s="560" customFormat="1" ht="9.75" customHeight="1" x14ac:dyDescent="0.2">
      <c r="A497" s="568" t="s">
        <v>386</v>
      </c>
      <c r="B497" s="560" t="s">
        <v>765</v>
      </c>
      <c r="C497" s="560" t="s">
        <v>765</v>
      </c>
      <c r="D497" s="560">
        <v>5</v>
      </c>
      <c r="E497" s="560">
        <v>5</v>
      </c>
      <c r="F497" s="560">
        <v>4876</v>
      </c>
      <c r="G497" s="560">
        <v>1306</v>
      </c>
      <c r="H497" s="560">
        <v>191</v>
      </c>
      <c r="I497" s="560">
        <v>79</v>
      </c>
      <c r="J497" s="560">
        <v>306</v>
      </c>
      <c r="K497" s="560" t="s">
        <v>765</v>
      </c>
      <c r="L497" s="560">
        <v>22</v>
      </c>
      <c r="M497" s="560">
        <v>669</v>
      </c>
      <c r="N497" s="560" t="s">
        <v>765</v>
      </c>
      <c r="O497" s="560">
        <v>1</v>
      </c>
      <c r="P497" s="560">
        <v>16</v>
      </c>
      <c r="Q497" s="560" t="s">
        <v>765</v>
      </c>
      <c r="R497" s="560">
        <v>22</v>
      </c>
      <c r="S497" s="560" t="s">
        <v>765</v>
      </c>
      <c r="T497" s="560" t="s">
        <v>765</v>
      </c>
      <c r="U497" s="560" t="s">
        <v>765</v>
      </c>
      <c r="V497" s="560" t="s">
        <v>765</v>
      </c>
      <c r="W497" s="566" t="s">
        <v>107</v>
      </c>
    </row>
    <row r="498" spans="1:23" s="560" customFormat="1" ht="9.75" customHeight="1" x14ac:dyDescent="0.2">
      <c r="A498" s="568" t="s">
        <v>385</v>
      </c>
      <c r="B498" s="560" t="s">
        <v>765</v>
      </c>
      <c r="C498" s="560" t="s">
        <v>765</v>
      </c>
      <c r="D498" s="560">
        <v>3</v>
      </c>
      <c r="E498" s="560">
        <v>3</v>
      </c>
      <c r="F498" s="560">
        <v>4990</v>
      </c>
      <c r="G498" s="560">
        <v>1716</v>
      </c>
      <c r="H498" s="560">
        <v>225</v>
      </c>
      <c r="I498" s="560">
        <v>180</v>
      </c>
      <c r="J498" s="560">
        <v>189</v>
      </c>
      <c r="K498" s="560" t="s">
        <v>765</v>
      </c>
      <c r="L498" s="560">
        <v>43</v>
      </c>
      <c r="M498" s="560">
        <v>777</v>
      </c>
      <c r="N498" s="560">
        <v>1</v>
      </c>
      <c r="O498" s="560" t="s">
        <v>765</v>
      </c>
      <c r="P498" s="560">
        <v>2</v>
      </c>
      <c r="Q498" s="560">
        <v>101</v>
      </c>
      <c r="R498" s="560">
        <v>111</v>
      </c>
      <c r="S498" s="560">
        <v>18</v>
      </c>
      <c r="T498" s="560">
        <v>69</v>
      </c>
      <c r="U498" s="560" t="s">
        <v>765</v>
      </c>
      <c r="V498" s="560" t="s">
        <v>765</v>
      </c>
      <c r="W498" s="566" t="s">
        <v>108</v>
      </c>
    </row>
    <row r="499" spans="1:23" s="560" customFormat="1" ht="9.75" customHeight="1" x14ac:dyDescent="0.2">
      <c r="A499" s="568" t="s">
        <v>384</v>
      </c>
      <c r="B499" s="560" t="s">
        <v>765</v>
      </c>
      <c r="C499" s="560" t="s">
        <v>765</v>
      </c>
      <c r="D499" s="560">
        <v>5</v>
      </c>
      <c r="E499" s="560">
        <v>5</v>
      </c>
      <c r="F499" s="560">
        <v>2399</v>
      </c>
      <c r="G499" s="560">
        <v>1259</v>
      </c>
      <c r="H499" s="560">
        <v>223</v>
      </c>
      <c r="I499" s="560">
        <v>107</v>
      </c>
      <c r="J499" s="560">
        <v>269</v>
      </c>
      <c r="K499" s="560">
        <v>6</v>
      </c>
      <c r="L499" s="560">
        <v>34</v>
      </c>
      <c r="M499" s="560">
        <v>488</v>
      </c>
      <c r="N499" s="560" t="s">
        <v>765</v>
      </c>
      <c r="O499" s="560" t="s">
        <v>765</v>
      </c>
      <c r="P499" s="560">
        <v>33</v>
      </c>
      <c r="Q499" s="560">
        <v>12</v>
      </c>
      <c r="R499" s="560">
        <v>18</v>
      </c>
      <c r="S499" s="560" t="s">
        <v>765</v>
      </c>
      <c r="T499" s="560">
        <v>69</v>
      </c>
      <c r="U499" s="560" t="s">
        <v>765</v>
      </c>
      <c r="V499" s="560" t="s">
        <v>765</v>
      </c>
      <c r="W499" s="566" t="s">
        <v>109</v>
      </c>
    </row>
    <row r="500" spans="1:23" s="560" customFormat="1" ht="9.75" customHeight="1" x14ac:dyDescent="0.2">
      <c r="A500" s="568" t="s">
        <v>678</v>
      </c>
      <c r="B500" s="560" t="s">
        <v>765</v>
      </c>
      <c r="C500" s="560" t="s">
        <v>765</v>
      </c>
      <c r="D500" s="560">
        <v>3</v>
      </c>
      <c r="E500" s="560">
        <v>3</v>
      </c>
      <c r="F500" s="560">
        <v>4680</v>
      </c>
      <c r="G500" s="560">
        <v>1712</v>
      </c>
      <c r="H500" s="560">
        <v>238</v>
      </c>
      <c r="I500" s="560">
        <v>172</v>
      </c>
      <c r="J500" s="560">
        <v>294</v>
      </c>
      <c r="K500" s="560" t="s">
        <v>765</v>
      </c>
      <c r="L500" s="560">
        <v>22</v>
      </c>
      <c r="M500" s="560">
        <v>783</v>
      </c>
      <c r="N500" s="560">
        <v>28</v>
      </c>
      <c r="O500" s="560">
        <v>1</v>
      </c>
      <c r="P500" s="560">
        <v>34</v>
      </c>
      <c r="Q500" s="560">
        <v>11</v>
      </c>
      <c r="R500" s="560">
        <v>17</v>
      </c>
      <c r="S500" s="560" t="s">
        <v>765</v>
      </c>
      <c r="T500" s="560">
        <v>112</v>
      </c>
      <c r="U500" s="560" t="s">
        <v>765</v>
      </c>
      <c r="V500" s="560" t="s">
        <v>765</v>
      </c>
      <c r="W500" s="566" t="s">
        <v>679</v>
      </c>
    </row>
    <row r="501" spans="1:23" s="560" customFormat="1" ht="9.75" customHeight="1" x14ac:dyDescent="0.2">
      <c r="A501" s="568" t="s">
        <v>383</v>
      </c>
      <c r="B501" s="560" t="s">
        <v>765</v>
      </c>
      <c r="C501" s="560" t="s">
        <v>765</v>
      </c>
      <c r="D501" s="560">
        <v>3</v>
      </c>
      <c r="E501" s="560">
        <v>3</v>
      </c>
      <c r="F501" s="560">
        <v>2013</v>
      </c>
      <c r="G501" s="560">
        <v>1371</v>
      </c>
      <c r="H501" s="560">
        <v>196</v>
      </c>
      <c r="I501" s="560">
        <v>129</v>
      </c>
      <c r="J501" s="560">
        <v>286</v>
      </c>
      <c r="K501" s="560">
        <v>11</v>
      </c>
      <c r="L501" s="560">
        <v>26</v>
      </c>
      <c r="M501" s="560">
        <v>522</v>
      </c>
      <c r="N501" s="560" t="s">
        <v>765</v>
      </c>
      <c r="O501" s="560" t="s">
        <v>765</v>
      </c>
      <c r="P501" s="560">
        <v>25</v>
      </c>
      <c r="Q501" s="560">
        <v>23</v>
      </c>
      <c r="R501" s="560">
        <v>41</v>
      </c>
      <c r="S501" s="560">
        <v>35</v>
      </c>
      <c r="T501" s="560">
        <v>77</v>
      </c>
      <c r="U501" s="560" t="s">
        <v>765</v>
      </c>
      <c r="V501" s="560" t="s">
        <v>765</v>
      </c>
      <c r="W501" s="566" t="s">
        <v>104</v>
      </c>
    </row>
    <row r="502" spans="1:23" s="560" customFormat="1" ht="9.75" customHeight="1" x14ac:dyDescent="0.2">
      <c r="A502" s="565" t="s">
        <v>382</v>
      </c>
      <c r="B502" s="564" t="s">
        <v>765</v>
      </c>
      <c r="C502" s="563" t="s">
        <v>765</v>
      </c>
      <c r="D502" s="563">
        <v>2</v>
      </c>
      <c r="E502" s="563">
        <v>2</v>
      </c>
      <c r="F502" s="563">
        <v>1959</v>
      </c>
      <c r="G502" s="563">
        <v>1280</v>
      </c>
      <c r="H502" s="563">
        <v>171</v>
      </c>
      <c r="I502" s="563">
        <v>130</v>
      </c>
      <c r="J502" s="563">
        <v>111</v>
      </c>
      <c r="K502" s="563" t="s">
        <v>765</v>
      </c>
      <c r="L502" s="563">
        <v>45</v>
      </c>
      <c r="M502" s="563">
        <v>707</v>
      </c>
      <c r="N502" s="563">
        <v>12</v>
      </c>
      <c r="O502" s="563" t="s">
        <v>765</v>
      </c>
      <c r="P502" s="563">
        <v>29</v>
      </c>
      <c r="Q502" s="563">
        <v>56</v>
      </c>
      <c r="R502" s="563">
        <v>1</v>
      </c>
      <c r="S502" s="563" t="s">
        <v>765</v>
      </c>
      <c r="T502" s="563">
        <v>18</v>
      </c>
      <c r="U502" s="563" t="s">
        <v>765</v>
      </c>
      <c r="V502" s="563" t="s">
        <v>765</v>
      </c>
      <c r="W502" s="561" t="s">
        <v>105</v>
      </c>
    </row>
    <row r="503" spans="1:23" ht="12" customHeight="1" x14ac:dyDescent="0.2"/>
    <row r="504" spans="1:23" ht="12" customHeight="1" x14ac:dyDescent="0.2"/>
    <row r="505" spans="1:23" ht="12" customHeight="1" x14ac:dyDescent="0.15">
      <c r="K505" s="579" t="s">
        <v>129</v>
      </c>
      <c r="V505" s="582" t="s">
        <v>414</v>
      </c>
    </row>
    <row r="506" spans="1:23" s="574" customFormat="1" ht="21" customHeight="1" x14ac:dyDescent="0.2">
      <c r="A506" s="1074" t="s">
        <v>276</v>
      </c>
      <c r="B506" s="577" t="s">
        <v>532</v>
      </c>
      <c r="C506" s="576"/>
      <c r="D506" s="576"/>
      <c r="E506" s="576"/>
      <c r="F506" s="576"/>
      <c r="G506" s="576"/>
      <c r="H506" s="576"/>
      <c r="I506" s="576"/>
      <c r="J506" s="576"/>
      <c r="K506" s="576"/>
      <c r="L506" s="576"/>
      <c r="M506" s="576"/>
      <c r="N506" s="576"/>
      <c r="O506" s="576"/>
      <c r="P506" s="576"/>
      <c r="Q506" s="576"/>
      <c r="R506" s="576"/>
      <c r="S506" s="576"/>
      <c r="T506" s="576"/>
      <c r="U506" s="576"/>
      <c r="V506" s="576"/>
      <c r="W506" s="1077" t="s">
        <v>111</v>
      </c>
    </row>
    <row r="507" spans="1:23" s="574" customFormat="1" ht="21" customHeight="1" x14ac:dyDescent="0.2">
      <c r="A507" s="1075"/>
      <c r="B507" s="1041" t="s">
        <v>436</v>
      </c>
      <c r="C507" s="576"/>
      <c r="D507" s="576"/>
      <c r="E507" s="576"/>
      <c r="F507" s="576"/>
      <c r="G507" s="576"/>
      <c r="H507" s="576"/>
      <c r="I507" s="576"/>
      <c r="J507" s="1040"/>
      <c r="K507" s="1041" t="s">
        <v>435</v>
      </c>
      <c r="L507" s="576"/>
      <c r="M507" s="576"/>
      <c r="N507" s="576"/>
      <c r="O507" s="576"/>
      <c r="P507" s="576"/>
      <c r="Q507" s="576"/>
      <c r="R507" s="1040"/>
      <c r="S507" s="1041" t="s">
        <v>434</v>
      </c>
      <c r="T507" s="576"/>
      <c r="U507" s="576"/>
      <c r="V507" s="576"/>
      <c r="W507" s="1078"/>
    </row>
    <row r="508" spans="1:23" s="574" customFormat="1" ht="52.5" customHeight="1" x14ac:dyDescent="0.2">
      <c r="A508" s="1076"/>
      <c r="B508" s="1043" t="s">
        <v>1598</v>
      </c>
      <c r="C508" s="575" t="s">
        <v>211</v>
      </c>
      <c r="D508" s="575" t="s">
        <v>755</v>
      </c>
      <c r="E508" s="581" t="s">
        <v>423</v>
      </c>
      <c r="F508" s="575" t="s">
        <v>463</v>
      </c>
      <c r="G508" s="575" t="s">
        <v>420</v>
      </c>
      <c r="H508" s="575" t="s">
        <v>468</v>
      </c>
      <c r="I508" s="575" t="s">
        <v>534</v>
      </c>
      <c r="J508" s="575" t="s">
        <v>462</v>
      </c>
      <c r="K508" s="1043" t="s">
        <v>418</v>
      </c>
      <c r="L508" s="575" t="s">
        <v>461</v>
      </c>
      <c r="M508" s="575" t="s">
        <v>417</v>
      </c>
      <c r="N508" s="575" t="s">
        <v>499</v>
      </c>
      <c r="O508" s="575" t="s">
        <v>533</v>
      </c>
      <c r="P508" s="575" t="s">
        <v>449</v>
      </c>
      <c r="Q508" s="575" t="s">
        <v>756</v>
      </c>
      <c r="R508" s="575" t="s">
        <v>530</v>
      </c>
      <c r="S508" s="1043" t="s">
        <v>416</v>
      </c>
      <c r="T508" s="575" t="s">
        <v>529</v>
      </c>
      <c r="U508" s="575" t="s">
        <v>528</v>
      </c>
      <c r="V508" s="580" t="s">
        <v>415</v>
      </c>
      <c r="W508" s="1079"/>
    </row>
    <row r="509" spans="1:23" s="560" customFormat="1" ht="9.75" customHeight="1" x14ac:dyDescent="0.2">
      <c r="A509" s="573" t="s">
        <v>598</v>
      </c>
      <c r="B509" s="572">
        <v>88</v>
      </c>
      <c r="C509" s="571" t="s">
        <v>765</v>
      </c>
      <c r="D509" s="571" t="s">
        <v>765</v>
      </c>
      <c r="E509" s="571" t="s">
        <v>765</v>
      </c>
      <c r="F509" s="571">
        <v>1</v>
      </c>
      <c r="G509" s="571">
        <v>8</v>
      </c>
      <c r="H509" s="571">
        <v>1</v>
      </c>
      <c r="I509" s="571" t="s">
        <v>765</v>
      </c>
      <c r="J509" s="571">
        <v>78</v>
      </c>
      <c r="K509" s="571">
        <v>26783</v>
      </c>
      <c r="L509" s="571" t="s">
        <v>765</v>
      </c>
      <c r="M509" s="571">
        <v>26680</v>
      </c>
      <c r="N509" s="571">
        <v>17</v>
      </c>
      <c r="O509" s="571" t="s">
        <v>765</v>
      </c>
      <c r="P509" s="571">
        <v>86</v>
      </c>
      <c r="Q509" s="571" t="s">
        <v>765</v>
      </c>
      <c r="R509" s="571" t="s">
        <v>765</v>
      </c>
      <c r="S509" s="571">
        <v>386</v>
      </c>
      <c r="T509" s="571">
        <v>105</v>
      </c>
      <c r="U509" s="571">
        <v>18</v>
      </c>
      <c r="V509" s="571">
        <v>123</v>
      </c>
      <c r="W509" s="569" t="s">
        <v>118</v>
      </c>
    </row>
    <row r="510" spans="1:23" s="560" customFormat="1" ht="9.75" customHeight="1" x14ac:dyDescent="0.2">
      <c r="A510" s="568" t="s">
        <v>399</v>
      </c>
      <c r="B510" s="560">
        <v>179</v>
      </c>
      <c r="C510" s="560">
        <v>1</v>
      </c>
      <c r="D510" s="560" t="s">
        <v>765</v>
      </c>
      <c r="E510" s="560">
        <v>11</v>
      </c>
      <c r="F510" s="560" t="s">
        <v>765</v>
      </c>
      <c r="G510" s="560">
        <v>9</v>
      </c>
      <c r="H510" s="560">
        <v>1</v>
      </c>
      <c r="I510" s="560" t="s">
        <v>765</v>
      </c>
      <c r="J510" s="560">
        <v>157</v>
      </c>
      <c r="K510" s="560">
        <v>17203</v>
      </c>
      <c r="L510" s="560" t="s">
        <v>765</v>
      </c>
      <c r="M510" s="560">
        <v>17134</v>
      </c>
      <c r="N510" s="560">
        <v>17</v>
      </c>
      <c r="O510" s="560" t="s">
        <v>765</v>
      </c>
      <c r="P510" s="560">
        <v>52</v>
      </c>
      <c r="Q510" s="560" t="s">
        <v>765</v>
      </c>
      <c r="R510" s="560" t="s">
        <v>765</v>
      </c>
      <c r="S510" s="560">
        <v>667</v>
      </c>
      <c r="T510" s="560">
        <v>87</v>
      </c>
      <c r="U510" s="560">
        <v>37</v>
      </c>
      <c r="V510" s="560">
        <v>403</v>
      </c>
      <c r="W510" s="566" t="s">
        <v>119</v>
      </c>
    </row>
    <row r="511" spans="1:23" s="560" customFormat="1" ht="9.75" customHeight="1" x14ac:dyDescent="0.2">
      <c r="A511" s="568" t="s">
        <v>398</v>
      </c>
      <c r="B511" s="560">
        <v>261</v>
      </c>
      <c r="C511" s="560" t="s">
        <v>765</v>
      </c>
      <c r="D511" s="560" t="s">
        <v>765</v>
      </c>
      <c r="E511" s="560" t="s">
        <v>765</v>
      </c>
      <c r="F511" s="560" t="s">
        <v>765</v>
      </c>
      <c r="G511" s="560">
        <v>17</v>
      </c>
      <c r="H511" s="560">
        <v>12</v>
      </c>
      <c r="I511" s="560" t="s">
        <v>765</v>
      </c>
      <c r="J511" s="560">
        <v>232</v>
      </c>
      <c r="K511" s="560">
        <v>22497</v>
      </c>
      <c r="L511" s="560" t="s">
        <v>765</v>
      </c>
      <c r="M511" s="560">
        <v>22480</v>
      </c>
      <c r="N511" s="560">
        <v>17</v>
      </c>
      <c r="O511" s="560" t="s">
        <v>765</v>
      </c>
      <c r="P511" s="560" t="s">
        <v>765</v>
      </c>
      <c r="Q511" s="560" t="s">
        <v>765</v>
      </c>
      <c r="R511" s="560" t="s">
        <v>765</v>
      </c>
      <c r="S511" s="560">
        <v>580</v>
      </c>
      <c r="T511" s="560">
        <v>87</v>
      </c>
      <c r="U511" s="560">
        <v>36</v>
      </c>
      <c r="V511" s="560">
        <v>289</v>
      </c>
      <c r="W511" s="566" t="s">
        <v>120</v>
      </c>
    </row>
    <row r="512" spans="1:23" s="560" customFormat="1" ht="9.75" customHeight="1" x14ac:dyDescent="0.2">
      <c r="A512" s="568" t="s">
        <v>397</v>
      </c>
      <c r="B512" s="560">
        <v>742</v>
      </c>
      <c r="C512" s="560">
        <v>3</v>
      </c>
      <c r="D512" s="560" t="s">
        <v>765</v>
      </c>
      <c r="E512" s="560">
        <v>12</v>
      </c>
      <c r="F512" s="560">
        <v>405</v>
      </c>
      <c r="G512" s="560">
        <v>18</v>
      </c>
      <c r="H512" s="560">
        <v>8</v>
      </c>
      <c r="I512" s="560">
        <v>140</v>
      </c>
      <c r="J512" s="560">
        <v>156</v>
      </c>
      <c r="K512" s="560">
        <v>20914</v>
      </c>
      <c r="L512" s="560">
        <v>469</v>
      </c>
      <c r="M512" s="560">
        <v>20100</v>
      </c>
      <c r="N512" s="560">
        <v>17</v>
      </c>
      <c r="O512" s="560">
        <v>32</v>
      </c>
      <c r="P512" s="560">
        <v>17</v>
      </c>
      <c r="Q512" s="560">
        <v>139</v>
      </c>
      <c r="R512" s="560">
        <v>140</v>
      </c>
      <c r="S512" s="560">
        <v>792</v>
      </c>
      <c r="T512" s="560">
        <v>156</v>
      </c>
      <c r="U512" s="560">
        <v>86</v>
      </c>
      <c r="V512" s="560">
        <v>262</v>
      </c>
      <c r="W512" s="566" t="s">
        <v>283</v>
      </c>
    </row>
    <row r="513" spans="1:23" s="560" customFormat="1" ht="9.75" customHeight="1" x14ac:dyDescent="0.2">
      <c r="A513" s="568" t="s">
        <v>750</v>
      </c>
      <c r="B513" s="560">
        <v>4721</v>
      </c>
      <c r="C513" s="560">
        <v>2</v>
      </c>
      <c r="D513" s="560" t="s">
        <v>765</v>
      </c>
      <c r="E513" s="560">
        <v>36</v>
      </c>
      <c r="F513" s="560">
        <v>4117</v>
      </c>
      <c r="G513" s="560">
        <v>35</v>
      </c>
      <c r="H513" s="560" t="s">
        <v>765</v>
      </c>
      <c r="I513" s="560">
        <v>269</v>
      </c>
      <c r="J513" s="560">
        <v>262</v>
      </c>
      <c r="K513" s="560">
        <v>23387</v>
      </c>
      <c r="L513" s="560" t="s">
        <v>765</v>
      </c>
      <c r="M513" s="560">
        <v>22300</v>
      </c>
      <c r="N513" s="560">
        <v>17</v>
      </c>
      <c r="O513" s="560">
        <v>69</v>
      </c>
      <c r="P513" s="560">
        <v>17</v>
      </c>
      <c r="Q513" s="560">
        <v>397</v>
      </c>
      <c r="R513" s="560">
        <v>587</v>
      </c>
      <c r="S513" s="560">
        <v>639</v>
      </c>
      <c r="T513" s="560">
        <v>131</v>
      </c>
      <c r="U513" s="560">
        <v>70</v>
      </c>
      <c r="V513" s="560">
        <v>226</v>
      </c>
      <c r="W513" s="566" t="s">
        <v>673</v>
      </c>
    </row>
    <row r="514" spans="1:23" s="560" customFormat="1" ht="6.75" customHeight="1" x14ac:dyDescent="0.2">
      <c r="A514" s="568"/>
      <c r="W514" s="566"/>
    </row>
    <row r="515" spans="1:23" s="560" customFormat="1" ht="9.75" customHeight="1" x14ac:dyDescent="0.2">
      <c r="A515" s="568" t="s">
        <v>595</v>
      </c>
      <c r="B515" s="560">
        <v>1382</v>
      </c>
      <c r="C515" s="560">
        <v>2</v>
      </c>
      <c r="D515" s="560" t="s">
        <v>765</v>
      </c>
      <c r="E515" s="560" t="s">
        <v>765</v>
      </c>
      <c r="F515" s="560">
        <v>972</v>
      </c>
      <c r="G515" s="560">
        <v>27</v>
      </c>
      <c r="H515" s="560">
        <v>8</v>
      </c>
      <c r="I515" s="560">
        <v>156</v>
      </c>
      <c r="J515" s="560">
        <v>217</v>
      </c>
      <c r="K515" s="560">
        <v>22481</v>
      </c>
      <c r="L515" s="560">
        <v>469</v>
      </c>
      <c r="M515" s="560">
        <v>21496</v>
      </c>
      <c r="N515" s="560">
        <v>17</v>
      </c>
      <c r="O515" s="560">
        <v>84</v>
      </c>
      <c r="P515" s="560">
        <v>17</v>
      </c>
      <c r="Q515" s="560">
        <v>139</v>
      </c>
      <c r="R515" s="560">
        <v>259</v>
      </c>
      <c r="S515" s="560">
        <v>925</v>
      </c>
      <c r="T515" s="560">
        <v>191</v>
      </c>
      <c r="U515" s="560">
        <v>105</v>
      </c>
      <c r="V515" s="560">
        <v>288</v>
      </c>
      <c r="W515" s="566" t="s">
        <v>282</v>
      </c>
    </row>
    <row r="516" spans="1:23" s="560" customFormat="1" ht="9.75" customHeight="1" x14ac:dyDescent="0.2">
      <c r="A516" s="568" t="s">
        <v>751</v>
      </c>
      <c r="B516" s="560">
        <v>4048</v>
      </c>
      <c r="C516" s="560">
        <v>3</v>
      </c>
      <c r="D516" s="560">
        <v>1</v>
      </c>
      <c r="E516" s="560">
        <v>36</v>
      </c>
      <c r="F516" s="560">
        <v>3444</v>
      </c>
      <c r="G516" s="560">
        <v>22</v>
      </c>
      <c r="H516" s="560" t="s">
        <v>765</v>
      </c>
      <c r="I516" s="560">
        <v>337</v>
      </c>
      <c r="J516" s="560">
        <v>205</v>
      </c>
      <c r="K516" s="560">
        <v>20293</v>
      </c>
      <c r="L516" s="560" t="s">
        <v>765</v>
      </c>
      <c r="M516" s="560">
        <v>19347</v>
      </c>
      <c r="N516" s="560">
        <v>17</v>
      </c>
      <c r="O516" s="560">
        <v>17</v>
      </c>
      <c r="P516" s="560">
        <v>17</v>
      </c>
      <c r="Q516" s="560">
        <v>567</v>
      </c>
      <c r="R516" s="560">
        <v>328</v>
      </c>
      <c r="S516" s="560">
        <v>526</v>
      </c>
      <c r="T516" s="560">
        <v>96</v>
      </c>
      <c r="U516" s="560">
        <v>49</v>
      </c>
      <c r="V516" s="560">
        <v>139</v>
      </c>
      <c r="W516" s="566" t="s">
        <v>675</v>
      </c>
    </row>
    <row r="517" spans="1:23" s="560" customFormat="1" ht="6.75" customHeight="1" x14ac:dyDescent="0.2">
      <c r="A517" s="568"/>
      <c r="W517" s="566"/>
    </row>
    <row r="518" spans="1:23" s="560" customFormat="1" ht="9.75" customHeight="1" x14ac:dyDescent="0.2">
      <c r="A518" s="568" t="s">
        <v>393</v>
      </c>
      <c r="B518" s="560">
        <v>799</v>
      </c>
      <c r="C518" s="560" t="s">
        <v>765</v>
      </c>
      <c r="D518" s="560" t="s">
        <v>765</v>
      </c>
      <c r="E518" s="560" t="s">
        <v>765</v>
      </c>
      <c r="F518" s="560">
        <v>673</v>
      </c>
      <c r="G518" s="560">
        <v>13</v>
      </c>
      <c r="H518" s="560" t="s">
        <v>765</v>
      </c>
      <c r="I518" s="560">
        <v>22</v>
      </c>
      <c r="J518" s="560">
        <v>91</v>
      </c>
      <c r="K518" s="560">
        <v>6987</v>
      </c>
      <c r="L518" s="560" t="s">
        <v>765</v>
      </c>
      <c r="M518" s="560">
        <v>6676</v>
      </c>
      <c r="N518" s="560" t="s">
        <v>765</v>
      </c>
      <c r="O518" s="560">
        <v>52</v>
      </c>
      <c r="P518" s="560" t="s">
        <v>765</v>
      </c>
      <c r="Q518" s="560" t="s">
        <v>765</v>
      </c>
      <c r="R518" s="560">
        <v>259</v>
      </c>
      <c r="S518" s="560">
        <v>270</v>
      </c>
      <c r="T518" s="560">
        <v>52</v>
      </c>
      <c r="U518" s="560">
        <v>36</v>
      </c>
      <c r="V518" s="560">
        <v>96</v>
      </c>
      <c r="W518" s="566" t="s">
        <v>281</v>
      </c>
    </row>
    <row r="519" spans="1:23" s="560" customFormat="1" ht="9.75" customHeight="1" x14ac:dyDescent="0.2">
      <c r="A519" s="568" t="s">
        <v>396</v>
      </c>
      <c r="B519" s="560">
        <v>932</v>
      </c>
      <c r="C519" s="560">
        <v>1</v>
      </c>
      <c r="D519" s="560" t="s">
        <v>765</v>
      </c>
      <c r="E519" s="560">
        <v>18</v>
      </c>
      <c r="F519" s="560">
        <v>760</v>
      </c>
      <c r="G519" s="560">
        <v>6</v>
      </c>
      <c r="H519" s="560" t="s">
        <v>765</v>
      </c>
      <c r="I519" s="560">
        <v>90</v>
      </c>
      <c r="J519" s="560">
        <v>57</v>
      </c>
      <c r="K519" s="560">
        <v>5229</v>
      </c>
      <c r="L519" s="560" t="s">
        <v>765</v>
      </c>
      <c r="M519" s="560">
        <v>5057</v>
      </c>
      <c r="N519" s="560" t="s">
        <v>765</v>
      </c>
      <c r="O519" s="560" t="s">
        <v>765</v>
      </c>
      <c r="P519" s="560">
        <v>17</v>
      </c>
      <c r="Q519" s="560" t="s">
        <v>765</v>
      </c>
      <c r="R519" s="560">
        <v>155</v>
      </c>
      <c r="S519" s="560">
        <v>118</v>
      </c>
      <c r="T519" s="560">
        <v>10</v>
      </c>
      <c r="U519" s="560">
        <v>16</v>
      </c>
      <c r="V519" s="560">
        <v>52</v>
      </c>
      <c r="W519" s="566" t="s">
        <v>121</v>
      </c>
    </row>
    <row r="520" spans="1:23" s="560" customFormat="1" ht="9.75" customHeight="1" x14ac:dyDescent="0.2">
      <c r="A520" s="568" t="s">
        <v>395</v>
      </c>
      <c r="B520" s="560">
        <v>1351</v>
      </c>
      <c r="C520" s="560">
        <v>1</v>
      </c>
      <c r="D520" s="560" t="s">
        <v>765</v>
      </c>
      <c r="E520" s="560" t="s">
        <v>765</v>
      </c>
      <c r="F520" s="560">
        <v>1170</v>
      </c>
      <c r="G520" s="560">
        <v>11</v>
      </c>
      <c r="H520" s="560" t="s">
        <v>765</v>
      </c>
      <c r="I520" s="560">
        <v>112</v>
      </c>
      <c r="J520" s="560">
        <v>57</v>
      </c>
      <c r="K520" s="560">
        <v>5143</v>
      </c>
      <c r="L520" s="560" t="s">
        <v>765</v>
      </c>
      <c r="M520" s="560">
        <v>4866</v>
      </c>
      <c r="N520" s="560">
        <v>17</v>
      </c>
      <c r="O520" s="560" t="s">
        <v>765</v>
      </c>
      <c r="P520" s="560" t="s">
        <v>765</v>
      </c>
      <c r="Q520" s="560">
        <v>191</v>
      </c>
      <c r="R520" s="560">
        <v>69</v>
      </c>
      <c r="S520" s="560">
        <v>114</v>
      </c>
      <c r="T520" s="560">
        <v>35</v>
      </c>
      <c r="U520" s="560">
        <v>18</v>
      </c>
      <c r="V520" s="560">
        <v>44</v>
      </c>
      <c r="W520" s="566" t="s">
        <v>122</v>
      </c>
    </row>
    <row r="521" spans="1:23" s="560" customFormat="1" ht="9.75" customHeight="1" x14ac:dyDescent="0.2">
      <c r="A521" s="568" t="s">
        <v>394</v>
      </c>
      <c r="B521" s="560">
        <v>1639</v>
      </c>
      <c r="C521" s="560" t="s">
        <v>765</v>
      </c>
      <c r="D521" s="560" t="s">
        <v>765</v>
      </c>
      <c r="E521" s="560">
        <v>18</v>
      </c>
      <c r="F521" s="560">
        <v>1514</v>
      </c>
      <c r="G521" s="560">
        <v>5</v>
      </c>
      <c r="H521" s="560" t="s">
        <v>765</v>
      </c>
      <c r="I521" s="560">
        <v>45</v>
      </c>
      <c r="J521" s="560">
        <v>57</v>
      </c>
      <c r="K521" s="560">
        <v>6028</v>
      </c>
      <c r="L521" s="560" t="s">
        <v>765</v>
      </c>
      <c r="M521" s="560">
        <v>5701</v>
      </c>
      <c r="N521" s="560" t="s">
        <v>765</v>
      </c>
      <c r="O521" s="560">
        <v>17</v>
      </c>
      <c r="P521" s="560" t="s">
        <v>765</v>
      </c>
      <c r="Q521" s="560">
        <v>206</v>
      </c>
      <c r="R521" s="560">
        <v>104</v>
      </c>
      <c r="S521" s="560">
        <v>137</v>
      </c>
      <c r="T521" s="560">
        <v>34</v>
      </c>
      <c r="U521" s="560" t="s">
        <v>765</v>
      </c>
      <c r="V521" s="560">
        <v>34</v>
      </c>
      <c r="W521" s="566" t="s">
        <v>123</v>
      </c>
    </row>
    <row r="522" spans="1:23" s="560" customFormat="1" ht="9.75" customHeight="1" x14ac:dyDescent="0.2">
      <c r="A522" s="568" t="s">
        <v>676</v>
      </c>
      <c r="B522" s="560">
        <v>126</v>
      </c>
      <c r="C522" s="560">
        <v>1</v>
      </c>
      <c r="D522" s="560">
        <v>1</v>
      </c>
      <c r="E522" s="560" t="s">
        <v>765</v>
      </c>
      <c r="F522" s="560" t="s">
        <v>765</v>
      </c>
      <c r="G522" s="560" t="s">
        <v>765</v>
      </c>
      <c r="H522" s="560" t="s">
        <v>765</v>
      </c>
      <c r="I522" s="560">
        <v>90</v>
      </c>
      <c r="J522" s="560">
        <v>34</v>
      </c>
      <c r="K522" s="560">
        <v>3893</v>
      </c>
      <c r="L522" s="560" t="s">
        <v>765</v>
      </c>
      <c r="M522" s="560">
        <v>3723</v>
      </c>
      <c r="N522" s="560" t="s">
        <v>765</v>
      </c>
      <c r="O522" s="560" t="s">
        <v>765</v>
      </c>
      <c r="P522" s="560" t="s">
        <v>765</v>
      </c>
      <c r="Q522" s="560">
        <v>170</v>
      </c>
      <c r="R522" s="560" t="s">
        <v>765</v>
      </c>
      <c r="S522" s="560">
        <v>157</v>
      </c>
      <c r="T522" s="560">
        <v>17</v>
      </c>
      <c r="U522" s="560">
        <v>15</v>
      </c>
      <c r="V522" s="560">
        <v>9</v>
      </c>
      <c r="W522" s="566" t="s">
        <v>677</v>
      </c>
    </row>
    <row r="523" spans="1:23" s="560" customFormat="1" ht="6.75" customHeight="1" x14ac:dyDescent="0.2">
      <c r="A523" s="568"/>
      <c r="W523" s="566"/>
    </row>
    <row r="524" spans="1:23" s="560" customFormat="1" ht="9.75" customHeight="1" x14ac:dyDescent="0.2">
      <c r="A524" s="568" t="s">
        <v>280</v>
      </c>
      <c r="B524" s="560">
        <v>54</v>
      </c>
      <c r="C524" s="560" t="s">
        <v>765</v>
      </c>
      <c r="D524" s="560" t="s">
        <v>765</v>
      </c>
      <c r="E524" s="560" t="s">
        <v>765</v>
      </c>
      <c r="F524" s="560">
        <v>18</v>
      </c>
      <c r="G524" s="560">
        <v>2</v>
      </c>
      <c r="H524" s="560" t="s">
        <v>765</v>
      </c>
      <c r="I524" s="560" t="s">
        <v>765</v>
      </c>
      <c r="J524" s="560">
        <v>34</v>
      </c>
      <c r="K524" s="560">
        <v>3472</v>
      </c>
      <c r="L524" s="560" t="s">
        <v>765</v>
      </c>
      <c r="M524" s="560">
        <v>3265</v>
      </c>
      <c r="N524" s="560" t="s">
        <v>765</v>
      </c>
      <c r="O524" s="560" t="s">
        <v>765</v>
      </c>
      <c r="P524" s="560" t="s">
        <v>765</v>
      </c>
      <c r="Q524" s="560" t="s">
        <v>765</v>
      </c>
      <c r="R524" s="560">
        <v>207</v>
      </c>
      <c r="S524" s="560">
        <v>100</v>
      </c>
      <c r="T524" s="560">
        <v>18</v>
      </c>
      <c r="U524" s="560">
        <v>18</v>
      </c>
      <c r="V524" s="560">
        <v>35</v>
      </c>
      <c r="W524" s="566" t="s">
        <v>279</v>
      </c>
    </row>
    <row r="525" spans="1:23" s="560" customFormat="1" ht="9.75" customHeight="1" x14ac:dyDescent="0.2">
      <c r="A525" s="568" t="s">
        <v>383</v>
      </c>
      <c r="B525" s="560">
        <v>201</v>
      </c>
      <c r="C525" s="560" t="s">
        <v>765</v>
      </c>
      <c r="D525" s="560" t="s">
        <v>765</v>
      </c>
      <c r="E525" s="560" t="s">
        <v>765</v>
      </c>
      <c r="F525" s="560">
        <v>173</v>
      </c>
      <c r="G525" s="560">
        <v>6</v>
      </c>
      <c r="H525" s="560" t="s">
        <v>765</v>
      </c>
      <c r="I525" s="560" t="s">
        <v>765</v>
      </c>
      <c r="J525" s="560">
        <v>22</v>
      </c>
      <c r="K525" s="560">
        <v>3106</v>
      </c>
      <c r="L525" s="560" t="s">
        <v>765</v>
      </c>
      <c r="M525" s="560">
        <v>3089</v>
      </c>
      <c r="N525" s="560" t="s">
        <v>765</v>
      </c>
      <c r="O525" s="560">
        <v>17</v>
      </c>
      <c r="P525" s="560" t="s">
        <v>765</v>
      </c>
      <c r="Q525" s="560" t="s">
        <v>765</v>
      </c>
      <c r="R525" s="560" t="s">
        <v>765</v>
      </c>
      <c r="S525" s="560">
        <v>87</v>
      </c>
      <c r="T525" s="560">
        <v>17</v>
      </c>
      <c r="U525" s="560">
        <v>18</v>
      </c>
      <c r="V525" s="560">
        <v>35</v>
      </c>
      <c r="W525" s="566" t="s">
        <v>104</v>
      </c>
    </row>
    <row r="526" spans="1:23" s="560" customFormat="1" ht="9.75" customHeight="1" x14ac:dyDescent="0.2">
      <c r="A526" s="568" t="s">
        <v>382</v>
      </c>
      <c r="B526" s="560">
        <v>544</v>
      </c>
      <c r="C526" s="560" t="s">
        <v>765</v>
      </c>
      <c r="D526" s="560" t="s">
        <v>765</v>
      </c>
      <c r="E526" s="560" t="s">
        <v>765</v>
      </c>
      <c r="F526" s="560">
        <v>482</v>
      </c>
      <c r="G526" s="560">
        <v>5</v>
      </c>
      <c r="H526" s="560" t="s">
        <v>765</v>
      </c>
      <c r="I526" s="560">
        <v>22</v>
      </c>
      <c r="J526" s="560">
        <v>35</v>
      </c>
      <c r="K526" s="560">
        <v>409</v>
      </c>
      <c r="L526" s="560" t="s">
        <v>765</v>
      </c>
      <c r="M526" s="560">
        <v>322</v>
      </c>
      <c r="N526" s="560" t="s">
        <v>765</v>
      </c>
      <c r="O526" s="560">
        <v>35</v>
      </c>
      <c r="P526" s="560" t="s">
        <v>765</v>
      </c>
      <c r="Q526" s="560" t="s">
        <v>765</v>
      </c>
      <c r="R526" s="560">
        <v>52</v>
      </c>
      <c r="S526" s="560">
        <v>83</v>
      </c>
      <c r="T526" s="560">
        <v>17</v>
      </c>
      <c r="U526" s="560" t="s">
        <v>765</v>
      </c>
      <c r="V526" s="560">
        <v>26</v>
      </c>
      <c r="W526" s="566" t="s">
        <v>105</v>
      </c>
    </row>
    <row r="527" spans="1:23" s="560" customFormat="1" ht="9.75" customHeight="1" x14ac:dyDescent="0.2">
      <c r="A527" s="568" t="s">
        <v>392</v>
      </c>
      <c r="B527" s="560">
        <v>289</v>
      </c>
      <c r="C527" s="560" t="s">
        <v>765</v>
      </c>
      <c r="D527" s="560" t="s">
        <v>765</v>
      </c>
      <c r="E527" s="560">
        <v>18</v>
      </c>
      <c r="F527" s="560">
        <v>208</v>
      </c>
      <c r="G527" s="560">
        <v>6</v>
      </c>
      <c r="H527" s="560" t="s">
        <v>765</v>
      </c>
      <c r="I527" s="560">
        <v>45</v>
      </c>
      <c r="J527" s="560">
        <v>12</v>
      </c>
      <c r="K527" s="560">
        <v>2902</v>
      </c>
      <c r="L527" s="560" t="s">
        <v>765</v>
      </c>
      <c r="M527" s="560">
        <v>2885</v>
      </c>
      <c r="N527" s="560" t="s">
        <v>765</v>
      </c>
      <c r="O527" s="560" t="s">
        <v>765</v>
      </c>
      <c r="P527" s="560">
        <v>17</v>
      </c>
      <c r="Q527" s="560" t="s">
        <v>765</v>
      </c>
      <c r="R527" s="560" t="s">
        <v>765</v>
      </c>
      <c r="S527" s="560">
        <v>52</v>
      </c>
      <c r="T527" s="560" t="s">
        <v>765</v>
      </c>
      <c r="U527" s="560">
        <v>16</v>
      </c>
      <c r="V527" s="560">
        <v>18</v>
      </c>
      <c r="W527" s="566" t="s">
        <v>106</v>
      </c>
    </row>
    <row r="528" spans="1:23" s="560" customFormat="1" ht="9.75" customHeight="1" x14ac:dyDescent="0.2">
      <c r="A528" s="568" t="s">
        <v>391</v>
      </c>
      <c r="B528" s="560">
        <v>424</v>
      </c>
      <c r="C528" s="560" t="s">
        <v>765</v>
      </c>
      <c r="D528" s="560" t="s">
        <v>765</v>
      </c>
      <c r="E528" s="560" t="s">
        <v>765</v>
      </c>
      <c r="F528" s="560">
        <v>379</v>
      </c>
      <c r="G528" s="560" t="s">
        <v>765</v>
      </c>
      <c r="H528" s="560" t="s">
        <v>765</v>
      </c>
      <c r="I528" s="560" t="s">
        <v>765</v>
      </c>
      <c r="J528" s="560">
        <v>45</v>
      </c>
      <c r="K528" s="560">
        <v>2022</v>
      </c>
      <c r="L528" s="560" t="s">
        <v>765</v>
      </c>
      <c r="M528" s="560">
        <v>1919</v>
      </c>
      <c r="N528" s="560" t="s">
        <v>765</v>
      </c>
      <c r="O528" s="560" t="s">
        <v>765</v>
      </c>
      <c r="P528" s="560" t="s">
        <v>765</v>
      </c>
      <c r="Q528" s="560" t="s">
        <v>765</v>
      </c>
      <c r="R528" s="560">
        <v>103</v>
      </c>
      <c r="S528" s="560">
        <v>28</v>
      </c>
      <c r="T528" s="560" t="s">
        <v>765</v>
      </c>
      <c r="U528" s="560" t="s">
        <v>765</v>
      </c>
      <c r="V528" s="560">
        <v>17</v>
      </c>
      <c r="W528" s="566" t="s">
        <v>124</v>
      </c>
    </row>
    <row r="529" spans="1:23" s="560" customFormat="1" ht="9.75" customHeight="1" x14ac:dyDescent="0.2">
      <c r="A529" s="568" t="s">
        <v>390</v>
      </c>
      <c r="B529" s="560">
        <v>219</v>
      </c>
      <c r="C529" s="560">
        <v>1</v>
      </c>
      <c r="D529" s="560" t="s">
        <v>765</v>
      </c>
      <c r="E529" s="560" t="s">
        <v>765</v>
      </c>
      <c r="F529" s="560">
        <v>173</v>
      </c>
      <c r="G529" s="560" t="s">
        <v>765</v>
      </c>
      <c r="H529" s="560" t="s">
        <v>765</v>
      </c>
      <c r="I529" s="560">
        <v>45</v>
      </c>
      <c r="J529" s="560" t="s">
        <v>765</v>
      </c>
      <c r="K529" s="560">
        <v>305</v>
      </c>
      <c r="L529" s="560" t="s">
        <v>765</v>
      </c>
      <c r="M529" s="560">
        <v>253</v>
      </c>
      <c r="N529" s="560" t="s">
        <v>765</v>
      </c>
      <c r="O529" s="560" t="s">
        <v>765</v>
      </c>
      <c r="P529" s="560" t="s">
        <v>765</v>
      </c>
      <c r="Q529" s="560" t="s">
        <v>765</v>
      </c>
      <c r="R529" s="560">
        <v>52</v>
      </c>
      <c r="S529" s="560">
        <v>38</v>
      </c>
      <c r="T529" s="560">
        <v>10</v>
      </c>
      <c r="U529" s="560" t="s">
        <v>765</v>
      </c>
      <c r="V529" s="560">
        <v>17</v>
      </c>
      <c r="W529" s="566" t="s">
        <v>125</v>
      </c>
    </row>
    <row r="530" spans="1:23" s="560" customFormat="1" ht="9.75" customHeight="1" x14ac:dyDescent="0.2">
      <c r="A530" s="568" t="s">
        <v>389</v>
      </c>
      <c r="B530" s="560">
        <v>576</v>
      </c>
      <c r="C530" s="560" t="s">
        <v>765</v>
      </c>
      <c r="D530" s="560" t="s">
        <v>765</v>
      </c>
      <c r="E530" s="560" t="s">
        <v>765</v>
      </c>
      <c r="F530" s="560">
        <v>447</v>
      </c>
      <c r="G530" s="560">
        <v>6</v>
      </c>
      <c r="H530" s="560" t="s">
        <v>765</v>
      </c>
      <c r="I530" s="560">
        <v>112</v>
      </c>
      <c r="J530" s="560">
        <v>11</v>
      </c>
      <c r="K530" s="560">
        <v>427</v>
      </c>
      <c r="L530" s="560" t="s">
        <v>765</v>
      </c>
      <c r="M530" s="560">
        <v>410</v>
      </c>
      <c r="N530" s="560">
        <v>17</v>
      </c>
      <c r="O530" s="560" t="s">
        <v>765</v>
      </c>
      <c r="P530" s="560" t="s">
        <v>765</v>
      </c>
      <c r="Q530" s="560" t="s">
        <v>765</v>
      </c>
      <c r="R530" s="560" t="s">
        <v>765</v>
      </c>
      <c r="S530" s="560">
        <v>26</v>
      </c>
      <c r="T530" s="560" t="s">
        <v>765</v>
      </c>
      <c r="U530" s="560" t="s">
        <v>765</v>
      </c>
      <c r="V530" s="560">
        <v>26</v>
      </c>
      <c r="W530" s="566" t="s">
        <v>126</v>
      </c>
    </row>
    <row r="531" spans="1:23" s="560" customFormat="1" ht="9.75" customHeight="1" x14ac:dyDescent="0.2">
      <c r="A531" s="568" t="s">
        <v>388</v>
      </c>
      <c r="B531" s="560">
        <v>453</v>
      </c>
      <c r="C531" s="560">
        <v>1</v>
      </c>
      <c r="D531" s="560" t="s">
        <v>765</v>
      </c>
      <c r="E531" s="560" t="s">
        <v>765</v>
      </c>
      <c r="F531" s="560">
        <v>430</v>
      </c>
      <c r="G531" s="560" t="s">
        <v>765</v>
      </c>
      <c r="H531" s="560" t="s">
        <v>765</v>
      </c>
      <c r="I531" s="560" t="s">
        <v>765</v>
      </c>
      <c r="J531" s="560">
        <v>22</v>
      </c>
      <c r="K531" s="560">
        <v>4122</v>
      </c>
      <c r="L531" s="560" t="s">
        <v>765</v>
      </c>
      <c r="M531" s="560">
        <v>4053</v>
      </c>
      <c r="N531" s="560" t="s">
        <v>765</v>
      </c>
      <c r="O531" s="560" t="s">
        <v>765</v>
      </c>
      <c r="P531" s="560" t="s">
        <v>765</v>
      </c>
      <c r="Q531" s="560" t="s">
        <v>765</v>
      </c>
      <c r="R531" s="560">
        <v>69</v>
      </c>
      <c r="S531" s="560">
        <v>36</v>
      </c>
      <c r="T531" s="560" t="s">
        <v>765</v>
      </c>
      <c r="U531" s="560">
        <v>18</v>
      </c>
      <c r="V531" s="560">
        <v>18</v>
      </c>
      <c r="W531" s="566" t="s">
        <v>127</v>
      </c>
    </row>
    <row r="532" spans="1:23" s="560" customFormat="1" ht="9.75" customHeight="1" x14ac:dyDescent="0.2">
      <c r="A532" s="568" t="s">
        <v>387</v>
      </c>
      <c r="B532" s="560">
        <v>322</v>
      </c>
      <c r="C532" s="560" t="s">
        <v>765</v>
      </c>
      <c r="D532" s="560" t="s">
        <v>765</v>
      </c>
      <c r="E532" s="560" t="s">
        <v>765</v>
      </c>
      <c r="F532" s="560">
        <v>293</v>
      </c>
      <c r="G532" s="560">
        <v>5</v>
      </c>
      <c r="H532" s="560" t="s">
        <v>765</v>
      </c>
      <c r="I532" s="560" t="s">
        <v>765</v>
      </c>
      <c r="J532" s="560">
        <v>24</v>
      </c>
      <c r="K532" s="560">
        <v>594</v>
      </c>
      <c r="L532" s="560" t="s">
        <v>765</v>
      </c>
      <c r="M532" s="560">
        <v>403</v>
      </c>
      <c r="N532" s="560" t="s">
        <v>765</v>
      </c>
      <c r="O532" s="560" t="s">
        <v>765</v>
      </c>
      <c r="P532" s="560" t="s">
        <v>765</v>
      </c>
      <c r="Q532" s="560">
        <v>191</v>
      </c>
      <c r="R532" s="560" t="s">
        <v>765</v>
      </c>
      <c r="S532" s="560">
        <v>52</v>
      </c>
      <c r="T532" s="560">
        <v>35</v>
      </c>
      <c r="U532" s="560" t="s">
        <v>765</v>
      </c>
      <c r="V532" s="560" t="s">
        <v>765</v>
      </c>
      <c r="W532" s="566" t="s">
        <v>128</v>
      </c>
    </row>
    <row r="533" spans="1:23" s="560" customFormat="1" ht="9.75" customHeight="1" x14ac:dyDescent="0.2">
      <c r="A533" s="568" t="s">
        <v>386</v>
      </c>
      <c r="B533" s="560">
        <v>286</v>
      </c>
      <c r="C533" s="560" t="s">
        <v>765</v>
      </c>
      <c r="D533" s="560" t="s">
        <v>765</v>
      </c>
      <c r="E533" s="560" t="s">
        <v>765</v>
      </c>
      <c r="F533" s="560">
        <v>275</v>
      </c>
      <c r="G533" s="560" t="s">
        <v>765</v>
      </c>
      <c r="H533" s="560" t="s">
        <v>765</v>
      </c>
      <c r="I533" s="560" t="s">
        <v>765</v>
      </c>
      <c r="J533" s="560">
        <v>11</v>
      </c>
      <c r="K533" s="560">
        <v>3207</v>
      </c>
      <c r="L533" s="560" t="s">
        <v>765</v>
      </c>
      <c r="M533" s="560">
        <v>3086</v>
      </c>
      <c r="N533" s="560" t="s">
        <v>765</v>
      </c>
      <c r="O533" s="560">
        <v>17</v>
      </c>
      <c r="P533" s="560" t="s">
        <v>765</v>
      </c>
      <c r="Q533" s="560" t="s">
        <v>765</v>
      </c>
      <c r="R533" s="560">
        <v>104</v>
      </c>
      <c r="S533" s="560">
        <v>28</v>
      </c>
      <c r="T533" s="560" t="s">
        <v>765</v>
      </c>
      <c r="U533" s="560" t="s">
        <v>765</v>
      </c>
      <c r="V533" s="560">
        <v>17</v>
      </c>
      <c r="W533" s="566" t="s">
        <v>107</v>
      </c>
    </row>
    <row r="534" spans="1:23" s="560" customFormat="1" ht="9.75" customHeight="1" x14ac:dyDescent="0.2">
      <c r="A534" s="568" t="s">
        <v>385</v>
      </c>
      <c r="B534" s="560">
        <v>843</v>
      </c>
      <c r="C534" s="560" t="s">
        <v>765</v>
      </c>
      <c r="D534" s="560" t="s">
        <v>765</v>
      </c>
      <c r="E534" s="560" t="s">
        <v>765</v>
      </c>
      <c r="F534" s="560">
        <v>826</v>
      </c>
      <c r="G534" s="560">
        <v>5</v>
      </c>
      <c r="H534" s="560" t="s">
        <v>765</v>
      </c>
      <c r="I534" s="560" t="s">
        <v>765</v>
      </c>
      <c r="J534" s="560">
        <v>12</v>
      </c>
      <c r="K534" s="560">
        <v>2345</v>
      </c>
      <c r="L534" s="560" t="s">
        <v>765</v>
      </c>
      <c r="M534" s="560">
        <v>2345</v>
      </c>
      <c r="N534" s="560" t="s">
        <v>765</v>
      </c>
      <c r="O534" s="560" t="s">
        <v>765</v>
      </c>
      <c r="P534" s="560" t="s">
        <v>765</v>
      </c>
      <c r="Q534" s="560" t="s">
        <v>765</v>
      </c>
      <c r="R534" s="560" t="s">
        <v>765</v>
      </c>
      <c r="S534" s="560">
        <v>69</v>
      </c>
      <c r="T534" s="560">
        <v>17</v>
      </c>
      <c r="U534" s="560" t="s">
        <v>765</v>
      </c>
      <c r="V534" s="560">
        <v>17</v>
      </c>
      <c r="W534" s="566" t="s">
        <v>108</v>
      </c>
    </row>
    <row r="535" spans="1:23" s="560" customFormat="1" ht="9.75" customHeight="1" x14ac:dyDescent="0.2">
      <c r="A535" s="568" t="s">
        <v>384</v>
      </c>
      <c r="B535" s="560">
        <v>510</v>
      </c>
      <c r="C535" s="560" t="s">
        <v>765</v>
      </c>
      <c r="D535" s="560" t="s">
        <v>765</v>
      </c>
      <c r="E535" s="560">
        <v>18</v>
      </c>
      <c r="F535" s="560">
        <v>413</v>
      </c>
      <c r="G535" s="560" t="s">
        <v>765</v>
      </c>
      <c r="H535" s="560" t="s">
        <v>765</v>
      </c>
      <c r="I535" s="560">
        <v>45</v>
      </c>
      <c r="J535" s="560">
        <v>34</v>
      </c>
      <c r="K535" s="560">
        <v>476</v>
      </c>
      <c r="L535" s="560" t="s">
        <v>765</v>
      </c>
      <c r="M535" s="560">
        <v>270</v>
      </c>
      <c r="N535" s="560" t="s">
        <v>765</v>
      </c>
      <c r="O535" s="560" t="s">
        <v>765</v>
      </c>
      <c r="P535" s="560" t="s">
        <v>765</v>
      </c>
      <c r="Q535" s="560">
        <v>206</v>
      </c>
      <c r="R535" s="560" t="s">
        <v>765</v>
      </c>
      <c r="S535" s="560">
        <v>40</v>
      </c>
      <c r="T535" s="560">
        <v>17</v>
      </c>
      <c r="U535" s="560" t="s">
        <v>765</v>
      </c>
      <c r="V535" s="560" t="s">
        <v>765</v>
      </c>
      <c r="W535" s="566" t="s">
        <v>109</v>
      </c>
    </row>
    <row r="536" spans="1:23" s="560" customFormat="1" ht="9.75" customHeight="1" x14ac:dyDescent="0.2">
      <c r="A536" s="568" t="s">
        <v>678</v>
      </c>
      <c r="B536" s="560">
        <v>11</v>
      </c>
      <c r="C536" s="560" t="s">
        <v>765</v>
      </c>
      <c r="D536" s="560" t="s">
        <v>765</v>
      </c>
      <c r="E536" s="560" t="s">
        <v>765</v>
      </c>
      <c r="F536" s="560" t="s">
        <v>765</v>
      </c>
      <c r="G536" s="560" t="s">
        <v>765</v>
      </c>
      <c r="H536" s="560" t="s">
        <v>765</v>
      </c>
      <c r="I536" s="560" t="s">
        <v>765</v>
      </c>
      <c r="J536" s="560">
        <v>11</v>
      </c>
      <c r="K536" s="560">
        <v>2880</v>
      </c>
      <c r="L536" s="560" t="s">
        <v>765</v>
      </c>
      <c r="M536" s="560">
        <v>2880</v>
      </c>
      <c r="N536" s="560" t="s">
        <v>765</v>
      </c>
      <c r="O536" s="560" t="s">
        <v>765</v>
      </c>
      <c r="P536" s="560" t="s">
        <v>765</v>
      </c>
      <c r="Q536" s="560" t="s">
        <v>765</v>
      </c>
      <c r="R536" s="560" t="s">
        <v>765</v>
      </c>
      <c r="S536" s="560">
        <v>62</v>
      </c>
      <c r="T536" s="560" t="s">
        <v>765</v>
      </c>
      <c r="U536" s="560" t="s">
        <v>765</v>
      </c>
      <c r="V536" s="560">
        <v>9</v>
      </c>
      <c r="W536" s="566" t="s">
        <v>679</v>
      </c>
    </row>
    <row r="537" spans="1:23" s="560" customFormat="1" ht="9.75" customHeight="1" x14ac:dyDescent="0.2">
      <c r="A537" s="568" t="s">
        <v>383</v>
      </c>
      <c r="B537" s="560">
        <v>58</v>
      </c>
      <c r="C537" s="560">
        <v>1</v>
      </c>
      <c r="D537" s="560">
        <v>1</v>
      </c>
      <c r="E537" s="560" t="s">
        <v>765</v>
      </c>
      <c r="F537" s="560" t="s">
        <v>765</v>
      </c>
      <c r="G537" s="560" t="s">
        <v>765</v>
      </c>
      <c r="H537" s="560" t="s">
        <v>765</v>
      </c>
      <c r="I537" s="560">
        <v>45</v>
      </c>
      <c r="J537" s="560">
        <v>11</v>
      </c>
      <c r="K537" s="560">
        <v>536</v>
      </c>
      <c r="L537" s="560" t="s">
        <v>765</v>
      </c>
      <c r="M537" s="560">
        <v>467</v>
      </c>
      <c r="N537" s="560" t="s">
        <v>765</v>
      </c>
      <c r="O537" s="560" t="s">
        <v>765</v>
      </c>
      <c r="P537" s="560" t="s">
        <v>765</v>
      </c>
      <c r="Q537" s="560">
        <v>69</v>
      </c>
      <c r="R537" s="560" t="s">
        <v>765</v>
      </c>
      <c r="S537" s="560">
        <v>15</v>
      </c>
      <c r="T537" s="560" t="s">
        <v>765</v>
      </c>
      <c r="U537" s="560">
        <v>15</v>
      </c>
      <c r="V537" s="560" t="s">
        <v>765</v>
      </c>
      <c r="W537" s="566" t="s">
        <v>104</v>
      </c>
    </row>
    <row r="538" spans="1:23" s="560" customFormat="1" ht="9.75" customHeight="1" x14ac:dyDescent="0.2">
      <c r="A538" s="565" t="s">
        <v>382</v>
      </c>
      <c r="B538" s="564">
        <v>57</v>
      </c>
      <c r="C538" s="563" t="s">
        <v>765</v>
      </c>
      <c r="D538" s="563" t="s">
        <v>765</v>
      </c>
      <c r="E538" s="563" t="s">
        <v>765</v>
      </c>
      <c r="F538" s="563" t="s">
        <v>765</v>
      </c>
      <c r="G538" s="563" t="s">
        <v>765</v>
      </c>
      <c r="H538" s="563" t="s">
        <v>765</v>
      </c>
      <c r="I538" s="563">
        <v>45</v>
      </c>
      <c r="J538" s="563">
        <v>12</v>
      </c>
      <c r="K538" s="563">
        <v>477</v>
      </c>
      <c r="L538" s="563" t="s">
        <v>765</v>
      </c>
      <c r="M538" s="563">
        <v>376</v>
      </c>
      <c r="N538" s="563" t="s">
        <v>765</v>
      </c>
      <c r="O538" s="563" t="s">
        <v>765</v>
      </c>
      <c r="P538" s="563" t="s">
        <v>765</v>
      </c>
      <c r="Q538" s="563">
        <v>101</v>
      </c>
      <c r="R538" s="563" t="s">
        <v>765</v>
      </c>
      <c r="S538" s="563">
        <v>80</v>
      </c>
      <c r="T538" s="563">
        <v>17</v>
      </c>
      <c r="U538" s="563" t="s">
        <v>765</v>
      </c>
      <c r="V538" s="563" t="s">
        <v>765</v>
      </c>
      <c r="W538" s="561" t="s">
        <v>105</v>
      </c>
    </row>
    <row r="539" spans="1:23" ht="12" customHeight="1" x14ac:dyDescent="0.2"/>
    <row r="540" spans="1:23" ht="12" customHeight="1" x14ac:dyDescent="0.2"/>
    <row r="541" spans="1:23" ht="12" customHeight="1" x14ac:dyDescent="0.2">
      <c r="K541" s="579" t="s">
        <v>129</v>
      </c>
    </row>
    <row r="542" spans="1:23" s="574" customFormat="1" ht="21" customHeight="1" x14ac:dyDescent="0.2">
      <c r="A542" s="1074" t="s">
        <v>276</v>
      </c>
      <c r="B542" s="577" t="s">
        <v>532</v>
      </c>
      <c r="C542" s="576"/>
      <c r="D542" s="576"/>
      <c r="E542" s="576"/>
      <c r="F542" s="576"/>
      <c r="G542" s="576"/>
      <c r="H542" s="576"/>
      <c r="I542" s="576"/>
      <c r="J542" s="576"/>
      <c r="K542" s="1040"/>
      <c r="L542" s="1041" t="s">
        <v>459</v>
      </c>
      <c r="M542" s="576"/>
      <c r="N542" s="576"/>
      <c r="O542" s="576"/>
      <c r="P542" s="576"/>
      <c r="Q542" s="576"/>
      <c r="R542" s="576"/>
      <c r="S542" s="1040"/>
      <c r="T542" s="1041" t="s">
        <v>454</v>
      </c>
      <c r="U542" s="576"/>
      <c r="V542" s="576"/>
      <c r="W542" s="1077" t="s">
        <v>111</v>
      </c>
    </row>
    <row r="543" spans="1:23" s="574" customFormat="1" ht="21" customHeight="1" x14ac:dyDescent="0.2">
      <c r="A543" s="1075"/>
      <c r="B543" s="577" t="s">
        <v>412</v>
      </c>
      <c r="C543" s="576"/>
      <c r="D543" s="1040"/>
      <c r="E543" s="1041" t="s">
        <v>411</v>
      </c>
      <c r="F543" s="576"/>
      <c r="G543" s="1040"/>
      <c r="H543" s="1041" t="s">
        <v>410</v>
      </c>
      <c r="I543" s="576"/>
      <c r="J543" s="576"/>
      <c r="K543" s="1040"/>
      <c r="L543" s="1080" t="s">
        <v>457</v>
      </c>
      <c r="M543" s="1041" t="s">
        <v>445</v>
      </c>
      <c r="N543" s="576"/>
      <c r="O543" s="576"/>
      <c r="P543" s="576"/>
      <c r="Q543" s="1040"/>
      <c r="R543" s="1041" t="s">
        <v>523</v>
      </c>
      <c r="S543" s="1040"/>
      <c r="T543" s="1080" t="s">
        <v>453</v>
      </c>
      <c r="U543" s="1041" t="s">
        <v>445</v>
      </c>
      <c r="V543" s="576"/>
      <c r="W543" s="1078"/>
    </row>
    <row r="544" spans="1:23" s="574" customFormat="1" ht="52.5" customHeight="1" x14ac:dyDescent="0.2">
      <c r="A544" s="1076"/>
      <c r="B544" s="575" t="s">
        <v>527</v>
      </c>
      <c r="C544" s="575" t="s">
        <v>409</v>
      </c>
      <c r="D544" s="575" t="s">
        <v>439</v>
      </c>
      <c r="E544" s="1043" t="s">
        <v>408</v>
      </c>
      <c r="F544" s="575" t="s">
        <v>526</v>
      </c>
      <c r="G544" s="575" t="s">
        <v>525</v>
      </c>
      <c r="H544" s="1043" t="s">
        <v>402</v>
      </c>
      <c r="I544" s="575" t="s">
        <v>401</v>
      </c>
      <c r="J544" s="575" t="s">
        <v>488</v>
      </c>
      <c r="K544" s="575" t="s">
        <v>524</v>
      </c>
      <c r="L544" s="1081"/>
      <c r="M544" s="1043" t="s">
        <v>438</v>
      </c>
      <c r="N544" s="575" t="s">
        <v>433</v>
      </c>
      <c r="O544" s="575" t="s">
        <v>275</v>
      </c>
      <c r="P544" s="575" t="s">
        <v>456</v>
      </c>
      <c r="Q544" s="575" t="s">
        <v>510</v>
      </c>
      <c r="R544" s="1043" t="s">
        <v>522</v>
      </c>
      <c r="S544" s="575" t="s">
        <v>521</v>
      </c>
      <c r="T544" s="1081"/>
      <c r="U544" s="1043" t="s">
        <v>438</v>
      </c>
      <c r="V544" s="580" t="s">
        <v>433</v>
      </c>
      <c r="W544" s="1079"/>
    </row>
    <row r="545" spans="1:23" s="560" customFormat="1" ht="9.75" customHeight="1" x14ac:dyDescent="0.2">
      <c r="A545" s="573" t="s">
        <v>598</v>
      </c>
      <c r="B545" s="572">
        <v>140</v>
      </c>
      <c r="C545" s="571" t="s">
        <v>765</v>
      </c>
      <c r="D545" s="571" t="s">
        <v>765</v>
      </c>
      <c r="E545" s="571">
        <v>571</v>
      </c>
      <c r="F545" s="571">
        <v>157</v>
      </c>
      <c r="G545" s="571">
        <v>414</v>
      </c>
      <c r="H545" s="571">
        <v>417</v>
      </c>
      <c r="I545" s="571">
        <v>417</v>
      </c>
      <c r="J545" s="571" t="s">
        <v>765</v>
      </c>
      <c r="K545" s="571" t="s">
        <v>765</v>
      </c>
      <c r="L545" s="571">
        <v>230612</v>
      </c>
      <c r="M545" s="571">
        <v>230612</v>
      </c>
      <c r="N545" s="571">
        <v>76809</v>
      </c>
      <c r="O545" s="571">
        <v>141738</v>
      </c>
      <c r="P545" s="571">
        <v>12065</v>
      </c>
      <c r="Q545" s="571" t="s">
        <v>765</v>
      </c>
      <c r="R545" s="571" t="s">
        <v>765</v>
      </c>
      <c r="S545" s="571" t="s">
        <v>765</v>
      </c>
      <c r="T545" s="571">
        <v>194793</v>
      </c>
      <c r="U545" s="571">
        <v>194793</v>
      </c>
      <c r="V545" s="571">
        <v>40990</v>
      </c>
      <c r="W545" s="569" t="s">
        <v>118</v>
      </c>
    </row>
    <row r="546" spans="1:23" s="560" customFormat="1" ht="9.75" customHeight="1" x14ac:dyDescent="0.2">
      <c r="A546" s="568" t="s">
        <v>399</v>
      </c>
      <c r="B546" s="560">
        <v>140</v>
      </c>
      <c r="C546" s="560" t="s">
        <v>765</v>
      </c>
      <c r="D546" s="560" t="s">
        <v>765</v>
      </c>
      <c r="E546" s="560">
        <v>489</v>
      </c>
      <c r="F546" s="560">
        <v>140</v>
      </c>
      <c r="G546" s="560">
        <v>349</v>
      </c>
      <c r="H546" s="560">
        <v>607</v>
      </c>
      <c r="I546" s="560">
        <v>555</v>
      </c>
      <c r="J546" s="560">
        <v>52</v>
      </c>
      <c r="K546" s="560" t="s">
        <v>765</v>
      </c>
      <c r="L546" s="560">
        <v>237144</v>
      </c>
      <c r="M546" s="560">
        <v>237144</v>
      </c>
      <c r="N546" s="560">
        <v>64294</v>
      </c>
      <c r="O546" s="560">
        <v>166774</v>
      </c>
      <c r="P546" s="560">
        <v>6076</v>
      </c>
      <c r="Q546" s="560" t="s">
        <v>765</v>
      </c>
      <c r="R546" s="560" t="s">
        <v>765</v>
      </c>
      <c r="S546" s="560" t="s">
        <v>765</v>
      </c>
      <c r="T546" s="560">
        <v>215605</v>
      </c>
      <c r="U546" s="560">
        <v>215605</v>
      </c>
      <c r="V546" s="560">
        <v>44356</v>
      </c>
      <c r="W546" s="566" t="s">
        <v>119</v>
      </c>
    </row>
    <row r="547" spans="1:23" s="560" customFormat="1" ht="9.75" customHeight="1" x14ac:dyDescent="0.2">
      <c r="A547" s="568" t="s">
        <v>398</v>
      </c>
      <c r="B547" s="560">
        <v>157</v>
      </c>
      <c r="C547" s="560">
        <v>11</v>
      </c>
      <c r="D547" s="560" t="s">
        <v>765</v>
      </c>
      <c r="E547" s="560">
        <v>467</v>
      </c>
      <c r="F547" s="560">
        <v>123</v>
      </c>
      <c r="G547" s="560">
        <v>344</v>
      </c>
      <c r="H547" s="560">
        <v>417</v>
      </c>
      <c r="I547" s="560">
        <v>295</v>
      </c>
      <c r="J547" s="560">
        <v>105</v>
      </c>
      <c r="K547" s="560">
        <v>17</v>
      </c>
      <c r="L547" s="560">
        <v>201839</v>
      </c>
      <c r="M547" s="560">
        <v>201839</v>
      </c>
      <c r="N547" s="560">
        <v>69416</v>
      </c>
      <c r="O547" s="560">
        <v>108407</v>
      </c>
      <c r="P547" s="560">
        <v>24016</v>
      </c>
      <c r="Q547" s="560" t="s">
        <v>765</v>
      </c>
      <c r="R547" s="560" t="s">
        <v>765</v>
      </c>
      <c r="S547" s="560" t="s">
        <v>765</v>
      </c>
      <c r="T547" s="560">
        <v>169584</v>
      </c>
      <c r="U547" s="560">
        <v>169584</v>
      </c>
      <c r="V547" s="560">
        <v>37161</v>
      </c>
      <c r="W547" s="566" t="s">
        <v>120</v>
      </c>
    </row>
    <row r="548" spans="1:23" s="560" customFormat="1" ht="9.75" customHeight="1" x14ac:dyDescent="0.2">
      <c r="A548" s="568" t="s">
        <v>397</v>
      </c>
      <c r="B548" s="560">
        <v>210</v>
      </c>
      <c r="C548" s="560">
        <v>78</v>
      </c>
      <c r="D548" s="560" t="s">
        <v>765</v>
      </c>
      <c r="E548" s="560">
        <v>531</v>
      </c>
      <c r="F548" s="560">
        <v>105</v>
      </c>
      <c r="G548" s="560">
        <v>426</v>
      </c>
      <c r="H548" s="560">
        <v>279</v>
      </c>
      <c r="I548" s="560">
        <v>174</v>
      </c>
      <c r="J548" s="560">
        <v>105</v>
      </c>
      <c r="K548" s="560" t="s">
        <v>765</v>
      </c>
      <c r="L548" s="560">
        <v>246909</v>
      </c>
      <c r="M548" s="560">
        <v>246091</v>
      </c>
      <c r="N548" s="560">
        <v>94143</v>
      </c>
      <c r="O548" s="560">
        <v>105017</v>
      </c>
      <c r="P548" s="560">
        <v>31838</v>
      </c>
      <c r="Q548" s="560">
        <v>15093</v>
      </c>
      <c r="R548" s="560">
        <v>818</v>
      </c>
      <c r="S548" s="560">
        <v>818</v>
      </c>
      <c r="T548" s="560">
        <v>192819</v>
      </c>
      <c r="U548" s="560">
        <v>192001</v>
      </c>
      <c r="V548" s="560">
        <v>72439</v>
      </c>
      <c r="W548" s="566" t="s">
        <v>283</v>
      </c>
    </row>
    <row r="549" spans="1:23" s="560" customFormat="1" ht="9.75" customHeight="1" x14ac:dyDescent="0.2">
      <c r="A549" s="568" t="s">
        <v>750</v>
      </c>
      <c r="B549" s="560">
        <v>122</v>
      </c>
      <c r="C549" s="560">
        <v>90</v>
      </c>
      <c r="D549" s="560" t="s">
        <v>765</v>
      </c>
      <c r="E549" s="560">
        <v>408</v>
      </c>
      <c r="F549" s="560">
        <v>87</v>
      </c>
      <c r="G549" s="560">
        <v>321</v>
      </c>
      <c r="H549" s="560">
        <v>363</v>
      </c>
      <c r="I549" s="560">
        <v>227</v>
      </c>
      <c r="J549" s="560">
        <v>136</v>
      </c>
      <c r="K549" s="560" t="s">
        <v>765</v>
      </c>
      <c r="L549" s="560">
        <v>200018</v>
      </c>
      <c r="M549" s="560">
        <v>200018</v>
      </c>
      <c r="N549" s="560">
        <v>68304</v>
      </c>
      <c r="O549" s="560">
        <v>106360</v>
      </c>
      <c r="P549" s="560">
        <v>4364</v>
      </c>
      <c r="Q549" s="560">
        <v>20990</v>
      </c>
      <c r="R549" s="560" t="s">
        <v>765</v>
      </c>
      <c r="S549" s="560" t="s">
        <v>765</v>
      </c>
      <c r="T549" s="560">
        <v>146301</v>
      </c>
      <c r="U549" s="560">
        <v>146301</v>
      </c>
      <c r="V549" s="560">
        <v>46828</v>
      </c>
      <c r="W549" s="566" t="s">
        <v>673</v>
      </c>
    </row>
    <row r="550" spans="1:23" s="560" customFormat="1" ht="6.75" customHeight="1" x14ac:dyDescent="0.2">
      <c r="A550" s="568"/>
      <c r="W550" s="566"/>
    </row>
    <row r="551" spans="1:23" s="560" customFormat="1" ht="9.75" customHeight="1" x14ac:dyDescent="0.2">
      <c r="A551" s="568" t="s">
        <v>595</v>
      </c>
      <c r="B551" s="560">
        <v>262</v>
      </c>
      <c r="C551" s="560">
        <v>79</v>
      </c>
      <c r="D551" s="560" t="s">
        <v>765</v>
      </c>
      <c r="E551" s="560">
        <v>485</v>
      </c>
      <c r="F551" s="560">
        <v>87</v>
      </c>
      <c r="G551" s="560">
        <v>398</v>
      </c>
      <c r="H551" s="560">
        <v>343</v>
      </c>
      <c r="I551" s="560">
        <v>203</v>
      </c>
      <c r="J551" s="560">
        <v>140</v>
      </c>
      <c r="K551" s="560" t="s">
        <v>765</v>
      </c>
      <c r="L551" s="560">
        <v>276365</v>
      </c>
      <c r="M551" s="560">
        <v>275547</v>
      </c>
      <c r="N551" s="560">
        <v>92601</v>
      </c>
      <c r="O551" s="560">
        <v>115103</v>
      </c>
      <c r="P551" s="560">
        <v>31760</v>
      </c>
      <c r="Q551" s="560">
        <v>36083</v>
      </c>
      <c r="R551" s="560">
        <v>818</v>
      </c>
      <c r="S551" s="560">
        <v>818</v>
      </c>
      <c r="T551" s="560">
        <v>207178</v>
      </c>
      <c r="U551" s="560">
        <v>206360</v>
      </c>
      <c r="V551" s="560">
        <v>66294</v>
      </c>
      <c r="W551" s="566" t="s">
        <v>282</v>
      </c>
    </row>
    <row r="552" spans="1:23" s="560" customFormat="1" ht="9.75" customHeight="1" x14ac:dyDescent="0.2">
      <c r="A552" s="568" t="s">
        <v>751</v>
      </c>
      <c r="B552" s="560">
        <v>140</v>
      </c>
      <c r="C552" s="560">
        <v>67</v>
      </c>
      <c r="D552" s="560">
        <v>35</v>
      </c>
      <c r="E552" s="560">
        <v>370</v>
      </c>
      <c r="F552" s="560">
        <v>87</v>
      </c>
      <c r="G552" s="560">
        <v>283</v>
      </c>
      <c r="H552" s="560">
        <v>331</v>
      </c>
      <c r="I552" s="560">
        <v>213</v>
      </c>
      <c r="J552" s="560">
        <v>118</v>
      </c>
      <c r="K552" s="560" t="s">
        <v>765</v>
      </c>
      <c r="L552" s="560">
        <v>176533</v>
      </c>
      <c r="M552" s="560">
        <v>176533</v>
      </c>
      <c r="N552" s="560">
        <v>61322</v>
      </c>
      <c r="O552" s="560">
        <v>112300</v>
      </c>
      <c r="P552" s="560">
        <v>2911</v>
      </c>
      <c r="Q552" s="560" t="s">
        <v>765</v>
      </c>
      <c r="R552" s="560" t="s">
        <v>765</v>
      </c>
      <c r="S552" s="560" t="s">
        <v>765</v>
      </c>
      <c r="T552" s="560">
        <v>129838</v>
      </c>
      <c r="U552" s="560">
        <v>129838</v>
      </c>
      <c r="V552" s="560">
        <v>37945</v>
      </c>
      <c r="W552" s="566" t="s">
        <v>675</v>
      </c>
    </row>
    <row r="553" spans="1:23" s="560" customFormat="1" ht="6.75" customHeight="1" x14ac:dyDescent="0.2">
      <c r="A553" s="568"/>
      <c r="W553" s="566"/>
    </row>
    <row r="554" spans="1:23" s="560" customFormat="1" ht="9.75" customHeight="1" x14ac:dyDescent="0.2">
      <c r="A554" s="568" t="s">
        <v>393</v>
      </c>
      <c r="B554" s="560">
        <v>52</v>
      </c>
      <c r="C554" s="560">
        <v>34</v>
      </c>
      <c r="D554" s="560" t="s">
        <v>765</v>
      </c>
      <c r="E554" s="560">
        <v>102</v>
      </c>
      <c r="F554" s="560">
        <v>17</v>
      </c>
      <c r="G554" s="560">
        <v>85</v>
      </c>
      <c r="H554" s="560">
        <v>81</v>
      </c>
      <c r="I554" s="560">
        <v>46</v>
      </c>
      <c r="J554" s="560">
        <v>35</v>
      </c>
      <c r="K554" s="560" t="s">
        <v>765</v>
      </c>
      <c r="L554" s="560">
        <v>66440</v>
      </c>
      <c r="M554" s="560">
        <v>66440</v>
      </c>
      <c r="N554" s="560">
        <v>17845</v>
      </c>
      <c r="O554" s="560">
        <v>26152</v>
      </c>
      <c r="P554" s="560">
        <v>1453</v>
      </c>
      <c r="Q554" s="560">
        <v>20990</v>
      </c>
      <c r="R554" s="560" t="s">
        <v>765</v>
      </c>
      <c r="S554" s="560" t="s">
        <v>765</v>
      </c>
      <c r="T554" s="560">
        <v>51343</v>
      </c>
      <c r="U554" s="560">
        <v>51343</v>
      </c>
      <c r="V554" s="560">
        <v>13242</v>
      </c>
      <c r="W554" s="566" t="s">
        <v>281</v>
      </c>
    </row>
    <row r="555" spans="1:23" s="560" customFormat="1" ht="9.75" customHeight="1" x14ac:dyDescent="0.2">
      <c r="A555" s="568" t="s">
        <v>396</v>
      </c>
      <c r="B555" s="560">
        <v>18</v>
      </c>
      <c r="C555" s="560">
        <v>22</v>
      </c>
      <c r="D555" s="560" t="s">
        <v>765</v>
      </c>
      <c r="E555" s="560">
        <v>120</v>
      </c>
      <c r="F555" s="560">
        <v>35</v>
      </c>
      <c r="G555" s="560">
        <v>85</v>
      </c>
      <c r="H555" s="560">
        <v>138</v>
      </c>
      <c r="I555" s="560">
        <v>84</v>
      </c>
      <c r="J555" s="560">
        <v>54</v>
      </c>
      <c r="K555" s="560" t="s">
        <v>765</v>
      </c>
      <c r="L555" s="560">
        <v>48903</v>
      </c>
      <c r="M555" s="560">
        <v>48903</v>
      </c>
      <c r="N555" s="560">
        <v>18084</v>
      </c>
      <c r="O555" s="560">
        <v>30819</v>
      </c>
      <c r="P555" s="560" t="s">
        <v>765</v>
      </c>
      <c r="Q555" s="560" t="s">
        <v>765</v>
      </c>
      <c r="R555" s="560" t="s">
        <v>765</v>
      </c>
      <c r="S555" s="560" t="s">
        <v>765</v>
      </c>
      <c r="T555" s="560">
        <v>31989</v>
      </c>
      <c r="U555" s="560">
        <v>31989</v>
      </c>
      <c r="V555" s="560">
        <v>10178</v>
      </c>
      <c r="W555" s="566" t="s">
        <v>121</v>
      </c>
    </row>
    <row r="556" spans="1:23" s="560" customFormat="1" ht="9.75" customHeight="1" x14ac:dyDescent="0.2">
      <c r="A556" s="568" t="s">
        <v>395</v>
      </c>
      <c r="B556" s="560">
        <v>17</v>
      </c>
      <c r="C556" s="560" t="s">
        <v>765</v>
      </c>
      <c r="D556" s="560" t="s">
        <v>765</v>
      </c>
      <c r="E556" s="560">
        <v>70</v>
      </c>
      <c r="F556" s="560" t="s">
        <v>765</v>
      </c>
      <c r="G556" s="560">
        <v>70</v>
      </c>
      <c r="H556" s="560">
        <v>80</v>
      </c>
      <c r="I556" s="560">
        <v>50</v>
      </c>
      <c r="J556" s="560">
        <v>30</v>
      </c>
      <c r="K556" s="560" t="s">
        <v>765</v>
      </c>
      <c r="L556" s="560">
        <v>46229</v>
      </c>
      <c r="M556" s="560">
        <v>46229</v>
      </c>
      <c r="N556" s="560">
        <v>14680</v>
      </c>
      <c r="O556" s="560">
        <v>28638</v>
      </c>
      <c r="P556" s="560">
        <v>2911</v>
      </c>
      <c r="Q556" s="560" t="s">
        <v>765</v>
      </c>
      <c r="R556" s="560" t="s">
        <v>765</v>
      </c>
      <c r="S556" s="560" t="s">
        <v>765</v>
      </c>
      <c r="T556" s="560">
        <v>29129</v>
      </c>
      <c r="U556" s="560">
        <v>29129</v>
      </c>
      <c r="V556" s="560">
        <v>8717</v>
      </c>
      <c r="W556" s="566" t="s">
        <v>122</v>
      </c>
    </row>
    <row r="557" spans="1:23" s="560" customFormat="1" ht="9.75" customHeight="1" x14ac:dyDescent="0.2">
      <c r="A557" s="568" t="s">
        <v>394</v>
      </c>
      <c r="B557" s="560">
        <v>35</v>
      </c>
      <c r="C557" s="560">
        <v>34</v>
      </c>
      <c r="D557" s="560" t="s">
        <v>765</v>
      </c>
      <c r="E557" s="560">
        <v>116</v>
      </c>
      <c r="F557" s="560">
        <v>35</v>
      </c>
      <c r="G557" s="560">
        <v>81</v>
      </c>
      <c r="H557" s="560">
        <v>64</v>
      </c>
      <c r="I557" s="560">
        <v>47</v>
      </c>
      <c r="J557" s="560">
        <v>17</v>
      </c>
      <c r="K557" s="560" t="s">
        <v>765</v>
      </c>
      <c r="L557" s="560">
        <v>38446</v>
      </c>
      <c r="M557" s="560">
        <v>38446</v>
      </c>
      <c r="N557" s="560">
        <v>17695</v>
      </c>
      <c r="O557" s="560">
        <v>20751</v>
      </c>
      <c r="P557" s="560" t="s">
        <v>765</v>
      </c>
      <c r="Q557" s="560" t="s">
        <v>765</v>
      </c>
      <c r="R557" s="560" t="s">
        <v>765</v>
      </c>
      <c r="S557" s="560" t="s">
        <v>765</v>
      </c>
      <c r="T557" s="560">
        <v>33840</v>
      </c>
      <c r="U557" s="560">
        <v>33840</v>
      </c>
      <c r="V557" s="560">
        <v>14691</v>
      </c>
      <c r="W557" s="566" t="s">
        <v>123</v>
      </c>
    </row>
    <row r="558" spans="1:23" s="560" customFormat="1" ht="9.75" customHeight="1" x14ac:dyDescent="0.2">
      <c r="A558" s="568" t="s">
        <v>676</v>
      </c>
      <c r="B558" s="560">
        <v>70</v>
      </c>
      <c r="C558" s="560">
        <v>11</v>
      </c>
      <c r="D558" s="560">
        <v>35</v>
      </c>
      <c r="E558" s="560">
        <v>64</v>
      </c>
      <c r="F558" s="560">
        <v>17</v>
      </c>
      <c r="G558" s="560">
        <v>47</v>
      </c>
      <c r="H558" s="560">
        <v>49</v>
      </c>
      <c r="I558" s="560">
        <v>32</v>
      </c>
      <c r="J558" s="560">
        <v>17</v>
      </c>
      <c r="K558" s="560" t="s">
        <v>765</v>
      </c>
      <c r="L558" s="560">
        <v>42955</v>
      </c>
      <c r="M558" s="560">
        <v>42955</v>
      </c>
      <c r="N558" s="560">
        <v>10863</v>
      </c>
      <c r="O558" s="560">
        <v>32092</v>
      </c>
      <c r="P558" s="560" t="s">
        <v>765</v>
      </c>
      <c r="Q558" s="560" t="s">
        <v>765</v>
      </c>
      <c r="R558" s="560" t="s">
        <v>765</v>
      </c>
      <c r="S558" s="560" t="s">
        <v>765</v>
      </c>
      <c r="T558" s="560">
        <v>34880</v>
      </c>
      <c r="U558" s="560">
        <v>34880</v>
      </c>
      <c r="V558" s="560">
        <v>4359</v>
      </c>
      <c r="W558" s="566" t="s">
        <v>677</v>
      </c>
    </row>
    <row r="559" spans="1:23" s="560" customFormat="1" ht="6.75" customHeight="1" x14ac:dyDescent="0.2">
      <c r="A559" s="568"/>
      <c r="W559" s="566"/>
    </row>
    <row r="560" spans="1:23" s="560" customFormat="1" ht="9.75" customHeight="1" x14ac:dyDescent="0.2">
      <c r="A560" s="568" t="s">
        <v>280</v>
      </c>
      <c r="B560" s="560">
        <v>18</v>
      </c>
      <c r="C560" s="560">
        <v>11</v>
      </c>
      <c r="D560" s="560" t="s">
        <v>765</v>
      </c>
      <c r="E560" s="560">
        <v>11</v>
      </c>
      <c r="F560" s="560" t="s">
        <v>765</v>
      </c>
      <c r="G560" s="560">
        <v>11</v>
      </c>
      <c r="H560" s="560" t="s">
        <v>765</v>
      </c>
      <c r="I560" s="560" t="s">
        <v>765</v>
      </c>
      <c r="J560" s="560" t="s">
        <v>765</v>
      </c>
      <c r="K560" s="560" t="s">
        <v>765</v>
      </c>
      <c r="L560" s="560">
        <v>17743</v>
      </c>
      <c r="M560" s="560">
        <v>17743</v>
      </c>
      <c r="N560" s="560">
        <v>6118</v>
      </c>
      <c r="O560" s="560">
        <v>10172</v>
      </c>
      <c r="P560" s="560">
        <v>1453</v>
      </c>
      <c r="Q560" s="560" t="s">
        <v>765</v>
      </c>
      <c r="R560" s="560" t="s">
        <v>765</v>
      </c>
      <c r="S560" s="560" t="s">
        <v>765</v>
      </c>
      <c r="T560" s="560">
        <v>16142</v>
      </c>
      <c r="U560" s="560">
        <v>16142</v>
      </c>
      <c r="V560" s="560">
        <v>4517</v>
      </c>
      <c r="W560" s="566" t="s">
        <v>279</v>
      </c>
    </row>
    <row r="561" spans="1:23" s="560" customFormat="1" ht="9.75" customHeight="1" x14ac:dyDescent="0.2">
      <c r="A561" s="568" t="s">
        <v>383</v>
      </c>
      <c r="B561" s="560">
        <v>17</v>
      </c>
      <c r="C561" s="560" t="s">
        <v>765</v>
      </c>
      <c r="D561" s="560" t="s">
        <v>765</v>
      </c>
      <c r="E561" s="560">
        <v>43</v>
      </c>
      <c r="F561" s="560" t="s">
        <v>765</v>
      </c>
      <c r="G561" s="560">
        <v>43</v>
      </c>
      <c r="H561" s="560">
        <v>45</v>
      </c>
      <c r="I561" s="560">
        <v>28</v>
      </c>
      <c r="J561" s="560">
        <v>17</v>
      </c>
      <c r="K561" s="560" t="s">
        <v>765</v>
      </c>
      <c r="L561" s="560">
        <v>11667</v>
      </c>
      <c r="M561" s="560">
        <v>11667</v>
      </c>
      <c r="N561" s="560">
        <v>4403</v>
      </c>
      <c r="O561" s="560">
        <v>7264</v>
      </c>
      <c r="P561" s="560" t="s">
        <v>765</v>
      </c>
      <c r="Q561" s="560" t="s">
        <v>765</v>
      </c>
      <c r="R561" s="560" t="s">
        <v>765</v>
      </c>
      <c r="S561" s="560" t="s">
        <v>765</v>
      </c>
      <c r="T561" s="560">
        <v>10166</v>
      </c>
      <c r="U561" s="560">
        <v>10166</v>
      </c>
      <c r="V561" s="560">
        <v>2902</v>
      </c>
      <c r="W561" s="566" t="s">
        <v>104</v>
      </c>
    </row>
    <row r="562" spans="1:23" s="560" customFormat="1" ht="9.75" customHeight="1" x14ac:dyDescent="0.2">
      <c r="A562" s="568" t="s">
        <v>382</v>
      </c>
      <c r="B562" s="560">
        <v>17</v>
      </c>
      <c r="C562" s="560">
        <v>23</v>
      </c>
      <c r="D562" s="560" t="s">
        <v>765</v>
      </c>
      <c r="E562" s="560">
        <v>48</v>
      </c>
      <c r="F562" s="560">
        <v>17</v>
      </c>
      <c r="G562" s="560">
        <v>31</v>
      </c>
      <c r="H562" s="560">
        <v>36</v>
      </c>
      <c r="I562" s="560">
        <v>18</v>
      </c>
      <c r="J562" s="560">
        <v>18</v>
      </c>
      <c r="K562" s="560" t="s">
        <v>765</v>
      </c>
      <c r="L562" s="560">
        <v>37030</v>
      </c>
      <c r="M562" s="560">
        <v>37030</v>
      </c>
      <c r="N562" s="560">
        <v>7324</v>
      </c>
      <c r="O562" s="560">
        <v>8716</v>
      </c>
      <c r="P562" s="560" t="s">
        <v>765</v>
      </c>
      <c r="Q562" s="560">
        <v>20990</v>
      </c>
      <c r="R562" s="560" t="s">
        <v>765</v>
      </c>
      <c r="S562" s="560" t="s">
        <v>765</v>
      </c>
      <c r="T562" s="560">
        <v>25035</v>
      </c>
      <c r="U562" s="560">
        <v>25035</v>
      </c>
      <c r="V562" s="560">
        <v>5823</v>
      </c>
      <c r="W562" s="566" t="s">
        <v>105</v>
      </c>
    </row>
    <row r="563" spans="1:23" s="560" customFormat="1" ht="9.75" customHeight="1" x14ac:dyDescent="0.2">
      <c r="A563" s="568" t="s">
        <v>392</v>
      </c>
      <c r="B563" s="560">
        <v>18</v>
      </c>
      <c r="C563" s="560" t="s">
        <v>765</v>
      </c>
      <c r="D563" s="560" t="s">
        <v>765</v>
      </c>
      <c r="E563" s="560">
        <v>109</v>
      </c>
      <c r="F563" s="560">
        <v>35</v>
      </c>
      <c r="G563" s="560">
        <v>74</v>
      </c>
      <c r="H563" s="560">
        <v>34</v>
      </c>
      <c r="I563" s="560">
        <v>17</v>
      </c>
      <c r="J563" s="560">
        <v>17</v>
      </c>
      <c r="K563" s="560" t="s">
        <v>765</v>
      </c>
      <c r="L563" s="560">
        <v>17739</v>
      </c>
      <c r="M563" s="560">
        <v>17739</v>
      </c>
      <c r="N563" s="560">
        <v>7564</v>
      </c>
      <c r="O563" s="560">
        <v>10175</v>
      </c>
      <c r="P563" s="560" t="s">
        <v>765</v>
      </c>
      <c r="Q563" s="560" t="s">
        <v>765</v>
      </c>
      <c r="R563" s="560" t="s">
        <v>765</v>
      </c>
      <c r="S563" s="560" t="s">
        <v>765</v>
      </c>
      <c r="T563" s="560">
        <v>14536</v>
      </c>
      <c r="U563" s="560">
        <v>14536</v>
      </c>
      <c r="V563" s="560">
        <v>4361</v>
      </c>
      <c r="W563" s="566" t="s">
        <v>106</v>
      </c>
    </row>
    <row r="564" spans="1:23" s="560" customFormat="1" ht="9.75" customHeight="1" x14ac:dyDescent="0.2">
      <c r="A564" s="568" t="s">
        <v>391</v>
      </c>
      <c r="B564" s="560" t="s">
        <v>765</v>
      </c>
      <c r="C564" s="560">
        <v>11</v>
      </c>
      <c r="D564" s="560" t="s">
        <v>765</v>
      </c>
      <c r="E564" s="560">
        <v>11</v>
      </c>
      <c r="F564" s="560" t="s">
        <v>765</v>
      </c>
      <c r="G564" s="560">
        <v>11</v>
      </c>
      <c r="H564" s="560">
        <v>17</v>
      </c>
      <c r="I564" s="560">
        <v>17</v>
      </c>
      <c r="J564" s="560" t="s">
        <v>765</v>
      </c>
      <c r="K564" s="560" t="s">
        <v>765</v>
      </c>
      <c r="L564" s="560">
        <v>16600</v>
      </c>
      <c r="M564" s="560">
        <v>16600</v>
      </c>
      <c r="N564" s="560">
        <v>4409</v>
      </c>
      <c r="O564" s="560">
        <v>12191</v>
      </c>
      <c r="P564" s="560" t="s">
        <v>765</v>
      </c>
      <c r="Q564" s="560" t="s">
        <v>765</v>
      </c>
      <c r="R564" s="560" t="s">
        <v>765</v>
      </c>
      <c r="S564" s="560" t="s">
        <v>765</v>
      </c>
      <c r="T564" s="560">
        <v>10190</v>
      </c>
      <c r="U564" s="560">
        <v>10190</v>
      </c>
      <c r="V564" s="560">
        <v>2909</v>
      </c>
      <c r="W564" s="566" t="s">
        <v>124</v>
      </c>
    </row>
    <row r="565" spans="1:23" s="560" customFormat="1" ht="9.75" customHeight="1" x14ac:dyDescent="0.2">
      <c r="A565" s="568" t="s">
        <v>390</v>
      </c>
      <c r="B565" s="560" t="s">
        <v>765</v>
      </c>
      <c r="C565" s="560">
        <v>11</v>
      </c>
      <c r="D565" s="560" t="s">
        <v>765</v>
      </c>
      <c r="E565" s="560" t="s">
        <v>765</v>
      </c>
      <c r="F565" s="560" t="s">
        <v>765</v>
      </c>
      <c r="G565" s="560" t="s">
        <v>765</v>
      </c>
      <c r="H565" s="560">
        <v>87</v>
      </c>
      <c r="I565" s="560">
        <v>50</v>
      </c>
      <c r="J565" s="560">
        <v>37</v>
      </c>
      <c r="K565" s="560" t="s">
        <v>765</v>
      </c>
      <c r="L565" s="560">
        <v>14564</v>
      </c>
      <c r="M565" s="560">
        <v>14564</v>
      </c>
      <c r="N565" s="560">
        <v>6111</v>
      </c>
      <c r="O565" s="560">
        <v>8453</v>
      </c>
      <c r="P565" s="560" t="s">
        <v>765</v>
      </c>
      <c r="Q565" s="560" t="s">
        <v>765</v>
      </c>
      <c r="R565" s="560" t="s">
        <v>765</v>
      </c>
      <c r="S565" s="560" t="s">
        <v>765</v>
      </c>
      <c r="T565" s="560">
        <v>7263</v>
      </c>
      <c r="U565" s="560">
        <v>7263</v>
      </c>
      <c r="V565" s="560">
        <v>2908</v>
      </c>
      <c r="W565" s="566" t="s">
        <v>125</v>
      </c>
    </row>
    <row r="566" spans="1:23" s="560" customFormat="1" ht="9.75" customHeight="1" x14ac:dyDescent="0.2">
      <c r="A566" s="568" t="s">
        <v>389</v>
      </c>
      <c r="B566" s="560" t="s">
        <v>765</v>
      </c>
      <c r="C566" s="560" t="s">
        <v>765</v>
      </c>
      <c r="D566" s="560" t="s">
        <v>765</v>
      </c>
      <c r="E566" s="560">
        <v>27</v>
      </c>
      <c r="F566" s="560" t="s">
        <v>765</v>
      </c>
      <c r="G566" s="560">
        <v>27</v>
      </c>
      <c r="H566" s="560">
        <v>17</v>
      </c>
      <c r="I566" s="560">
        <v>17</v>
      </c>
      <c r="J566" s="560" t="s">
        <v>765</v>
      </c>
      <c r="K566" s="560" t="s">
        <v>765</v>
      </c>
      <c r="L566" s="560">
        <v>17472</v>
      </c>
      <c r="M566" s="560">
        <v>17472</v>
      </c>
      <c r="N566" s="560">
        <v>5864</v>
      </c>
      <c r="O566" s="560">
        <v>11608</v>
      </c>
      <c r="P566" s="560" t="s">
        <v>765</v>
      </c>
      <c r="Q566" s="560" t="s">
        <v>765</v>
      </c>
      <c r="R566" s="560" t="s">
        <v>765</v>
      </c>
      <c r="S566" s="560" t="s">
        <v>765</v>
      </c>
      <c r="T566" s="560">
        <v>5806</v>
      </c>
      <c r="U566" s="560">
        <v>5806</v>
      </c>
      <c r="V566" s="560">
        <v>2903</v>
      </c>
      <c r="W566" s="566" t="s">
        <v>126</v>
      </c>
    </row>
    <row r="567" spans="1:23" s="560" customFormat="1" ht="9.75" customHeight="1" x14ac:dyDescent="0.2">
      <c r="A567" s="568" t="s">
        <v>388</v>
      </c>
      <c r="B567" s="560" t="s">
        <v>765</v>
      </c>
      <c r="C567" s="560" t="s">
        <v>765</v>
      </c>
      <c r="D567" s="560" t="s">
        <v>765</v>
      </c>
      <c r="E567" s="560">
        <v>43</v>
      </c>
      <c r="F567" s="560" t="s">
        <v>765</v>
      </c>
      <c r="G567" s="560">
        <v>43</v>
      </c>
      <c r="H567" s="560">
        <v>12</v>
      </c>
      <c r="I567" s="560" t="s">
        <v>765</v>
      </c>
      <c r="J567" s="560">
        <v>12</v>
      </c>
      <c r="K567" s="560" t="s">
        <v>765</v>
      </c>
      <c r="L567" s="560">
        <v>17068</v>
      </c>
      <c r="M567" s="560">
        <v>17068</v>
      </c>
      <c r="N567" s="560">
        <v>5861</v>
      </c>
      <c r="O567" s="560">
        <v>11207</v>
      </c>
      <c r="P567" s="560" t="s">
        <v>765</v>
      </c>
      <c r="Q567" s="560" t="s">
        <v>765</v>
      </c>
      <c r="R567" s="560" t="s">
        <v>765</v>
      </c>
      <c r="S567" s="560" t="s">
        <v>765</v>
      </c>
      <c r="T567" s="560">
        <v>13135</v>
      </c>
      <c r="U567" s="560">
        <v>13135</v>
      </c>
      <c r="V567" s="560">
        <v>4360</v>
      </c>
      <c r="W567" s="566" t="s">
        <v>127</v>
      </c>
    </row>
    <row r="568" spans="1:23" s="560" customFormat="1" ht="9.75" customHeight="1" x14ac:dyDescent="0.2">
      <c r="A568" s="568" t="s">
        <v>387</v>
      </c>
      <c r="B568" s="560">
        <v>17</v>
      </c>
      <c r="C568" s="560" t="s">
        <v>765</v>
      </c>
      <c r="D568" s="560" t="s">
        <v>765</v>
      </c>
      <c r="E568" s="560" t="s">
        <v>765</v>
      </c>
      <c r="F568" s="560" t="s">
        <v>765</v>
      </c>
      <c r="G568" s="560" t="s">
        <v>765</v>
      </c>
      <c r="H568" s="560">
        <v>51</v>
      </c>
      <c r="I568" s="560">
        <v>33</v>
      </c>
      <c r="J568" s="560">
        <v>18</v>
      </c>
      <c r="K568" s="560" t="s">
        <v>765</v>
      </c>
      <c r="L568" s="560">
        <v>11689</v>
      </c>
      <c r="M568" s="560">
        <v>11689</v>
      </c>
      <c r="N568" s="560">
        <v>2955</v>
      </c>
      <c r="O568" s="560">
        <v>5823</v>
      </c>
      <c r="P568" s="560">
        <v>2911</v>
      </c>
      <c r="Q568" s="560" t="s">
        <v>765</v>
      </c>
      <c r="R568" s="560" t="s">
        <v>765</v>
      </c>
      <c r="S568" s="560" t="s">
        <v>765</v>
      </c>
      <c r="T568" s="560">
        <v>10188</v>
      </c>
      <c r="U568" s="560">
        <v>10188</v>
      </c>
      <c r="V568" s="560">
        <v>1454</v>
      </c>
      <c r="W568" s="566" t="s">
        <v>128</v>
      </c>
    </row>
    <row r="569" spans="1:23" s="560" customFormat="1" ht="9.75" customHeight="1" x14ac:dyDescent="0.2">
      <c r="A569" s="568" t="s">
        <v>386</v>
      </c>
      <c r="B569" s="560" t="s">
        <v>765</v>
      </c>
      <c r="C569" s="560">
        <v>11</v>
      </c>
      <c r="D569" s="560" t="s">
        <v>765</v>
      </c>
      <c r="E569" s="560">
        <v>34</v>
      </c>
      <c r="F569" s="560">
        <v>18</v>
      </c>
      <c r="G569" s="560">
        <v>16</v>
      </c>
      <c r="H569" s="560">
        <v>15</v>
      </c>
      <c r="I569" s="560">
        <v>15</v>
      </c>
      <c r="J569" s="560" t="s">
        <v>765</v>
      </c>
      <c r="K569" s="560" t="s">
        <v>765</v>
      </c>
      <c r="L569" s="560">
        <v>7552</v>
      </c>
      <c r="M569" s="560">
        <v>7552</v>
      </c>
      <c r="N569" s="560">
        <v>3009</v>
      </c>
      <c r="O569" s="560">
        <v>4543</v>
      </c>
      <c r="P569" s="560" t="s">
        <v>765</v>
      </c>
      <c r="Q569" s="560" t="s">
        <v>765</v>
      </c>
      <c r="R569" s="560" t="s">
        <v>765</v>
      </c>
      <c r="S569" s="560" t="s">
        <v>765</v>
      </c>
      <c r="T569" s="560">
        <v>5950</v>
      </c>
      <c r="U569" s="560">
        <v>5950</v>
      </c>
      <c r="V569" s="560">
        <v>3009</v>
      </c>
      <c r="W569" s="566" t="s">
        <v>107</v>
      </c>
    </row>
    <row r="570" spans="1:23" s="560" customFormat="1" ht="9.75" customHeight="1" x14ac:dyDescent="0.2">
      <c r="A570" s="568" t="s">
        <v>385</v>
      </c>
      <c r="B570" s="560">
        <v>35</v>
      </c>
      <c r="C570" s="560" t="s">
        <v>765</v>
      </c>
      <c r="D570" s="560" t="s">
        <v>765</v>
      </c>
      <c r="E570" s="560">
        <v>2</v>
      </c>
      <c r="F570" s="560" t="s">
        <v>765</v>
      </c>
      <c r="G570" s="560">
        <v>2</v>
      </c>
      <c r="H570" s="560">
        <v>15</v>
      </c>
      <c r="I570" s="560">
        <v>15</v>
      </c>
      <c r="J570" s="560" t="s">
        <v>765</v>
      </c>
      <c r="K570" s="560" t="s">
        <v>765</v>
      </c>
      <c r="L570" s="560">
        <v>19255</v>
      </c>
      <c r="M570" s="560">
        <v>19255</v>
      </c>
      <c r="N570" s="560">
        <v>7411</v>
      </c>
      <c r="O570" s="560">
        <v>11844</v>
      </c>
      <c r="P570" s="560" t="s">
        <v>765</v>
      </c>
      <c r="Q570" s="560" t="s">
        <v>765</v>
      </c>
      <c r="R570" s="560" t="s">
        <v>765</v>
      </c>
      <c r="S570" s="560" t="s">
        <v>765</v>
      </c>
      <c r="T570" s="560">
        <v>16251</v>
      </c>
      <c r="U570" s="560">
        <v>16251</v>
      </c>
      <c r="V570" s="560">
        <v>4407</v>
      </c>
      <c r="W570" s="566" t="s">
        <v>108</v>
      </c>
    </row>
    <row r="571" spans="1:23" s="560" customFormat="1" ht="9.75" customHeight="1" x14ac:dyDescent="0.2">
      <c r="A571" s="568" t="s">
        <v>384</v>
      </c>
      <c r="B571" s="560" t="s">
        <v>765</v>
      </c>
      <c r="C571" s="560">
        <v>23</v>
      </c>
      <c r="D571" s="560" t="s">
        <v>765</v>
      </c>
      <c r="E571" s="560">
        <v>80</v>
      </c>
      <c r="F571" s="560">
        <v>17</v>
      </c>
      <c r="G571" s="560">
        <v>63</v>
      </c>
      <c r="H571" s="560">
        <v>34</v>
      </c>
      <c r="I571" s="560">
        <v>17</v>
      </c>
      <c r="J571" s="560">
        <v>17</v>
      </c>
      <c r="K571" s="560" t="s">
        <v>765</v>
      </c>
      <c r="L571" s="560">
        <v>11639</v>
      </c>
      <c r="M571" s="560">
        <v>11639</v>
      </c>
      <c r="N571" s="560">
        <v>7275</v>
      </c>
      <c r="O571" s="560">
        <v>4364</v>
      </c>
      <c r="P571" s="560" t="s">
        <v>765</v>
      </c>
      <c r="Q571" s="560" t="s">
        <v>765</v>
      </c>
      <c r="R571" s="560" t="s">
        <v>765</v>
      </c>
      <c r="S571" s="560" t="s">
        <v>765</v>
      </c>
      <c r="T571" s="560">
        <v>11639</v>
      </c>
      <c r="U571" s="560">
        <v>11639</v>
      </c>
      <c r="V571" s="560">
        <v>7275</v>
      </c>
      <c r="W571" s="566" t="s">
        <v>109</v>
      </c>
    </row>
    <row r="572" spans="1:23" s="560" customFormat="1" ht="9.75" customHeight="1" x14ac:dyDescent="0.2">
      <c r="A572" s="568" t="s">
        <v>678</v>
      </c>
      <c r="B572" s="560">
        <v>35</v>
      </c>
      <c r="C572" s="560" t="s">
        <v>765</v>
      </c>
      <c r="D572" s="560">
        <v>18</v>
      </c>
      <c r="E572" s="560" t="s">
        <v>765</v>
      </c>
      <c r="F572" s="560" t="s">
        <v>765</v>
      </c>
      <c r="G572" s="560" t="s">
        <v>765</v>
      </c>
      <c r="H572" s="560">
        <v>15</v>
      </c>
      <c r="I572" s="560">
        <v>15</v>
      </c>
      <c r="J572" s="560" t="s">
        <v>765</v>
      </c>
      <c r="K572" s="560" t="s">
        <v>765</v>
      </c>
      <c r="L572" s="560">
        <v>13079</v>
      </c>
      <c r="M572" s="560">
        <v>13079</v>
      </c>
      <c r="N572" s="560">
        <v>1453</v>
      </c>
      <c r="O572" s="560">
        <v>11626</v>
      </c>
      <c r="P572" s="560" t="s">
        <v>765</v>
      </c>
      <c r="Q572" s="560" t="s">
        <v>765</v>
      </c>
      <c r="R572" s="560" t="s">
        <v>765</v>
      </c>
      <c r="S572" s="560" t="s">
        <v>765</v>
      </c>
      <c r="T572" s="560">
        <v>13079</v>
      </c>
      <c r="U572" s="560">
        <v>13079</v>
      </c>
      <c r="V572" s="560">
        <v>1453</v>
      </c>
      <c r="W572" s="566" t="s">
        <v>679</v>
      </c>
    </row>
    <row r="573" spans="1:23" s="560" customFormat="1" ht="9.75" customHeight="1" x14ac:dyDescent="0.2">
      <c r="A573" s="568" t="s">
        <v>383</v>
      </c>
      <c r="B573" s="560" t="s">
        <v>765</v>
      </c>
      <c r="C573" s="560" t="s">
        <v>765</v>
      </c>
      <c r="D573" s="560" t="s">
        <v>765</v>
      </c>
      <c r="E573" s="560">
        <v>16</v>
      </c>
      <c r="F573" s="560" t="s">
        <v>765</v>
      </c>
      <c r="G573" s="560">
        <v>16</v>
      </c>
      <c r="H573" s="560">
        <v>17</v>
      </c>
      <c r="I573" s="560">
        <v>17</v>
      </c>
      <c r="J573" s="560" t="s">
        <v>765</v>
      </c>
      <c r="K573" s="560" t="s">
        <v>765</v>
      </c>
      <c r="L573" s="560">
        <v>13180</v>
      </c>
      <c r="M573" s="560">
        <v>13180</v>
      </c>
      <c r="N573" s="560">
        <v>4457</v>
      </c>
      <c r="O573" s="560">
        <v>8723</v>
      </c>
      <c r="P573" s="560" t="s">
        <v>765</v>
      </c>
      <c r="Q573" s="560" t="s">
        <v>765</v>
      </c>
      <c r="R573" s="560" t="s">
        <v>765</v>
      </c>
      <c r="S573" s="560" t="s">
        <v>765</v>
      </c>
      <c r="T573" s="560">
        <v>11629</v>
      </c>
      <c r="U573" s="560">
        <v>11629</v>
      </c>
      <c r="V573" s="560">
        <v>2906</v>
      </c>
      <c r="W573" s="566" t="s">
        <v>104</v>
      </c>
    </row>
    <row r="574" spans="1:23" s="560" customFormat="1" ht="9.75" customHeight="1" x14ac:dyDescent="0.2">
      <c r="A574" s="565" t="s">
        <v>382</v>
      </c>
      <c r="B574" s="564">
        <v>35</v>
      </c>
      <c r="C574" s="563">
        <v>11</v>
      </c>
      <c r="D574" s="563">
        <v>17</v>
      </c>
      <c r="E574" s="563">
        <v>48</v>
      </c>
      <c r="F574" s="563">
        <v>17</v>
      </c>
      <c r="G574" s="563">
        <v>31</v>
      </c>
      <c r="H574" s="563">
        <v>17</v>
      </c>
      <c r="I574" s="563" t="s">
        <v>765</v>
      </c>
      <c r="J574" s="563">
        <v>17</v>
      </c>
      <c r="K574" s="563" t="s">
        <v>765</v>
      </c>
      <c r="L574" s="563">
        <v>16696</v>
      </c>
      <c r="M574" s="563">
        <v>16696</v>
      </c>
      <c r="N574" s="563">
        <v>4953</v>
      </c>
      <c r="O574" s="563">
        <v>11743</v>
      </c>
      <c r="P574" s="563" t="s">
        <v>765</v>
      </c>
      <c r="Q574" s="563" t="s">
        <v>765</v>
      </c>
      <c r="R574" s="563" t="s">
        <v>765</v>
      </c>
      <c r="S574" s="563" t="s">
        <v>765</v>
      </c>
      <c r="T574" s="563">
        <v>10172</v>
      </c>
      <c r="U574" s="563">
        <v>10172</v>
      </c>
      <c r="V574" s="563" t="s">
        <v>765</v>
      </c>
      <c r="W574" s="561" t="s">
        <v>105</v>
      </c>
    </row>
    <row r="575" spans="1:23" ht="12" customHeight="1" x14ac:dyDescent="0.2"/>
    <row r="576" spans="1:23" ht="12" customHeight="1" x14ac:dyDescent="0.2"/>
    <row r="577" spans="1:13" ht="12" customHeight="1" x14ac:dyDescent="0.15">
      <c r="K577" s="579" t="s">
        <v>129</v>
      </c>
      <c r="L577" s="578" t="s">
        <v>414</v>
      </c>
    </row>
    <row r="578" spans="1:13" s="574" customFormat="1" ht="21" customHeight="1" x14ac:dyDescent="0.2">
      <c r="A578" s="1074" t="s">
        <v>276</v>
      </c>
      <c r="B578" s="577" t="s">
        <v>452</v>
      </c>
      <c r="C578" s="576"/>
      <c r="D578" s="576"/>
      <c r="E578" s="576"/>
      <c r="F578" s="1040"/>
      <c r="G578" s="1041" t="s">
        <v>451</v>
      </c>
      <c r="H578" s="576"/>
      <c r="I578" s="576"/>
      <c r="J578" s="576"/>
      <c r="K578" s="576"/>
      <c r="L578" s="1040"/>
      <c r="M578" s="1077" t="s">
        <v>111</v>
      </c>
    </row>
    <row r="579" spans="1:13" s="574" customFormat="1" ht="21" customHeight="1" x14ac:dyDescent="0.2">
      <c r="A579" s="1075"/>
      <c r="B579" s="577" t="s">
        <v>437</v>
      </c>
      <c r="C579" s="576"/>
      <c r="D579" s="1040"/>
      <c r="E579" s="1041" t="s">
        <v>523</v>
      </c>
      <c r="F579" s="1040"/>
      <c r="G579" s="1080" t="s">
        <v>450</v>
      </c>
      <c r="H579" s="1041" t="s">
        <v>445</v>
      </c>
      <c r="I579" s="576"/>
      <c r="J579" s="576"/>
      <c r="K579" s="576"/>
      <c r="L579" s="1040"/>
      <c r="M579" s="1078"/>
    </row>
    <row r="580" spans="1:13" s="574" customFormat="1" ht="52.5" customHeight="1" x14ac:dyDescent="0.2">
      <c r="A580" s="1076"/>
      <c r="B580" s="575" t="s">
        <v>275</v>
      </c>
      <c r="C580" s="575" t="s">
        <v>456</v>
      </c>
      <c r="D580" s="575" t="s">
        <v>510</v>
      </c>
      <c r="E580" s="1043" t="s">
        <v>522</v>
      </c>
      <c r="F580" s="575" t="s">
        <v>521</v>
      </c>
      <c r="G580" s="1081"/>
      <c r="H580" s="1043" t="s">
        <v>438</v>
      </c>
      <c r="I580" s="575" t="s">
        <v>433</v>
      </c>
      <c r="J580" s="575" t="s">
        <v>275</v>
      </c>
      <c r="K580" s="575" t="s">
        <v>456</v>
      </c>
      <c r="L580" s="575" t="s">
        <v>510</v>
      </c>
      <c r="M580" s="1079"/>
    </row>
    <row r="581" spans="1:13" s="560" customFormat="1" ht="9.75" customHeight="1" x14ac:dyDescent="0.2">
      <c r="A581" s="573" t="s">
        <v>598</v>
      </c>
      <c r="B581" s="572">
        <v>141738</v>
      </c>
      <c r="C581" s="571">
        <v>12065</v>
      </c>
      <c r="D581" s="571" t="s">
        <v>765</v>
      </c>
      <c r="E581" s="571" t="s">
        <v>765</v>
      </c>
      <c r="F581" s="571" t="s">
        <v>765</v>
      </c>
      <c r="G581" s="571">
        <v>35819</v>
      </c>
      <c r="H581" s="571">
        <v>35819</v>
      </c>
      <c r="I581" s="571">
        <v>35819</v>
      </c>
      <c r="J581" s="571" t="s">
        <v>765</v>
      </c>
      <c r="K581" s="571" t="s">
        <v>765</v>
      </c>
      <c r="L581" s="570" t="s">
        <v>765</v>
      </c>
      <c r="M581" s="569" t="s">
        <v>118</v>
      </c>
    </row>
    <row r="582" spans="1:13" s="560" customFormat="1" ht="9.75" customHeight="1" x14ac:dyDescent="0.2">
      <c r="A582" s="568" t="s">
        <v>399</v>
      </c>
      <c r="B582" s="560">
        <v>165173</v>
      </c>
      <c r="C582" s="560">
        <v>6076</v>
      </c>
      <c r="D582" s="560" t="s">
        <v>765</v>
      </c>
      <c r="E582" s="560" t="s">
        <v>765</v>
      </c>
      <c r="F582" s="560" t="s">
        <v>765</v>
      </c>
      <c r="G582" s="560">
        <v>21539</v>
      </c>
      <c r="H582" s="560">
        <v>21539</v>
      </c>
      <c r="I582" s="560">
        <v>19938</v>
      </c>
      <c r="J582" s="560">
        <v>1601</v>
      </c>
      <c r="K582" s="560" t="s">
        <v>765</v>
      </c>
      <c r="L582" s="567" t="s">
        <v>765</v>
      </c>
      <c r="M582" s="566" t="s">
        <v>119</v>
      </c>
    </row>
    <row r="583" spans="1:13" s="560" customFormat="1" ht="9.75" customHeight="1" x14ac:dyDescent="0.2">
      <c r="A583" s="568" t="s">
        <v>398</v>
      </c>
      <c r="B583" s="560">
        <v>108407</v>
      </c>
      <c r="C583" s="560">
        <v>24016</v>
      </c>
      <c r="D583" s="560" t="s">
        <v>765</v>
      </c>
      <c r="E583" s="560" t="s">
        <v>765</v>
      </c>
      <c r="F583" s="560" t="s">
        <v>765</v>
      </c>
      <c r="G583" s="560">
        <v>32255</v>
      </c>
      <c r="H583" s="560">
        <v>32255</v>
      </c>
      <c r="I583" s="560">
        <v>32255</v>
      </c>
      <c r="J583" s="560" t="s">
        <v>765</v>
      </c>
      <c r="K583" s="560" t="s">
        <v>765</v>
      </c>
      <c r="L583" s="567" t="s">
        <v>765</v>
      </c>
      <c r="M583" s="566" t="s">
        <v>120</v>
      </c>
    </row>
    <row r="584" spans="1:13" s="560" customFormat="1" ht="9.75" customHeight="1" x14ac:dyDescent="0.2">
      <c r="A584" s="568" t="s">
        <v>397</v>
      </c>
      <c r="B584" s="560">
        <v>90182</v>
      </c>
      <c r="C584" s="560">
        <v>21838</v>
      </c>
      <c r="D584" s="560">
        <v>7542</v>
      </c>
      <c r="E584" s="560">
        <v>818</v>
      </c>
      <c r="F584" s="560">
        <v>818</v>
      </c>
      <c r="G584" s="560">
        <v>54090</v>
      </c>
      <c r="H584" s="560">
        <v>54090</v>
      </c>
      <c r="I584" s="560">
        <v>21704</v>
      </c>
      <c r="J584" s="560">
        <v>14835</v>
      </c>
      <c r="K584" s="560">
        <v>10000</v>
      </c>
      <c r="L584" s="567">
        <v>7551</v>
      </c>
      <c r="M584" s="566" t="s">
        <v>283</v>
      </c>
    </row>
    <row r="585" spans="1:13" s="560" customFormat="1" ht="9.75" customHeight="1" x14ac:dyDescent="0.2">
      <c r="A585" s="568" t="s">
        <v>750</v>
      </c>
      <c r="B585" s="560">
        <v>84613</v>
      </c>
      <c r="C585" s="560">
        <v>4364</v>
      </c>
      <c r="D585" s="560">
        <v>10496</v>
      </c>
      <c r="E585" s="560" t="s">
        <v>765</v>
      </c>
      <c r="F585" s="560" t="s">
        <v>765</v>
      </c>
      <c r="G585" s="560">
        <v>53717</v>
      </c>
      <c r="H585" s="560">
        <v>53717</v>
      </c>
      <c r="I585" s="560">
        <v>21476</v>
      </c>
      <c r="J585" s="560">
        <v>21747</v>
      </c>
      <c r="K585" s="560" t="s">
        <v>765</v>
      </c>
      <c r="L585" s="567">
        <v>10494</v>
      </c>
      <c r="M585" s="566" t="s">
        <v>673</v>
      </c>
    </row>
    <row r="586" spans="1:13" s="560" customFormat="1" ht="6.75" customHeight="1" x14ac:dyDescent="0.2">
      <c r="A586" s="568"/>
      <c r="L586" s="567"/>
      <c r="M586" s="566"/>
    </row>
    <row r="587" spans="1:13" s="560" customFormat="1" ht="9.75" customHeight="1" x14ac:dyDescent="0.2">
      <c r="A587" s="568" t="s">
        <v>595</v>
      </c>
      <c r="B587" s="560">
        <v>100268</v>
      </c>
      <c r="C587" s="560">
        <v>21760</v>
      </c>
      <c r="D587" s="560">
        <v>18038</v>
      </c>
      <c r="E587" s="560">
        <v>818</v>
      </c>
      <c r="F587" s="560">
        <v>818</v>
      </c>
      <c r="G587" s="560">
        <v>69187</v>
      </c>
      <c r="H587" s="560">
        <v>69187</v>
      </c>
      <c r="I587" s="560">
        <v>26307</v>
      </c>
      <c r="J587" s="560">
        <v>14835</v>
      </c>
      <c r="K587" s="560">
        <v>10000</v>
      </c>
      <c r="L587" s="567">
        <v>18045</v>
      </c>
      <c r="M587" s="566" t="s">
        <v>282</v>
      </c>
    </row>
    <row r="588" spans="1:13" s="560" customFormat="1" ht="9.75" customHeight="1" x14ac:dyDescent="0.2">
      <c r="A588" s="568" t="s">
        <v>751</v>
      </c>
      <c r="B588" s="560">
        <v>88982</v>
      </c>
      <c r="C588" s="560">
        <v>2911</v>
      </c>
      <c r="D588" s="560" t="s">
        <v>765</v>
      </c>
      <c r="E588" s="560" t="s">
        <v>765</v>
      </c>
      <c r="F588" s="560" t="s">
        <v>765</v>
      </c>
      <c r="G588" s="560">
        <v>46695</v>
      </c>
      <c r="H588" s="560">
        <v>46695</v>
      </c>
      <c r="I588" s="560">
        <v>23377</v>
      </c>
      <c r="J588" s="560">
        <v>23318</v>
      </c>
      <c r="K588" s="560" t="s">
        <v>765</v>
      </c>
      <c r="L588" s="567" t="s">
        <v>765</v>
      </c>
      <c r="M588" s="566" t="s">
        <v>675</v>
      </c>
    </row>
    <row r="589" spans="1:13" s="560" customFormat="1" ht="6.75" customHeight="1" x14ac:dyDescent="0.2">
      <c r="A589" s="568"/>
      <c r="L589" s="567"/>
      <c r="M589" s="566"/>
    </row>
    <row r="590" spans="1:13" s="560" customFormat="1" ht="9.75" customHeight="1" x14ac:dyDescent="0.2">
      <c r="A590" s="568" t="s">
        <v>393</v>
      </c>
      <c r="B590" s="560">
        <v>26152</v>
      </c>
      <c r="C590" s="560">
        <v>1453</v>
      </c>
      <c r="D590" s="560">
        <v>10496</v>
      </c>
      <c r="E590" s="560" t="s">
        <v>765</v>
      </c>
      <c r="F590" s="560" t="s">
        <v>765</v>
      </c>
      <c r="G590" s="560">
        <v>15097</v>
      </c>
      <c r="H590" s="560">
        <v>15097</v>
      </c>
      <c r="I590" s="560">
        <v>4603</v>
      </c>
      <c r="J590" s="560" t="s">
        <v>765</v>
      </c>
      <c r="K590" s="560" t="s">
        <v>765</v>
      </c>
      <c r="L590" s="567">
        <v>10494</v>
      </c>
      <c r="M590" s="566" t="s">
        <v>281</v>
      </c>
    </row>
    <row r="591" spans="1:13" s="560" customFormat="1" ht="9.75" customHeight="1" x14ac:dyDescent="0.2">
      <c r="A591" s="568" t="s">
        <v>396</v>
      </c>
      <c r="B591" s="560">
        <v>21811</v>
      </c>
      <c r="C591" s="560" t="s">
        <v>765</v>
      </c>
      <c r="D591" s="560" t="s">
        <v>765</v>
      </c>
      <c r="E591" s="560" t="s">
        <v>765</v>
      </c>
      <c r="F591" s="560" t="s">
        <v>765</v>
      </c>
      <c r="G591" s="560">
        <v>16914</v>
      </c>
      <c r="H591" s="560">
        <v>16914</v>
      </c>
      <c r="I591" s="560">
        <v>7906</v>
      </c>
      <c r="J591" s="560">
        <v>9008</v>
      </c>
      <c r="K591" s="560" t="s">
        <v>765</v>
      </c>
      <c r="L591" s="567" t="s">
        <v>765</v>
      </c>
      <c r="M591" s="566" t="s">
        <v>121</v>
      </c>
    </row>
    <row r="592" spans="1:13" s="560" customFormat="1" ht="9.75" customHeight="1" x14ac:dyDescent="0.2">
      <c r="A592" s="568" t="s">
        <v>395</v>
      </c>
      <c r="B592" s="560">
        <v>17501</v>
      </c>
      <c r="C592" s="560">
        <v>2911</v>
      </c>
      <c r="D592" s="560" t="s">
        <v>765</v>
      </c>
      <c r="E592" s="560" t="s">
        <v>765</v>
      </c>
      <c r="F592" s="560" t="s">
        <v>765</v>
      </c>
      <c r="G592" s="560">
        <v>17100</v>
      </c>
      <c r="H592" s="560">
        <v>17100</v>
      </c>
      <c r="I592" s="560">
        <v>5963</v>
      </c>
      <c r="J592" s="560">
        <v>11137</v>
      </c>
      <c r="K592" s="560" t="s">
        <v>765</v>
      </c>
      <c r="L592" s="567" t="s">
        <v>765</v>
      </c>
      <c r="M592" s="566" t="s">
        <v>122</v>
      </c>
    </row>
    <row r="593" spans="1:13" s="560" customFormat="1" ht="9.75" customHeight="1" x14ac:dyDescent="0.2">
      <c r="A593" s="568" t="s">
        <v>394</v>
      </c>
      <c r="B593" s="560">
        <v>19149</v>
      </c>
      <c r="C593" s="560" t="s">
        <v>765</v>
      </c>
      <c r="D593" s="560" t="s">
        <v>765</v>
      </c>
      <c r="E593" s="560" t="s">
        <v>765</v>
      </c>
      <c r="F593" s="560" t="s">
        <v>765</v>
      </c>
      <c r="G593" s="560">
        <v>4606</v>
      </c>
      <c r="H593" s="560">
        <v>4606</v>
      </c>
      <c r="I593" s="560">
        <v>3004</v>
      </c>
      <c r="J593" s="560">
        <v>1602</v>
      </c>
      <c r="K593" s="560" t="s">
        <v>765</v>
      </c>
      <c r="L593" s="567" t="s">
        <v>765</v>
      </c>
      <c r="M593" s="566" t="s">
        <v>123</v>
      </c>
    </row>
    <row r="594" spans="1:13" s="560" customFormat="1" ht="9.75" customHeight="1" x14ac:dyDescent="0.2">
      <c r="A594" s="568" t="s">
        <v>676</v>
      </c>
      <c r="B594" s="560">
        <v>30521</v>
      </c>
      <c r="C594" s="560" t="s">
        <v>765</v>
      </c>
      <c r="D594" s="560" t="s">
        <v>765</v>
      </c>
      <c r="E594" s="560" t="s">
        <v>765</v>
      </c>
      <c r="F594" s="560" t="s">
        <v>765</v>
      </c>
      <c r="G594" s="560">
        <v>8075</v>
      </c>
      <c r="H594" s="560">
        <v>8075</v>
      </c>
      <c r="I594" s="560">
        <v>6504</v>
      </c>
      <c r="J594" s="560">
        <v>1571</v>
      </c>
      <c r="K594" s="560" t="s">
        <v>765</v>
      </c>
      <c r="L594" s="567" t="s">
        <v>765</v>
      </c>
      <c r="M594" s="566" t="s">
        <v>677</v>
      </c>
    </row>
    <row r="595" spans="1:13" s="560" customFormat="1" ht="6.75" customHeight="1" x14ac:dyDescent="0.2">
      <c r="A595" s="568"/>
      <c r="L595" s="567"/>
      <c r="M595" s="566"/>
    </row>
    <row r="596" spans="1:13" s="560" customFormat="1" ht="9.75" customHeight="1" x14ac:dyDescent="0.2">
      <c r="A596" s="568" t="s">
        <v>280</v>
      </c>
      <c r="B596" s="560">
        <v>10172</v>
      </c>
      <c r="C596" s="560">
        <v>1453</v>
      </c>
      <c r="D596" s="560" t="s">
        <v>765</v>
      </c>
      <c r="E596" s="560" t="s">
        <v>765</v>
      </c>
      <c r="F596" s="560" t="s">
        <v>765</v>
      </c>
      <c r="G596" s="560">
        <v>1601</v>
      </c>
      <c r="H596" s="560">
        <v>1601</v>
      </c>
      <c r="I596" s="560">
        <v>1601</v>
      </c>
      <c r="J596" s="560" t="s">
        <v>765</v>
      </c>
      <c r="K596" s="560" t="s">
        <v>765</v>
      </c>
      <c r="L596" s="567" t="s">
        <v>765</v>
      </c>
      <c r="M596" s="566" t="s">
        <v>279</v>
      </c>
    </row>
    <row r="597" spans="1:13" s="560" customFormat="1" ht="9.75" customHeight="1" x14ac:dyDescent="0.2">
      <c r="A597" s="568" t="s">
        <v>383</v>
      </c>
      <c r="B597" s="560">
        <v>7264</v>
      </c>
      <c r="C597" s="560" t="s">
        <v>765</v>
      </c>
      <c r="D597" s="560" t="s">
        <v>765</v>
      </c>
      <c r="E597" s="560" t="s">
        <v>765</v>
      </c>
      <c r="F597" s="560" t="s">
        <v>765</v>
      </c>
      <c r="G597" s="560">
        <v>1501</v>
      </c>
      <c r="H597" s="560">
        <v>1501</v>
      </c>
      <c r="I597" s="560">
        <v>1501</v>
      </c>
      <c r="J597" s="560" t="s">
        <v>765</v>
      </c>
      <c r="K597" s="560" t="s">
        <v>765</v>
      </c>
      <c r="L597" s="567" t="s">
        <v>765</v>
      </c>
      <c r="M597" s="566" t="s">
        <v>104</v>
      </c>
    </row>
    <row r="598" spans="1:13" s="560" customFormat="1" ht="9.75" customHeight="1" x14ac:dyDescent="0.2">
      <c r="A598" s="568" t="s">
        <v>382</v>
      </c>
      <c r="B598" s="560">
        <v>8716</v>
      </c>
      <c r="C598" s="560" t="s">
        <v>765</v>
      </c>
      <c r="D598" s="560">
        <v>10496</v>
      </c>
      <c r="E598" s="560" t="s">
        <v>765</v>
      </c>
      <c r="F598" s="560" t="s">
        <v>765</v>
      </c>
      <c r="G598" s="560">
        <v>11995</v>
      </c>
      <c r="H598" s="560">
        <v>11995</v>
      </c>
      <c r="I598" s="560">
        <v>1501</v>
      </c>
      <c r="J598" s="560" t="s">
        <v>765</v>
      </c>
      <c r="K598" s="560" t="s">
        <v>765</v>
      </c>
      <c r="L598" s="567">
        <v>10494</v>
      </c>
      <c r="M598" s="566" t="s">
        <v>105</v>
      </c>
    </row>
    <row r="599" spans="1:13" s="560" customFormat="1" ht="9.75" customHeight="1" x14ac:dyDescent="0.2">
      <c r="A599" s="568" t="s">
        <v>392</v>
      </c>
      <c r="B599" s="560">
        <v>10175</v>
      </c>
      <c r="C599" s="560" t="s">
        <v>765</v>
      </c>
      <c r="D599" s="560" t="s">
        <v>765</v>
      </c>
      <c r="E599" s="560" t="s">
        <v>765</v>
      </c>
      <c r="F599" s="560" t="s">
        <v>765</v>
      </c>
      <c r="G599" s="560">
        <v>3203</v>
      </c>
      <c r="H599" s="560">
        <v>3203</v>
      </c>
      <c r="I599" s="560">
        <v>3203</v>
      </c>
      <c r="J599" s="560" t="s">
        <v>765</v>
      </c>
      <c r="K599" s="560" t="s">
        <v>765</v>
      </c>
      <c r="L599" s="567" t="s">
        <v>765</v>
      </c>
      <c r="M599" s="566" t="s">
        <v>106</v>
      </c>
    </row>
    <row r="600" spans="1:13" s="560" customFormat="1" ht="9.75" customHeight="1" x14ac:dyDescent="0.2">
      <c r="A600" s="568" t="s">
        <v>391</v>
      </c>
      <c r="B600" s="560">
        <v>7281</v>
      </c>
      <c r="C600" s="560" t="s">
        <v>765</v>
      </c>
      <c r="D600" s="560" t="s">
        <v>765</v>
      </c>
      <c r="E600" s="560" t="s">
        <v>765</v>
      </c>
      <c r="F600" s="560" t="s">
        <v>765</v>
      </c>
      <c r="G600" s="560">
        <v>6410</v>
      </c>
      <c r="H600" s="560">
        <v>6410</v>
      </c>
      <c r="I600" s="560">
        <v>1500</v>
      </c>
      <c r="J600" s="560">
        <v>4910</v>
      </c>
      <c r="K600" s="560" t="s">
        <v>765</v>
      </c>
      <c r="L600" s="567" t="s">
        <v>765</v>
      </c>
      <c r="M600" s="566" t="s">
        <v>124</v>
      </c>
    </row>
    <row r="601" spans="1:13" s="560" customFormat="1" ht="9.75" customHeight="1" x14ac:dyDescent="0.2">
      <c r="A601" s="568" t="s">
        <v>390</v>
      </c>
      <c r="B601" s="560">
        <v>4355</v>
      </c>
      <c r="C601" s="560" t="s">
        <v>765</v>
      </c>
      <c r="D601" s="560" t="s">
        <v>765</v>
      </c>
      <c r="E601" s="560" t="s">
        <v>765</v>
      </c>
      <c r="F601" s="560" t="s">
        <v>765</v>
      </c>
      <c r="G601" s="560">
        <v>7301</v>
      </c>
      <c r="H601" s="560">
        <v>7301</v>
      </c>
      <c r="I601" s="560">
        <v>3203</v>
      </c>
      <c r="J601" s="560">
        <v>4098</v>
      </c>
      <c r="K601" s="560" t="s">
        <v>765</v>
      </c>
      <c r="L601" s="567" t="s">
        <v>765</v>
      </c>
      <c r="M601" s="566" t="s">
        <v>125</v>
      </c>
    </row>
    <row r="602" spans="1:13" s="560" customFormat="1" ht="9.75" customHeight="1" x14ac:dyDescent="0.2">
      <c r="A602" s="568" t="s">
        <v>389</v>
      </c>
      <c r="B602" s="560">
        <v>2903</v>
      </c>
      <c r="C602" s="560" t="s">
        <v>765</v>
      </c>
      <c r="D602" s="560" t="s">
        <v>765</v>
      </c>
      <c r="E602" s="560" t="s">
        <v>765</v>
      </c>
      <c r="F602" s="560" t="s">
        <v>765</v>
      </c>
      <c r="G602" s="560">
        <v>11666</v>
      </c>
      <c r="H602" s="560">
        <v>11666</v>
      </c>
      <c r="I602" s="560">
        <v>2961</v>
      </c>
      <c r="J602" s="560">
        <v>8705</v>
      </c>
      <c r="K602" s="560" t="s">
        <v>765</v>
      </c>
      <c r="L602" s="567" t="s">
        <v>765</v>
      </c>
      <c r="M602" s="566" t="s">
        <v>126</v>
      </c>
    </row>
    <row r="603" spans="1:13" s="560" customFormat="1" ht="9.75" customHeight="1" x14ac:dyDescent="0.2">
      <c r="A603" s="568" t="s">
        <v>388</v>
      </c>
      <c r="B603" s="560">
        <v>8775</v>
      </c>
      <c r="C603" s="560" t="s">
        <v>765</v>
      </c>
      <c r="D603" s="560" t="s">
        <v>765</v>
      </c>
      <c r="E603" s="560" t="s">
        <v>765</v>
      </c>
      <c r="F603" s="560" t="s">
        <v>765</v>
      </c>
      <c r="G603" s="560">
        <v>3933</v>
      </c>
      <c r="H603" s="560">
        <v>3933</v>
      </c>
      <c r="I603" s="560">
        <v>1501</v>
      </c>
      <c r="J603" s="560">
        <v>2432</v>
      </c>
      <c r="K603" s="560" t="s">
        <v>765</v>
      </c>
      <c r="L603" s="567" t="s">
        <v>765</v>
      </c>
      <c r="M603" s="566" t="s">
        <v>127</v>
      </c>
    </row>
    <row r="604" spans="1:13" s="560" customFormat="1" ht="9.75" customHeight="1" x14ac:dyDescent="0.2">
      <c r="A604" s="568" t="s">
        <v>387</v>
      </c>
      <c r="B604" s="560">
        <v>5823</v>
      </c>
      <c r="C604" s="560">
        <v>2911</v>
      </c>
      <c r="D604" s="560" t="s">
        <v>765</v>
      </c>
      <c r="E604" s="560" t="s">
        <v>765</v>
      </c>
      <c r="F604" s="560" t="s">
        <v>765</v>
      </c>
      <c r="G604" s="560">
        <v>1501</v>
      </c>
      <c r="H604" s="560">
        <v>1501</v>
      </c>
      <c r="I604" s="560">
        <v>1501</v>
      </c>
      <c r="J604" s="560" t="s">
        <v>765</v>
      </c>
      <c r="K604" s="560" t="s">
        <v>765</v>
      </c>
      <c r="L604" s="567" t="s">
        <v>765</v>
      </c>
      <c r="M604" s="566" t="s">
        <v>128</v>
      </c>
    </row>
    <row r="605" spans="1:13" s="560" customFormat="1" ht="9.75" customHeight="1" x14ac:dyDescent="0.2">
      <c r="A605" s="568" t="s">
        <v>386</v>
      </c>
      <c r="B605" s="560">
        <v>2941</v>
      </c>
      <c r="C605" s="560" t="s">
        <v>765</v>
      </c>
      <c r="D605" s="560" t="s">
        <v>765</v>
      </c>
      <c r="E605" s="560" t="s">
        <v>765</v>
      </c>
      <c r="F605" s="560" t="s">
        <v>765</v>
      </c>
      <c r="G605" s="560">
        <v>1602</v>
      </c>
      <c r="H605" s="560">
        <v>1602</v>
      </c>
      <c r="I605" s="560" t="s">
        <v>765</v>
      </c>
      <c r="J605" s="560">
        <v>1602</v>
      </c>
      <c r="K605" s="560" t="s">
        <v>765</v>
      </c>
      <c r="L605" s="567" t="s">
        <v>765</v>
      </c>
      <c r="M605" s="566" t="s">
        <v>107</v>
      </c>
    </row>
    <row r="606" spans="1:13" s="560" customFormat="1" ht="9.75" customHeight="1" x14ac:dyDescent="0.2">
      <c r="A606" s="568" t="s">
        <v>385</v>
      </c>
      <c r="B606" s="560">
        <v>11844</v>
      </c>
      <c r="C606" s="560" t="s">
        <v>765</v>
      </c>
      <c r="D606" s="560" t="s">
        <v>765</v>
      </c>
      <c r="E606" s="560" t="s">
        <v>765</v>
      </c>
      <c r="F606" s="560" t="s">
        <v>765</v>
      </c>
      <c r="G606" s="560">
        <v>3004</v>
      </c>
      <c r="H606" s="560">
        <v>3004</v>
      </c>
      <c r="I606" s="560">
        <v>3004</v>
      </c>
      <c r="J606" s="560" t="s">
        <v>765</v>
      </c>
      <c r="K606" s="560" t="s">
        <v>765</v>
      </c>
      <c r="L606" s="567" t="s">
        <v>765</v>
      </c>
      <c r="M606" s="566" t="s">
        <v>108</v>
      </c>
    </row>
    <row r="607" spans="1:13" s="560" customFormat="1" ht="9.75" customHeight="1" x14ac:dyDescent="0.2">
      <c r="A607" s="568" t="s">
        <v>384</v>
      </c>
      <c r="B607" s="560">
        <v>4364</v>
      </c>
      <c r="C607" s="560" t="s">
        <v>765</v>
      </c>
      <c r="D607" s="560" t="s">
        <v>765</v>
      </c>
      <c r="E607" s="560" t="s">
        <v>765</v>
      </c>
      <c r="F607" s="560" t="s">
        <v>765</v>
      </c>
      <c r="G607" s="560" t="s">
        <v>765</v>
      </c>
      <c r="H607" s="560" t="s">
        <v>765</v>
      </c>
      <c r="I607" s="560" t="s">
        <v>765</v>
      </c>
      <c r="J607" s="560" t="s">
        <v>765</v>
      </c>
      <c r="K607" s="560" t="s">
        <v>765</v>
      </c>
      <c r="L607" s="567" t="s">
        <v>765</v>
      </c>
      <c r="M607" s="566" t="s">
        <v>109</v>
      </c>
    </row>
    <row r="608" spans="1:13" s="560" customFormat="1" ht="9.75" customHeight="1" x14ac:dyDescent="0.2">
      <c r="A608" s="568" t="s">
        <v>678</v>
      </c>
      <c r="B608" s="560">
        <v>11626</v>
      </c>
      <c r="C608" s="560" t="s">
        <v>765</v>
      </c>
      <c r="D608" s="560" t="s">
        <v>765</v>
      </c>
      <c r="E608" s="560" t="s">
        <v>765</v>
      </c>
      <c r="F608" s="560" t="s">
        <v>765</v>
      </c>
      <c r="G608" s="560" t="s">
        <v>765</v>
      </c>
      <c r="H608" s="560" t="s">
        <v>765</v>
      </c>
      <c r="I608" s="560" t="s">
        <v>765</v>
      </c>
      <c r="J608" s="560" t="s">
        <v>765</v>
      </c>
      <c r="K608" s="560" t="s">
        <v>765</v>
      </c>
      <c r="L608" s="567" t="s">
        <v>765</v>
      </c>
      <c r="M608" s="566" t="s">
        <v>679</v>
      </c>
    </row>
    <row r="609" spans="1:13" s="560" customFormat="1" ht="9.75" customHeight="1" x14ac:dyDescent="0.2">
      <c r="A609" s="568" t="s">
        <v>383</v>
      </c>
      <c r="B609" s="560">
        <v>8723</v>
      </c>
      <c r="C609" s="560" t="s">
        <v>765</v>
      </c>
      <c r="D609" s="560" t="s">
        <v>765</v>
      </c>
      <c r="E609" s="560" t="s">
        <v>765</v>
      </c>
      <c r="F609" s="560" t="s">
        <v>765</v>
      </c>
      <c r="G609" s="560">
        <v>1551</v>
      </c>
      <c r="H609" s="560">
        <v>1551</v>
      </c>
      <c r="I609" s="560">
        <v>1551</v>
      </c>
      <c r="J609" s="560" t="s">
        <v>765</v>
      </c>
      <c r="K609" s="560" t="s">
        <v>765</v>
      </c>
      <c r="L609" s="567" t="s">
        <v>765</v>
      </c>
      <c r="M609" s="566" t="s">
        <v>104</v>
      </c>
    </row>
    <row r="610" spans="1:13" s="560" customFormat="1" ht="9.75" customHeight="1" x14ac:dyDescent="0.2">
      <c r="A610" s="565" t="s">
        <v>382</v>
      </c>
      <c r="B610" s="564">
        <v>10172</v>
      </c>
      <c r="C610" s="563" t="s">
        <v>765</v>
      </c>
      <c r="D610" s="563" t="s">
        <v>765</v>
      </c>
      <c r="E610" s="563" t="s">
        <v>765</v>
      </c>
      <c r="F610" s="563" t="s">
        <v>765</v>
      </c>
      <c r="G610" s="563">
        <v>6524</v>
      </c>
      <c r="H610" s="563">
        <v>6524</v>
      </c>
      <c r="I610" s="563">
        <v>4953</v>
      </c>
      <c r="J610" s="563">
        <v>1571</v>
      </c>
      <c r="K610" s="563" t="s">
        <v>765</v>
      </c>
      <c r="L610" s="562" t="s">
        <v>765</v>
      </c>
      <c r="M610" s="561" t="s">
        <v>105</v>
      </c>
    </row>
    <row r="611" spans="1:13" ht="12" customHeight="1" x14ac:dyDescent="0.2"/>
    <row r="612" spans="1:13" ht="12" customHeight="1" x14ac:dyDescent="0.2"/>
    <row r="613" spans="1:13" ht="12" customHeight="1" x14ac:dyDescent="0.2"/>
  </sheetData>
  <mergeCells count="49">
    <mergeCell ref="A578:A580"/>
    <mergeCell ref="M578:M580"/>
    <mergeCell ref="G579:G580"/>
    <mergeCell ref="A470:A472"/>
    <mergeCell ref="W470:W472"/>
    <mergeCell ref="F471:F472"/>
    <mergeCell ref="A506:A508"/>
    <mergeCell ref="W506:W508"/>
    <mergeCell ref="A542:A544"/>
    <mergeCell ref="W542:W544"/>
    <mergeCell ref="L543:L544"/>
    <mergeCell ref="T543:T544"/>
    <mergeCell ref="A398:A400"/>
    <mergeCell ref="W398:W400"/>
    <mergeCell ref="M399:M400"/>
    <mergeCell ref="U399:U400"/>
    <mergeCell ref="A434:A436"/>
    <mergeCell ref="W434:W436"/>
    <mergeCell ref="A362:A364"/>
    <mergeCell ref="W362:W364"/>
    <mergeCell ref="A182:A184"/>
    <mergeCell ref="W182:W184"/>
    <mergeCell ref="I183:I184"/>
    <mergeCell ref="A218:A220"/>
    <mergeCell ref="W218:W220"/>
    <mergeCell ref="A254:A256"/>
    <mergeCell ref="W254:W256"/>
    <mergeCell ref="F255:F256"/>
    <mergeCell ref="P255:P256"/>
    <mergeCell ref="A290:A292"/>
    <mergeCell ref="W290:W292"/>
    <mergeCell ref="K291:K292"/>
    <mergeCell ref="A326:A328"/>
    <mergeCell ref="W326:W328"/>
    <mergeCell ref="A110:A112"/>
    <mergeCell ref="W110:W112"/>
    <mergeCell ref="I111:I112"/>
    <mergeCell ref="N111:N112"/>
    <mergeCell ref="A146:A148"/>
    <mergeCell ref="W146:W148"/>
    <mergeCell ref="R147:R148"/>
    <mergeCell ref="A74:A76"/>
    <mergeCell ref="W74:W76"/>
    <mergeCell ref="E75:E76"/>
    <mergeCell ref="A2:A4"/>
    <mergeCell ref="W2:W4"/>
    <mergeCell ref="B3:B4"/>
    <mergeCell ref="A38:A40"/>
    <mergeCell ref="W38:W40"/>
  </mergeCells>
  <phoneticPr fontId="25"/>
  <pageMargins left="0.59055118110236227" right="0.59055118110236227" top="0.59055118110236227" bottom="0.59055118110236227" header="0.51181102362204722" footer="0.51181102362204722"/>
  <pageSetup paperSize="9" scale="97" pageOrder="overThenDown" orientation="portrait" r:id="rId1"/>
  <headerFooter alignWithMargins="0"/>
  <rowBreaks count="2" manualBreakCount="2">
    <brk id="71" max="22" man="1"/>
    <brk id="143" max="2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3" zoomScaleNormal="100" zoomScaleSheetLayoutView="115" workbookViewId="0">
      <pane xSplit="5" ySplit="8" topLeftCell="F11" activePane="bottomRight" state="frozen"/>
      <selection activeCell="A3" sqref="A3"/>
      <selection pane="topRight" activeCell="G3" sqref="G3"/>
      <selection pane="bottomLeft" activeCell="A12" sqref="A12"/>
      <selection pane="bottomRight" activeCell="A3" sqref="A3"/>
    </sheetView>
  </sheetViews>
  <sheetFormatPr defaultColWidth="9" defaultRowHeight="13" x14ac:dyDescent="0.2"/>
  <cols>
    <col min="1" max="1" width="2.6328125" style="204" customWidth="1"/>
    <col min="2" max="2" width="3.6328125" style="204" customWidth="1"/>
    <col min="3" max="3" width="11.6328125" style="204" customWidth="1"/>
    <col min="4" max="4" width="0.90625" style="204" customWidth="1"/>
    <col min="5" max="5" width="9.08984375" style="204" customWidth="1"/>
    <col min="6" max="20" width="8.08984375" style="204" customWidth="1"/>
    <col min="21" max="21" width="9.26953125" style="204" customWidth="1"/>
    <col min="22" max="22" width="12.36328125" style="204" customWidth="1"/>
    <col min="23" max="23" width="2.6328125" style="205" customWidth="1"/>
    <col min="24" max="16384" width="9" style="204"/>
  </cols>
  <sheetData>
    <row r="1" spans="1:25" ht="25" customHeight="1" x14ac:dyDescent="0.2"/>
    <row r="2" spans="1:25" ht="30" customHeight="1" x14ac:dyDescent="0.25">
      <c r="A2" s="669" t="s">
        <v>564</v>
      </c>
      <c r="B2" s="685"/>
      <c r="C2" s="685"/>
      <c r="D2" s="685"/>
      <c r="E2" s="681"/>
      <c r="F2" s="681"/>
      <c r="G2" s="681"/>
      <c r="H2" s="681"/>
      <c r="I2" s="684"/>
      <c r="J2" s="683"/>
      <c r="K2" s="683"/>
      <c r="L2" s="683"/>
      <c r="M2" s="683"/>
      <c r="N2" s="683"/>
      <c r="O2" s="683"/>
      <c r="P2" s="683"/>
      <c r="Q2" s="683"/>
      <c r="R2" s="682"/>
      <c r="S2" s="682"/>
      <c r="T2" s="682"/>
      <c r="U2" s="682"/>
      <c r="V2" s="681"/>
      <c r="W2" s="681"/>
    </row>
    <row r="3" spans="1:25" ht="17.149999999999999" customHeight="1" x14ac:dyDescent="0.2">
      <c r="I3" s="680"/>
      <c r="J3" s="680"/>
      <c r="K3" s="680"/>
      <c r="L3" s="680"/>
      <c r="M3" s="680"/>
      <c r="N3" s="680"/>
      <c r="O3" s="680"/>
      <c r="P3" s="680"/>
      <c r="Q3" s="680"/>
      <c r="W3" s="204"/>
    </row>
    <row r="4" spans="1:25" s="674" customFormat="1" ht="14.9" customHeight="1" x14ac:dyDescent="0.2">
      <c r="A4" s="679"/>
      <c r="B4" s="678"/>
      <c r="G4" s="667"/>
      <c r="H4" s="675"/>
      <c r="I4" s="675"/>
      <c r="J4" s="675"/>
      <c r="K4" s="675"/>
      <c r="M4" s="677"/>
      <c r="N4" s="667"/>
      <c r="O4" s="667"/>
      <c r="P4" s="667"/>
      <c r="Q4" s="667"/>
      <c r="R4" s="677"/>
      <c r="S4" s="667"/>
      <c r="T4" s="676"/>
      <c r="U4" s="676"/>
      <c r="V4" s="667"/>
      <c r="W4" s="675"/>
    </row>
    <row r="5" spans="1:25" ht="14.9" customHeight="1" x14ac:dyDescent="0.25">
      <c r="A5" s="673"/>
      <c r="B5" s="672"/>
      <c r="G5" s="667"/>
      <c r="H5" s="671"/>
      <c r="I5" s="671"/>
      <c r="J5" s="671"/>
      <c r="K5" s="671"/>
      <c r="L5" s="667"/>
      <c r="M5" s="667"/>
      <c r="N5" s="667"/>
      <c r="O5" s="645"/>
      <c r="P5" s="667"/>
      <c r="Q5" s="667"/>
      <c r="R5" s="670"/>
      <c r="S5" s="669"/>
      <c r="T5" s="668"/>
      <c r="U5" s="668"/>
      <c r="V5" s="667"/>
    </row>
    <row r="6" spans="1:25" ht="14.9" customHeight="1" x14ac:dyDescent="0.3">
      <c r="A6" s="666"/>
      <c r="B6" s="441" t="s">
        <v>563</v>
      </c>
      <c r="C6" s="664"/>
      <c r="D6" s="664"/>
      <c r="E6" s="664"/>
      <c r="F6" s="664"/>
      <c r="G6" s="664"/>
      <c r="H6" s="665"/>
      <c r="I6" s="665"/>
      <c r="J6" s="664"/>
      <c r="K6" s="664"/>
      <c r="L6" s="664"/>
      <c r="M6" s="663"/>
      <c r="N6" s="663"/>
      <c r="O6" s="434"/>
      <c r="P6" s="437"/>
      <c r="Q6" s="662"/>
      <c r="S6" s="661"/>
      <c r="T6" s="660"/>
      <c r="U6" s="177" t="s">
        <v>1241</v>
      </c>
      <c r="V6" s="434"/>
      <c r="W6" s="433"/>
    </row>
    <row r="7" spans="1:25" s="207" customFormat="1" ht="14.9" customHeight="1" x14ac:dyDescent="0.15">
      <c r="A7" s="197"/>
      <c r="B7" s="1004"/>
      <c r="C7" s="1004"/>
      <c r="D7" s="659"/>
      <c r="E7" s="612"/>
      <c r="F7" s="282"/>
      <c r="G7" s="282"/>
      <c r="H7" s="282"/>
      <c r="I7" s="282"/>
      <c r="J7" s="282"/>
      <c r="K7" s="282"/>
      <c r="L7" s="282"/>
      <c r="M7" s="281"/>
      <c r="N7" s="280"/>
      <c r="O7" s="279"/>
      <c r="P7" s="279"/>
      <c r="Q7" s="279"/>
      <c r="R7" s="658"/>
      <c r="S7" s="278"/>
      <c r="T7" s="347"/>
      <c r="U7" s="657"/>
      <c r="V7" s="1082" t="s">
        <v>1242</v>
      </c>
      <c r="W7" s="652"/>
    </row>
    <row r="8" spans="1:25" s="207" customFormat="1" ht="21.75" customHeight="1" x14ac:dyDescent="0.15">
      <c r="A8" s="197"/>
      <c r="B8" s="1059" t="s">
        <v>1243</v>
      </c>
      <c r="C8" s="1059"/>
      <c r="D8" s="1060"/>
      <c r="E8" s="268" t="s">
        <v>358</v>
      </c>
      <c r="F8" s="263" t="s">
        <v>1181</v>
      </c>
      <c r="G8" s="263" t="s">
        <v>1182</v>
      </c>
      <c r="H8" s="263" t="s">
        <v>1183</v>
      </c>
      <c r="I8" s="263" t="s">
        <v>1184</v>
      </c>
      <c r="J8" s="263" t="s">
        <v>1185</v>
      </c>
      <c r="K8" s="263" t="s">
        <v>1186</v>
      </c>
      <c r="L8" s="274"/>
      <c r="M8" s="273"/>
      <c r="N8" s="265" t="s">
        <v>1187</v>
      </c>
      <c r="O8" s="266" t="s">
        <v>1188</v>
      </c>
      <c r="P8" s="266" t="s">
        <v>1189</v>
      </c>
      <c r="Q8" s="266" t="s">
        <v>1190</v>
      </c>
      <c r="R8" s="272" t="s">
        <v>1244</v>
      </c>
      <c r="S8" s="346"/>
      <c r="T8" s="345"/>
      <c r="U8" s="265" t="s">
        <v>1192</v>
      </c>
      <c r="V8" s="1083"/>
      <c r="W8" s="652"/>
    </row>
    <row r="9" spans="1:25" s="214" customFormat="1" ht="14.25" customHeight="1" x14ac:dyDescent="0.15">
      <c r="A9" s="197"/>
      <c r="B9" s="1004"/>
      <c r="C9" s="656"/>
      <c r="D9" s="655"/>
      <c r="E9" s="268"/>
      <c r="F9" s="263" t="s">
        <v>355</v>
      </c>
      <c r="G9" s="263" t="s">
        <v>355</v>
      </c>
      <c r="H9" s="263" t="s">
        <v>356</v>
      </c>
      <c r="I9" s="263"/>
      <c r="J9" s="263"/>
      <c r="K9" s="263" t="s">
        <v>355</v>
      </c>
      <c r="L9" s="263" t="s">
        <v>354</v>
      </c>
      <c r="M9" s="267" t="s">
        <v>353</v>
      </c>
      <c r="N9" s="265"/>
      <c r="O9" s="266"/>
      <c r="P9" s="266"/>
      <c r="Q9" s="266"/>
      <c r="R9" s="266"/>
      <c r="S9" s="266" t="s">
        <v>1193</v>
      </c>
      <c r="T9" s="265" t="s">
        <v>1194</v>
      </c>
      <c r="U9" s="265"/>
      <c r="V9" s="1083"/>
      <c r="W9" s="652"/>
    </row>
    <row r="10" spans="1:25" s="651" customFormat="1" ht="33.75" customHeight="1" x14ac:dyDescent="0.15">
      <c r="A10" s="654"/>
      <c r="B10" s="1006"/>
      <c r="C10" s="1006"/>
      <c r="D10" s="653"/>
      <c r="E10" s="260" t="s">
        <v>1195</v>
      </c>
      <c r="F10" s="260" t="s">
        <v>352</v>
      </c>
      <c r="G10" s="260" t="s">
        <v>1196</v>
      </c>
      <c r="H10" s="260" t="s">
        <v>1197</v>
      </c>
      <c r="I10" s="260" t="s">
        <v>351</v>
      </c>
      <c r="J10" s="260" t="s">
        <v>1198</v>
      </c>
      <c r="K10" s="260" t="s">
        <v>1199</v>
      </c>
      <c r="L10" s="260" t="s">
        <v>1200</v>
      </c>
      <c r="M10" s="259" t="s">
        <v>1201</v>
      </c>
      <c r="N10" s="258" t="s">
        <v>361</v>
      </c>
      <c r="O10" s="258" t="s">
        <v>350</v>
      </c>
      <c r="P10" s="258" t="s">
        <v>349</v>
      </c>
      <c r="Q10" s="257" t="s">
        <v>348</v>
      </c>
      <c r="R10" s="1009" t="s">
        <v>1202</v>
      </c>
      <c r="S10" s="256"/>
      <c r="T10" s="256"/>
      <c r="U10" s="1007" t="s">
        <v>1203</v>
      </c>
      <c r="V10" s="1084"/>
      <c r="W10" s="652"/>
    </row>
    <row r="11" spans="1:25" s="207" customFormat="1" ht="13.5" customHeight="1" x14ac:dyDescent="0.15">
      <c r="A11" s="197"/>
      <c r="B11" s="1085" t="s">
        <v>561</v>
      </c>
      <c r="C11" s="1085"/>
      <c r="D11" s="650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8"/>
      <c r="R11" s="455"/>
      <c r="S11" s="455"/>
      <c r="T11" s="455"/>
      <c r="U11" s="455"/>
      <c r="V11" s="649"/>
      <c r="W11" s="197"/>
    </row>
    <row r="12" spans="1:25" s="207" customFormat="1" ht="14.25" customHeight="1" x14ac:dyDescent="0.15">
      <c r="A12" s="197"/>
      <c r="B12" s="648"/>
      <c r="C12" s="631" t="s">
        <v>319</v>
      </c>
      <c r="D12" s="630"/>
      <c r="E12" s="647">
        <v>9525010</v>
      </c>
      <c r="F12" s="641">
        <v>1733878</v>
      </c>
      <c r="G12" s="641">
        <v>1419877</v>
      </c>
      <c r="H12" s="641">
        <v>964418</v>
      </c>
      <c r="I12" s="641">
        <v>1882529</v>
      </c>
      <c r="J12" s="641">
        <v>1449879</v>
      </c>
      <c r="K12" s="641">
        <v>2074429</v>
      </c>
      <c r="L12" s="641">
        <v>765229</v>
      </c>
      <c r="M12" s="641">
        <v>1309200</v>
      </c>
      <c r="N12" s="641">
        <v>432049</v>
      </c>
      <c r="O12" s="641">
        <v>233376</v>
      </c>
      <c r="P12" s="641">
        <v>6811</v>
      </c>
      <c r="Q12" s="629">
        <v>13738</v>
      </c>
      <c r="R12" s="640">
        <v>1712833</v>
      </c>
      <c r="S12" s="640">
        <v>1018736</v>
      </c>
      <c r="T12" s="640">
        <v>694097</v>
      </c>
      <c r="U12" s="640">
        <v>126795</v>
      </c>
      <c r="V12" s="627" t="s">
        <v>1245</v>
      </c>
      <c r="W12" s="197"/>
    </row>
    <row r="13" spans="1:25" s="207" customFormat="1" ht="14.15" customHeight="1" x14ac:dyDescent="0.15">
      <c r="A13" s="197"/>
      <c r="B13" s="626" t="s">
        <v>560</v>
      </c>
      <c r="C13" s="625" t="s">
        <v>559</v>
      </c>
      <c r="D13" s="413"/>
      <c r="E13" s="609">
        <v>5714103</v>
      </c>
      <c r="F13" s="609">
        <v>924882</v>
      </c>
      <c r="G13" s="609">
        <v>1024183</v>
      </c>
      <c r="H13" s="609">
        <v>685306</v>
      </c>
      <c r="I13" s="609">
        <v>902485</v>
      </c>
      <c r="J13" s="609">
        <v>913930</v>
      </c>
      <c r="K13" s="609">
        <v>1263317</v>
      </c>
      <c r="L13" s="609">
        <v>314698</v>
      </c>
      <c r="M13" s="609">
        <v>948619</v>
      </c>
      <c r="N13" s="609">
        <v>217734</v>
      </c>
      <c r="O13" s="609">
        <v>171612</v>
      </c>
      <c r="P13" s="609" t="s">
        <v>579</v>
      </c>
      <c r="Q13" s="623">
        <v>3755</v>
      </c>
      <c r="R13" s="639">
        <v>208862</v>
      </c>
      <c r="S13" s="639">
        <v>75999</v>
      </c>
      <c r="T13" s="609">
        <v>132863</v>
      </c>
      <c r="U13" s="609" t="s">
        <v>579</v>
      </c>
      <c r="V13" s="143" t="s">
        <v>327</v>
      </c>
      <c r="W13" s="197"/>
    </row>
    <row r="14" spans="1:25" s="207" customFormat="1" ht="14.15" customHeight="1" x14ac:dyDescent="0.15">
      <c r="A14" s="197"/>
      <c r="B14" s="638"/>
      <c r="C14" s="637" t="s">
        <v>558</v>
      </c>
      <c r="D14" s="636"/>
      <c r="E14" s="635">
        <v>3810907</v>
      </c>
      <c r="F14" s="635">
        <v>808996</v>
      </c>
      <c r="G14" s="635">
        <v>395694</v>
      </c>
      <c r="H14" s="635">
        <v>279112</v>
      </c>
      <c r="I14" s="635">
        <v>980044</v>
      </c>
      <c r="J14" s="635">
        <v>535949</v>
      </c>
      <c r="K14" s="635">
        <v>811112</v>
      </c>
      <c r="L14" s="635">
        <v>450531</v>
      </c>
      <c r="M14" s="635">
        <v>360581</v>
      </c>
      <c r="N14" s="635">
        <v>214315</v>
      </c>
      <c r="O14" s="635">
        <v>61764</v>
      </c>
      <c r="P14" s="635">
        <v>6811</v>
      </c>
      <c r="Q14" s="635">
        <v>9983</v>
      </c>
      <c r="R14" s="634">
        <v>1503971</v>
      </c>
      <c r="S14" s="634">
        <v>942737</v>
      </c>
      <c r="T14" s="634">
        <v>561234</v>
      </c>
      <c r="U14" s="634">
        <v>126795</v>
      </c>
      <c r="V14" s="633" t="s">
        <v>557</v>
      </c>
      <c r="W14" s="197"/>
    </row>
    <row r="15" spans="1:25" s="207" customFormat="1" ht="14.25" customHeight="1" x14ac:dyDescent="0.15">
      <c r="A15" s="197"/>
      <c r="B15" s="632"/>
      <c r="C15" s="631" t="s">
        <v>319</v>
      </c>
      <c r="D15" s="630"/>
      <c r="E15" s="641">
        <v>9134204</v>
      </c>
      <c r="F15" s="641">
        <v>1782954</v>
      </c>
      <c r="G15" s="641">
        <v>1437012</v>
      </c>
      <c r="H15" s="641">
        <v>872707</v>
      </c>
      <c r="I15" s="641">
        <v>1432951</v>
      </c>
      <c r="J15" s="641">
        <v>1531423</v>
      </c>
      <c r="K15" s="641">
        <v>2077157</v>
      </c>
      <c r="L15" s="641">
        <v>762172</v>
      </c>
      <c r="M15" s="641">
        <v>1314985</v>
      </c>
      <c r="N15" s="641">
        <v>427184</v>
      </c>
      <c r="O15" s="641">
        <v>211905</v>
      </c>
      <c r="P15" s="641">
        <v>6643</v>
      </c>
      <c r="Q15" s="629">
        <v>13665</v>
      </c>
      <c r="R15" s="640">
        <v>1724528</v>
      </c>
      <c r="S15" s="640">
        <v>1074935</v>
      </c>
      <c r="T15" s="640">
        <v>649593</v>
      </c>
      <c r="U15" s="640">
        <v>128371</v>
      </c>
      <c r="V15" s="646" t="s">
        <v>1246</v>
      </c>
      <c r="W15" s="197"/>
      <c r="Y15" s="645" t="s">
        <v>315</v>
      </c>
    </row>
    <row r="16" spans="1:25" s="207" customFormat="1" ht="14.15" customHeight="1" x14ac:dyDescent="0.15">
      <c r="A16" s="197"/>
      <c r="B16" s="626" t="s">
        <v>1247</v>
      </c>
      <c r="C16" s="625" t="s">
        <v>559</v>
      </c>
      <c r="D16" s="413"/>
      <c r="E16" s="609">
        <v>5553544</v>
      </c>
      <c r="F16" s="609">
        <v>946295</v>
      </c>
      <c r="G16" s="609">
        <v>997910</v>
      </c>
      <c r="H16" s="609">
        <v>629682</v>
      </c>
      <c r="I16" s="609">
        <v>697689</v>
      </c>
      <c r="J16" s="609">
        <v>981050</v>
      </c>
      <c r="K16" s="609">
        <v>1300918</v>
      </c>
      <c r="L16" s="609">
        <v>338368</v>
      </c>
      <c r="M16" s="609">
        <v>962550</v>
      </c>
      <c r="N16" s="609">
        <v>222362</v>
      </c>
      <c r="O16" s="609">
        <v>149010</v>
      </c>
      <c r="P16" s="609" t="s">
        <v>579</v>
      </c>
      <c r="Q16" s="623">
        <v>3533</v>
      </c>
      <c r="R16" s="639">
        <v>200453</v>
      </c>
      <c r="S16" s="639">
        <v>71353</v>
      </c>
      <c r="T16" s="639">
        <v>129100</v>
      </c>
      <c r="U16" s="609" t="s">
        <v>579</v>
      </c>
      <c r="V16" s="143" t="s">
        <v>327</v>
      </c>
      <c r="W16" s="197"/>
    </row>
    <row r="17" spans="1:23" s="207" customFormat="1" ht="14.15" customHeight="1" x14ac:dyDescent="0.15">
      <c r="A17" s="197"/>
      <c r="B17" s="638"/>
      <c r="C17" s="637" t="s">
        <v>558</v>
      </c>
      <c r="D17" s="636"/>
      <c r="E17" s="635">
        <v>3580660</v>
      </c>
      <c r="F17" s="635">
        <v>836659</v>
      </c>
      <c r="G17" s="635">
        <v>439102</v>
      </c>
      <c r="H17" s="635">
        <v>243025</v>
      </c>
      <c r="I17" s="635">
        <v>735262</v>
      </c>
      <c r="J17" s="635">
        <v>550373</v>
      </c>
      <c r="K17" s="635">
        <v>776239</v>
      </c>
      <c r="L17" s="635">
        <v>423804</v>
      </c>
      <c r="M17" s="635">
        <v>352435</v>
      </c>
      <c r="N17" s="635">
        <v>204822</v>
      </c>
      <c r="O17" s="635">
        <v>62895</v>
      </c>
      <c r="P17" s="635">
        <v>6643</v>
      </c>
      <c r="Q17" s="635">
        <v>10132</v>
      </c>
      <c r="R17" s="634">
        <v>1524075</v>
      </c>
      <c r="S17" s="634">
        <v>1003582</v>
      </c>
      <c r="T17" s="634">
        <v>520493</v>
      </c>
      <c r="U17" s="634">
        <v>128371</v>
      </c>
      <c r="V17" s="633" t="s">
        <v>557</v>
      </c>
      <c r="W17" s="197"/>
    </row>
    <row r="18" spans="1:23" s="207" customFormat="1" ht="14.25" customHeight="1" x14ac:dyDescent="0.15">
      <c r="A18" s="197"/>
      <c r="B18" s="632"/>
      <c r="C18" s="631" t="s">
        <v>319</v>
      </c>
      <c r="D18" s="630"/>
      <c r="E18" s="641">
        <v>8478279</v>
      </c>
      <c r="F18" s="641">
        <v>1727907</v>
      </c>
      <c r="G18" s="641">
        <v>1408275</v>
      </c>
      <c r="H18" s="641">
        <v>870231</v>
      </c>
      <c r="I18" s="641">
        <v>989738</v>
      </c>
      <c r="J18" s="641">
        <v>1401082</v>
      </c>
      <c r="K18" s="641">
        <v>2081046</v>
      </c>
      <c r="L18" s="641">
        <v>772289</v>
      </c>
      <c r="M18" s="641">
        <v>1308757</v>
      </c>
      <c r="N18" s="641">
        <v>430748</v>
      </c>
      <c r="O18" s="641">
        <v>193107</v>
      </c>
      <c r="P18" s="641">
        <v>6630</v>
      </c>
      <c r="Q18" s="629">
        <v>13563</v>
      </c>
      <c r="R18" s="640">
        <v>1639155</v>
      </c>
      <c r="S18" s="640">
        <v>992513</v>
      </c>
      <c r="T18" s="640">
        <v>646642</v>
      </c>
      <c r="U18" s="640">
        <v>138550</v>
      </c>
      <c r="V18" s="627" t="s">
        <v>1248</v>
      </c>
      <c r="W18" s="197"/>
    </row>
    <row r="19" spans="1:23" s="207" customFormat="1" ht="14.15" customHeight="1" x14ac:dyDescent="0.15">
      <c r="A19" s="197"/>
      <c r="B19" s="626" t="s">
        <v>1249</v>
      </c>
      <c r="C19" s="625" t="s">
        <v>559</v>
      </c>
      <c r="D19" s="413"/>
      <c r="E19" s="609">
        <v>5111714</v>
      </c>
      <c r="F19" s="609">
        <v>844821</v>
      </c>
      <c r="G19" s="609">
        <v>1110919</v>
      </c>
      <c r="H19" s="609">
        <v>631690</v>
      </c>
      <c r="I19" s="609">
        <v>447177</v>
      </c>
      <c r="J19" s="609">
        <v>815458</v>
      </c>
      <c r="K19" s="609">
        <v>1261649</v>
      </c>
      <c r="L19" s="609">
        <v>332900</v>
      </c>
      <c r="M19" s="609">
        <v>928749</v>
      </c>
      <c r="N19" s="609">
        <v>217520</v>
      </c>
      <c r="O19" s="609">
        <v>137207</v>
      </c>
      <c r="P19" s="609" t="s">
        <v>579</v>
      </c>
      <c r="Q19" s="623">
        <v>2673</v>
      </c>
      <c r="R19" s="639">
        <v>200165</v>
      </c>
      <c r="S19" s="639">
        <v>77852</v>
      </c>
      <c r="T19" s="639">
        <v>122313</v>
      </c>
      <c r="U19" s="609" t="s">
        <v>579</v>
      </c>
      <c r="V19" s="143" t="s">
        <v>327</v>
      </c>
      <c r="W19" s="197"/>
    </row>
    <row r="20" spans="1:23" s="207" customFormat="1" ht="14.15" customHeight="1" x14ac:dyDescent="0.15">
      <c r="A20" s="197"/>
      <c r="B20" s="638"/>
      <c r="C20" s="637" t="s">
        <v>558</v>
      </c>
      <c r="D20" s="636"/>
      <c r="E20" s="635">
        <v>3366565</v>
      </c>
      <c r="F20" s="635">
        <v>883086</v>
      </c>
      <c r="G20" s="635">
        <v>297356</v>
      </c>
      <c r="H20" s="635">
        <v>238541</v>
      </c>
      <c r="I20" s="635">
        <v>542561</v>
      </c>
      <c r="J20" s="635">
        <v>585624</v>
      </c>
      <c r="K20" s="635">
        <v>819397</v>
      </c>
      <c r="L20" s="635">
        <v>439389</v>
      </c>
      <c r="M20" s="635">
        <v>380008</v>
      </c>
      <c r="N20" s="635">
        <v>213228</v>
      </c>
      <c r="O20" s="635">
        <v>55900</v>
      </c>
      <c r="P20" s="635">
        <v>6630</v>
      </c>
      <c r="Q20" s="635">
        <v>10890</v>
      </c>
      <c r="R20" s="634">
        <v>1438990</v>
      </c>
      <c r="S20" s="634">
        <v>914661</v>
      </c>
      <c r="T20" s="634">
        <v>524329</v>
      </c>
      <c r="U20" s="634">
        <v>138550</v>
      </c>
      <c r="V20" s="633" t="s">
        <v>557</v>
      </c>
      <c r="W20" s="197"/>
    </row>
    <row r="21" spans="1:23" s="207" customFormat="1" ht="14.25" customHeight="1" x14ac:dyDescent="0.15">
      <c r="A21" s="197"/>
      <c r="B21" s="632"/>
      <c r="C21" s="631" t="s">
        <v>319</v>
      </c>
      <c r="D21" s="630"/>
      <c r="E21" s="641">
        <v>9198534</v>
      </c>
      <c r="F21" s="641">
        <v>1831455</v>
      </c>
      <c r="G21" s="641">
        <v>1503021</v>
      </c>
      <c r="H21" s="641">
        <v>955465</v>
      </c>
      <c r="I21" s="641">
        <v>1159476</v>
      </c>
      <c r="J21" s="641">
        <v>1632076</v>
      </c>
      <c r="K21" s="641">
        <v>2117041</v>
      </c>
      <c r="L21" s="641">
        <v>789669</v>
      </c>
      <c r="M21" s="641">
        <v>1327372</v>
      </c>
      <c r="N21" s="641">
        <v>431735</v>
      </c>
      <c r="O21" s="641">
        <v>207945</v>
      </c>
      <c r="P21" s="641">
        <v>6653</v>
      </c>
      <c r="Q21" s="629">
        <v>14106</v>
      </c>
      <c r="R21" s="640">
        <v>1739995</v>
      </c>
      <c r="S21" s="640">
        <v>1065575</v>
      </c>
      <c r="T21" s="640">
        <v>674420</v>
      </c>
      <c r="U21" s="640">
        <v>93643</v>
      </c>
      <c r="V21" s="627" t="s">
        <v>1250</v>
      </c>
      <c r="W21" s="197"/>
    </row>
    <row r="22" spans="1:23" s="207" customFormat="1" ht="14.15" customHeight="1" x14ac:dyDescent="0.15">
      <c r="A22" s="197"/>
      <c r="B22" s="626" t="s">
        <v>1251</v>
      </c>
      <c r="C22" s="625" t="s">
        <v>559</v>
      </c>
      <c r="D22" s="413"/>
      <c r="E22" s="609">
        <v>5634645</v>
      </c>
      <c r="F22" s="609">
        <v>908295</v>
      </c>
      <c r="G22" s="609">
        <v>1115381</v>
      </c>
      <c r="H22" s="609">
        <v>714619</v>
      </c>
      <c r="I22" s="609">
        <v>624531</v>
      </c>
      <c r="J22" s="609">
        <v>963081</v>
      </c>
      <c r="K22" s="609">
        <v>1308738</v>
      </c>
      <c r="L22" s="609">
        <v>329998</v>
      </c>
      <c r="M22" s="609">
        <v>978740</v>
      </c>
      <c r="N22" s="609">
        <v>223248</v>
      </c>
      <c r="O22" s="609">
        <v>146122</v>
      </c>
      <c r="P22" s="609" t="s">
        <v>579</v>
      </c>
      <c r="Q22" s="623">
        <v>2575</v>
      </c>
      <c r="R22" s="639">
        <v>200899</v>
      </c>
      <c r="S22" s="639">
        <v>77083</v>
      </c>
      <c r="T22" s="639">
        <v>123816</v>
      </c>
      <c r="U22" s="609" t="s">
        <v>579</v>
      </c>
      <c r="V22" s="143" t="s">
        <v>327</v>
      </c>
      <c r="W22" s="197"/>
    </row>
    <row r="23" spans="1:23" s="207" customFormat="1" ht="14.15" customHeight="1" x14ac:dyDescent="0.15">
      <c r="A23" s="197"/>
      <c r="B23" s="638"/>
      <c r="C23" s="637" t="s">
        <v>558</v>
      </c>
      <c r="D23" s="636"/>
      <c r="E23" s="635">
        <v>3563889</v>
      </c>
      <c r="F23" s="635">
        <v>923160</v>
      </c>
      <c r="G23" s="635">
        <v>387640</v>
      </c>
      <c r="H23" s="635">
        <v>240846</v>
      </c>
      <c r="I23" s="635">
        <v>534945</v>
      </c>
      <c r="J23" s="635">
        <v>668995</v>
      </c>
      <c r="K23" s="635">
        <v>808303</v>
      </c>
      <c r="L23" s="635">
        <v>459671</v>
      </c>
      <c r="M23" s="635">
        <v>348632</v>
      </c>
      <c r="N23" s="635">
        <v>208487</v>
      </c>
      <c r="O23" s="635">
        <v>61823</v>
      </c>
      <c r="P23" s="635">
        <v>6653</v>
      </c>
      <c r="Q23" s="635">
        <v>11531</v>
      </c>
      <c r="R23" s="634">
        <v>1539096</v>
      </c>
      <c r="S23" s="634">
        <v>988492</v>
      </c>
      <c r="T23" s="634">
        <v>550604</v>
      </c>
      <c r="U23" s="634">
        <v>93643</v>
      </c>
      <c r="V23" s="633" t="s">
        <v>557</v>
      </c>
      <c r="W23" s="197"/>
    </row>
    <row r="24" spans="1:23" s="207" customFormat="1" ht="14.25" customHeight="1" x14ac:dyDescent="0.15">
      <c r="A24" s="197"/>
      <c r="B24" s="632"/>
      <c r="C24" s="631" t="s">
        <v>319</v>
      </c>
      <c r="D24" s="630"/>
      <c r="E24" s="641">
        <v>9478452</v>
      </c>
      <c r="F24" s="641">
        <v>1890167</v>
      </c>
      <c r="G24" s="641">
        <v>1427237</v>
      </c>
      <c r="H24" s="641">
        <v>1052481</v>
      </c>
      <c r="I24" s="641">
        <v>1388932</v>
      </c>
      <c r="J24" s="641">
        <v>1501488</v>
      </c>
      <c r="K24" s="641">
        <v>2218147</v>
      </c>
      <c r="L24" s="641">
        <v>788648</v>
      </c>
      <c r="M24" s="641">
        <v>1429499</v>
      </c>
      <c r="N24" s="641">
        <v>420869</v>
      </c>
      <c r="O24" s="641">
        <v>208982</v>
      </c>
      <c r="P24" s="641">
        <v>6969</v>
      </c>
      <c r="Q24" s="629">
        <v>11888</v>
      </c>
      <c r="R24" s="640">
        <v>1818274</v>
      </c>
      <c r="S24" s="640">
        <v>1122390</v>
      </c>
      <c r="T24" s="640">
        <v>695884</v>
      </c>
      <c r="U24" s="640">
        <v>65272</v>
      </c>
      <c r="V24" s="627" t="s">
        <v>1252</v>
      </c>
      <c r="W24" s="197"/>
    </row>
    <row r="25" spans="1:23" s="207" customFormat="1" ht="14.15" customHeight="1" x14ac:dyDescent="0.15">
      <c r="A25" s="197"/>
      <c r="B25" s="626" t="s">
        <v>1253</v>
      </c>
      <c r="C25" s="625" t="s">
        <v>559</v>
      </c>
      <c r="D25" s="413"/>
      <c r="E25" s="609">
        <v>5755016</v>
      </c>
      <c r="F25" s="609">
        <v>963817</v>
      </c>
      <c r="G25" s="609">
        <v>1103332</v>
      </c>
      <c r="H25" s="609">
        <v>798917</v>
      </c>
      <c r="I25" s="609">
        <v>687498</v>
      </c>
      <c r="J25" s="609">
        <v>864667</v>
      </c>
      <c r="K25" s="609">
        <v>1336785</v>
      </c>
      <c r="L25" s="609">
        <v>330301</v>
      </c>
      <c r="M25" s="609">
        <v>1006484</v>
      </c>
      <c r="N25" s="609">
        <v>209534</v>
      </c>
      <c r="O25" s="609">
        <v>151922</v>
      </c>
      <c r="P25" s="609" t="s">
        <v>579</v>
      </c>
      <c r="Q25" s="623">
        <v>2656</v>
      </c>
      <c r="R25" s="639">
        <v>202709</v>
      </c>
      <c r="S25" s="639">
        <v>80013</v>
      </c>
      <c r="T25" s="639">
        <v>122696</v>
      </c>
      <c r="U25" s="609" t="s">
        <v>579</v>
      </c>
      <c r="V25" s="143" t="s">
        <v>1254</v>
      </c>
      <c r="W25" s="197"/>
    </row>
    <row r="26" spans="1:23" s="207" customFormat="1" ht="14.15" customHeight="1" x14ac:dyDescent="0.15">
      <c r="A26" s="197"/>
      <c r="B26" s="638"/>
      <c r="C26" s="637" t="s">
        <v>558</v>
      </c>
      <c r="D26" s="636"/>
      <c r="E26" s="635">
        <v>3723436</v>
      </c>
      <c r="F26" s="635">
        <v>926350</v>
      </c>
      <c r="G26" s="635">
        <v>323905</v>
      </c>
      <c r="H26" s="635">
        <v>253564</v>
      </c>
      <c r="I26" s="635">
        <v>701434</v>
      </c>
      <c r="J26" s="635">
        <v>636821</v>
      </c>
      <c r="K26" s="635">
        <v>881362</v>
      </c>
      <c r="L26" s="635">
        <v>458347</v>
      </c>
      <c r="M26" s="635">
        <v>423015</v>
      </c>
      <c r="N26" s="635">
        <v>211335</v>
      </c>
      <c r="O26" s="635">
        <v>57060</v>
      </c>
      <c r="P26" s="635">
        <v>6969</v>
      </c>
      <c r="Q26" s="635">
        <v>9232</v>
      </c>
      <c r="R26" s="634">
        <v>1615565</v>
      </c>
      <c r="S26" s="634">
        <v>1042377</v>
      </c>
      <c r="T26" s="634">
        <v>573188</v>
      </c>
      <c r="U26" s="634">
        <v>65272</v>
      </c>
      <c r="V26" s="633" t="s">
        <v>557</v>
      </c>
      <c r="W26" s="197"/>
    </row>
    <row r="27" spans="1:23" s="207" customFormat="1" ht="14.25" customHeight="1" x14ac:dyDescent="0.15">
      <c r="A27" s="197"/>
      <c r="B27" s="632"/>
      <c r="C27" s="631" t="s">
        <v>319</v>
      </c>
      <c r="D27" s="630"/>
      <c r="E27" s="641">
        <v>9391244</v>
      </c>
      <c r="F27" s="641">
        <v>1796903</v>
      </c>
      <c r="G27" s="641">
        <v>1385953</v>
      </c>
      <c r="H27" s="641">
        <v>1072758</v>
      </c>
      <c r="I27" s="641">
        <v>1571432</v>
      </c>
      <c r="J27" s="641">
        <v>1423157</v>
      </c>
      <c r="K27" s="641">
        <v>2141041</v>
      </c>
      <c r="L27" s="641">
        <v>779415</v>
      </c>
      <c r="M27" s="641">
        <v>1361626</v>
      </c>
      <c r="N27" s="641">
        <v>410653</v>
      </c>
      <c r="O27" s="641">
        <v>190443</v>
      </c>
      <c r="P27" s="641">
        <v>7023</v>
      </c>
      <c r="Q27" s="629">
        <v>12428</v>
      </c>
      <c r="R27" s="640">
        <v>1940438</v>
      </c>
      <c r="S27" s="640">
        <v>1162655</v>
      </c>
      <c r="T27" s="640">
        <v>777783</v>
      </c>
      <c r="U27" s="640">
        <v>93576</v>
      </c>
      <c r="V27" s="627" t="s">
        <v>1255</v>
      </c>
      <c r="W27" s="197"/>
    </row>
    <row r="28" spans="1:23" s="207" customFormat="1" ht="14.15" customHeight="1" x14ac:dyDescent="0.15">
      <c r="A28" s="197"/>
      <c r="B28" s="626" t="s">
        <v>1256</v>
      </c>
      <c r="C28" s="625" t="s">
        <v>559</v>
      </c>
      <c r="D28" s="413"/>
      <c r="E28" s="609">
        <v>5620373</v>
      </c>
      <c r="F28" s="609">
        <v>901624</v>
      </c>
      <c r="G28" s="609">
        <v>1081872</v>
      </c>
      <c r="H28" s="609">
        <v>800373</v>
      </c>
      <c r="I28" s="609">
        <v>679444</v>
      </c>
      <c r="J28" s="609">
        <v>837528</v>
      </c>
      <c r="K28" s="609">
        <v>1319532</v>
      </c>
      <c r="L28" s="609">
        <v>327277</v>
      </c>
      <c r="M28" s="609">
        <v>992255</v>
      </c>
      <c r="N28" s="609">
        <v>203590</v>
      </c>
      <c r="O28" s="609">
        <v>137387</v>
      </c>
      <c r="P28" s="609" t="s">
        <v>579</v>
      </c>
      <c r="Q28" s="623">
        <v>3604</v>
      </c>
      <c r="R28" s="639">
        <v>188488</v>
      </c>
      <c r="S28" s="639">
        <v>76624</v>
      </c>
      <c r="T28" s="639">
        <v>111864</v>
      </c>
      <c r="U28" s="609" t="s">
        <v>579</v>
      </c>
      <c r="V28" s="143" t="s">
        <v>327</v>
      </c>
      <c r="W28" s="197"/>
    </row>
    <row r="29" spans="1:23" s="207" customFormat="1" ht="14.15" customHeight="1" x14ac:dyDescent="0.15">
      <c r="A29" s="197"/>
      <c r="B29" s="638"/>
      <c r="C29" s="637" t="s">
        <v>558</v>
      </c>
      <c r="D29" s="636"/>
      <c r="E29" s="635">
        <v>3770871</v>
      </c>
      <c r="F29" s="635">
        <v>895279</v>
      </c>
      <c r="G29" s="635">
        <v>304081</v>
      </c>
      <c r="H29" s="635">
        <v>272385</v>
      </c>
      <c r="I29" s="635">
        <v>891988</v>
      </c>
      <c r="J29" s="635">
        <v>585629</v>
      </c>
      <c r="K29" s="635">
        <v>821509</v>
      </c>
      <c r="L29" s="635">
        <v>452138</v>
      </c>
      <c r="M29" s="635">
        <v>369371</v>
      </c>
      <c r="N29" s="635">
        <v>207063</v>
      </c>
      <c r="O29" s="635">
        <v>53056</v>
      </c>
      <c r="P29" s="635">
        <v>7023</v>
      </c>
      <c r="Q29" s="635">
        <v>8824</v>
      </c>
      <c r="R29" s="634">
        <v>1751950</v>
      </c>
      <c r="S29" s="634">
        <v>1086031</v>
      </c>
      <c r="T29" s="634">
        <v>665919</v>
      </c>
      <c r="U29" s="634">
        <v>93576</v>
      </c>
      <c r="V29" s="633" t="s">
        <v>557</v>
      </c>
      <c r="W29" s="197"/>
    </row>
    <row r="30" spans="1:23" s="207" customFormat="1" ht="14.25" customHeight="1" x14ac:dyDescent="0.15">
      <c r="A30" s="197"/>
      <c r="B30" s="632"/>
      <c r="C30" s="631" t="s">
        <v>319</v>
      </c>
      <c r="D30" s="630"/>
      <c r="E30" s="641">
        <v>9736752</v>
      </c>
      <c r="F30" s="641">
        <v>1656987</v>
      </c>
      <c r="G30" s="641">
        <v>1540083</v>
      </c>
      <c r="H30" s="641">
        <v>1087654</v>
      </c>
      <c r="I30" s="641">
        <v>1834108</v>
      </c>
      <c r="J30" s="641">
        <v>1408991</v>
      </c>
      <c r="K30" s="641">
        <v>2208929</v>
      </c>
      <c r="L30" s="641">
        <v>801562</v>
      </c>
      <c r="M30" s="641">
        <v>1407367</v>
      </c>
      <c r="N30" s="641">
        <v>415281</v>
      </c>
      <c r="O30" s="641">
        <v>178300</v>
      </c>
      <c r="P30" s="641">
        <v>7003</v>
      </c>
      <c r="Q30" s="629">
        <v>13379</v>
      </c>
      <c r="R30" s="640">
        <v>2195890</v>
      </c>
      <c r="S30" s="640">
        <v>1415536</v>
      </c>
      <c r="T30" s="640">
        <v>780354</v>
      </c>
      <c r="U30" s="640">
        <v>115905</v>
      </c>
      <c r="V30" s="627" t="s">
        <v>1257</v>
      </c>
      <c r="W30" s="197"/>
    </row>
    <row r="31" spans="1:23" s="207" customFormat="1" ht="14.15" customHeight="1" x14ac:dyDescent="0.15">
      <c r="A31" s="197"/>
      <c r="B31" s="626" t="s">
        <v>1258</v>
      </c>
      <c r="C31" s="625" t="s">
        <v>559</v>
      </c>
      <c r="D31" s="413"/>
      <c r="E31" s="609">
        <v>5631643</v>
      </c>
      <c r="F31" s="609">
        <v>782885</v>
      </c>
      <c r="G31" s="609">
        <v>1187899</v>
      </c>
      <c r="H31" s="609">
        <v>821779</v>
      </c>
      <c r="I31" s="609">
        <v>702784</v>
      </c>
      <c r="J31" s="609">
        <v>773513</v>
      </c>
      <c r="K31" s="609">
        <v>1362783</v>
      </c>
      <c r="L31" s="609">
        <v>349909</v>
      </c>
      <c r="M31" s="609">
        <v>1012874</v>
      </c>
      <c r="N31" s="609">
        <v>194990</v>
      </c>
      <c r="O31" s="609">
        <v>119820</v>
      </c>
      <c r="P31" s="609" t="s">
        <v>579</v>
      </c>
      <c r="Q31" s="623">
        <v>4320</v>
      </c>
      <c r="R31" s="639">
        <v>187999</v>
      </c>
      <c r="S31" s="639">
        <v>74824</v>
      </c>
      <c r="T31" s="639">
        <v>113175</v>
      </c>
      <c r="U31" s="609" t="s">
        <v>579</v>
      </c>
      <c r="V31" s="143" t="s">
        <v>327</v>
      </c>
      <c r="W31" s="197"/>
    </row>
    <row r="32" spans="1:23" s="207" customFormat="1" ht="14.15" customHeight="1" x14ac:dyDescent="0.15">
      <c r="A32" s="197"/>
      <c r="B32" s="638"/>
      <c r="C32" s="637" t="s">
        <v>558</v>
      </c>
      <c r="D32" s="636"/>
      <c r="E32" s="635">
        <v>4105109</v>
      </c>
      <c r="F32" s="635">
        <v>874102</v>
      </c>
      <c r="G32" s="635">
        <v>352184</v>
      </c>
      <c r="H32" s="635">
        <v>265875</v>
      </c>
      <c r="I32" s="635">
        <v>1131324</v>
      </c>
      <c r="J32" s="635">
        <v>635478</v>
      </c>
      <c r="K32" s="635">
        <v>846146</v>
      </c>
      <c r="L32" s="635">
        <v>451653</v>
      </c>
      <c r="M32" s="635">
        <v>394493</v>
      </c>
      <c r="N32" s="635">
        <v>220291</v>
      </c>
      <c r="O32" s="635">
        <v>58480</v>
      </c>
      <c r="P32" s="635">
        <v>7003</v>
      </c>
      <c r="Q32" s="635">
        <v>9059</v>
      </c>
      <c r="R32" s="634">
        <v>2007891</v>
      </c>
      <c r="S32" s="634">
        <v>1340712</v>
      </c>
      <c r="T32" s="634">
        <v>667179</v>
      </c>
      <c r="U32" s="634">
        <v>115905</v>
      </c>
      <c r="V32" s="633" t="s">
        <v>557</v>
      </c>
      <c r="W32" s="197"/>
    </row>
    <row r="33" spans="1:23" s="207" customFormat="1" ht="14.25" customHeight="1" x14ac:dyDescent="0.15">
      <c r="A33" s="197"/>
      <c r="B33" s="632"/>
      <c r="C33" s="631" t="s">
        <v>319</v>
      </c>
      <c r="D33" s="630"/>
      <c r="E33" s="641">
        <v>10436853</v>
      </c>
      <c r="F33" s="641">
        <v>1682339</v>
      </c>
      <c r="G33" s="641">
        <v>1729610</v>
      </c>
      <c r="H33" s="641">
        <v>976972</v>
      </c>
      <c r="I33" s="641">
        <v>2336714</v>
      </c>
      <c r="J33" s="641">
        <v>1473301</v>
      </c>
      <c r="K33" s="641">
        <v>2237917</v>
      </c>
      <c r="L33" s="641">
        <v>795722</v>
      </c>
      <c r="M33" s="641">
        <v>1442195</v>
      </c>
      <c r="N33" s="641">
        <v>414209</v>
      </c>
      <c r="O33" s="641">
        <v>194920</v>
      </c>
      <c r="P33" s="641">
        <v>7130</v>
      </c>
      <c r="Q33" s="629">
        <v>13290</v>
      </c>
      <c r="R33" s="640">
        <v>2304007</v>
      </c>
      <c r="S33" s="640">
        <v>1492830</v>
      </c>
      <c r="T33" s="640">
        <v>811177</v>
      </c>
      <c r="U33" s="640">
        <v>76268</v>
      </c>
      <c r="V33" s="627" t="s">
        <v>1259</v>
      </c>
      <c r="W33" s="197"/>
    </row>
    <row r="34" spans="1:23" s="207" customFormat="1" ht="14.15" customHeight="1" x14ac:dyDescent="0.15">
      <c r="A34" s="197"/>
      <c r="B34" s="626" t="s">
        <v>1260</v>
      </c>
      <c r="C34" s="625" t="s">
        <v>559</v>
      </c>
      <c r="D34" s="413"/>
      <c r="E34" s="609">
        <v>5980719</v>
      </c>
      <c r="F34" s="609">
        <v>822411</v>
      </c>
      <c r="G34" s="609">
        <v>1240779</v>
      </c>
      <c r="H34" s="609">
        <v>699717</v>
      </c>
      <c r="I34" s="609">
        <v>962312</v>
      </c>
      <c r="J34" s="609">
        <v>882945</v>
      </c>
      <c r="K34" s="609">
        <v>1372555</v>
      </c>
      <c r="L34" s="609">
        <v>347399</v>
      </c>
      <c r="M34" s="609">
        <v>1025156</v>
      </c>
      <c r="N34" s="609">
        <v>204833</v>
      </c>
      <c r="O34" s="609">
        <v>133746</v>
      </c>
      <c r="P34" s="609" t="s">
        <v>579</v>
      </c>
      <c r="Q34" s="623">
        <v>3891</v>
      </c>
      <c r="R34" s="639">
        <v>187659</v>
      </c>
      <c r="S34" s="639">
        <v>73702</v>
      </c>
      <c r="T34" s="639">
        <v>113957</v>
      </c>
      <c r="U34" s="609" t="s">
        <v>579</v>
      </c>
      <c r="V34" s="143" t="s">
        <v>327</v>
      </c>
      <c r="W34" s="197"/>
    </row>
    <row r="35" spans="1:23" s="207" customFormat="1" ht="14.15" customHeight="1" x14ac:dyDescent="0.15">
      <c r="A35" s="197"/>
      <c r="B35" s="638"/>
      <c r="C35" s="637" t="s">
        <v>558</v>
      </c>
      <c r="D35" s="636"/>
      <c r="E35" s="635">
        <v>4456134</v>
      </c>
      <c r="F35" s="635">
        <v>859928</v>
      </c>
      <c r="G35" s="635">
        <v>488831</v>
      </c>
      <c r="H35" s="635">
        <v>277255</v>
      </c>
      <c r="I35" s="635">
        <v>1374402</v>
      </c>
      <c r="J35" s="635">
        <v>590356</v>
      </c>
      <c r="K35" s="635">
        <v>865362</v>
      </c>
      <c r="L35" s="635">
        <v>448323</v>
      </c>
      <c r="M35" s="635">
        <v>417039</v>
      </c>
      <c r="N35" s="635">
        <v>209376</v>
      </c>
      <c r="O35" s="635">
        <v>61174</v>
      </c>
      <c r="P35" s="635">
        <v>7130</v>
      </c>
      <c r="Q35" s="635">
        <v>9399</v>
      </c>
      <c r="R35" s="634">
        <v>2116348</v>
      </c>
      <c r="S35" s="634">
        <v>1419128</v>
      </c>
      <c r="T35" s="634">
        <v>697220</v>
      </c>
      <c r="U35" s="634">
        <v>76268</v>
      </c>
      <c r="V35" s="633" t="s">
        <v>557</v>
      </c>
      <c r="W35" s="197"/>
    </row>
    <row r="36" spans="1:23" s="207" customFormat="1" ht="14.25" customHeight="1" x14ac:dyDescent="0.15">
      <c r="A36" s="197"/>
      <c r="B36" s="632"/>
      <c r="C36" s="631" t="s">
        <v>319</v>
      </c>
      <c r="D36" s="630"/>
      <c r="E36" s="641">
        <v>10167067</v>
      </c>
      <c r="F36" s="641">
        <v>1644990</v>
      </c>
      <c r="G36" s="641">
        <v>1501308</v>
      </c>
      <c r="H36" s="641">
        <v>1037591</v>
      </c>
      <c r="I36" s="641">
        <v>2598376</v>
      </c>
      <c r="J36" s="641">
        <v>1292879</v>
      </c>
      <c r="K36" s="641">
        <v>2091923</v>
      </c>
      <c r="L36" s="641">
        <v>716202</v>
      </c>
      <c r="M36" s="641">
        <v>1375721</v>
      </c>
      <c r="N36" s="641">
        <v>417493</v>
      </c>
      <c r="O36" s="641">
        <v>200031</v>
      </c>
      <c r="P36" s="641">
        <v>7025</v>
      </c>
      <c r="Q36" s="629">
        <v>14119</v>
      </c>
      <c r="R36" s="640">
        <v>2088751</v>
      </c>
      <c r="S36" s="640">
        <v>1310590</v>
      </c>
      <c r="T36" s="640">
        <v>778161</v>
      </c>
      <c r="U36" s="640">
        <v>93060</v>
      </c>
      <c r="V36" s="627" t="s">
        <v>1261</v>
      </c>
      <c r="W36" s="197"/>
    </row>
    <row r="37" spans="1:23" s="207" customFormat="1" ht="14.15" customHeight="1" x14ac:dyDescent="0.15">
      <c r="A37" s="197"/>
      <c r="B37" s="626" t="s">
        <v>1262</v>
      </c>
      <c r="C37" s="625" t="s">
        <v>559</v>
      </c>
      <c r="D37" s="413"/>
      <c r="E37" s="609">
        <v>5711639</v>
      </c>
      <c r="F37" s="609">
        <v>783839</v>
      </c>
      <c r="G37" s="609">
        <v>1100608</v>
      </c>
      <c r="H37" s="609">
        <v>750421</v>
      </c>
      <c r="I37" s="609">
        <v>1058791</v>
      </c>
      <c r="J37" s="609">
        <v>783462</v>
      </c>
      <c r="K37" s="609">
        <v>1234518</v>
      </c>
      <c r="L37" s="609">
        <v>319727</v>
      </c>
      <c r="M37" s="609">
        <v>914791</v>
      </c>
      <c r="N37" s="609">
        <v>209120</v>
      </c>
      <c r="O37" s="609">
        <v>143559</v>
      </c>
      <c r="P37" s="609" t="s">
        <v>579</v>
      </c>
      <c r="Q37" s="623">
        <v>4968</v>
      </c>
      <c r="R37" s="639">
        <v>183338</v>
      </c>
      <c r="S37" s="639">
        <v>72824</v>
      </c>
      <c r="T37" s="639">
        <v>110514</v>
      </c>
      <c r="U37" s="609" t="s">
        <v>579</v>
      </c>
      <c r="V37" s="143" t="s">
        <v>327</v>
      </c>
      <c r="W37" s="197"/>
    </row>
    <row r="38" spans="1:23" s="207" customFormat="1" ht="14.15" customHeight="1" x14ac:dyDescent="0.15">
      <c r="A38" s="197"/>
      <c r="B38" s="638"/>
      <c r="C38" s="637" t="s">
        <v>558</v>
      </c>
      <c r="D38" s="636"/>
      <c r="E38" s="635">
        <v>4455428</v>
      </c>
      <c r="F38" s="635">
        <v>861151</v>
      </c>
      <c r="G38" s="635">
        <v>400700</v>
      </c>
      <c r="H38" s="635">
        <v>287170</v>
      </c>
      <c r="I38" s="635">
        <v>1539585</v>
      </c>
      <c r="J38" s="635">
        <v>509417</v>
      </c>
      <c r="K38" s="635">
        <v>857405</v>
      </c>
      <c r="L38" s="635">
        <v>396475</v>
      </c>
      <c r="M38" s="635">
        <v>460930</v>
      </c>
      <c r="N38" s="635">
        <v>208373</v>
      </c>
      <c r="O38" s="635">
        <v>56472</v>
      </c>
      <c r="P38" s="635">
        <v>7025</v>
      </c>
      <c r="Q38" s="635">
        <v>9151</v>
      </c>
      <c r="R38" s="634">
        <v>1905413</v>
      </c>
      <c r="S38" s="634">
        <v>1237766</v>
      </c>
      <c r="T38" s="634">
        <v>667647</v>
      </c>
      <c r="U38" s="634">
        <v>93060</v>
      </c>
      <c r="V38" s="633" t="s">
        <v>557</v>
      </c>
      <c r="W38" s="197"/>
    </row>
    <row r="39" spans="1:23" s="207" customFormat="1" ht="14.25" customHeight="1" x14ac:dyDescent="0.15">
      <c r="A39" s="197"/>
      <c r="B39" s="632"/>
      <c r="C39" s="631" t="s">
        <v>319</v>
      </c>
      <c r="D39" s="630"/>
      <c r="E39" s="641">
        <v>10325290</v>
      </c>
      <c r="F39" s="641">
        <v>1585525</v>
      </c>
      <c r="G39" s="641">
        <v>1392020</v>
      </c>
      <c r="H39" s="641">
        <v>1066253</v>
      </c>
      <c r="I39" s="641">
        <v>2685765</v>
      </c>
      <c r="J39" s="641">
        <v>1476013</v>
      </c>
      <c r="K39" s="641">
        <v>2119714</v>
      </c>
      <c r="L39" s="641">
        <v>715656</v>
      </c>
      <c r="M39" s="641">
        <v>1404058</v>
      </c>
      <c r="N39" s="641">
        <v>421632</v>
      </c>
      <c r="O39" s="641">
        <v>194246</v>
      </c>
      <c r="P39" s="641">
        <v>7437</v>
      </c>
      <c r="Q39" s="629">
        <v>13550</v>
      </c>
      <c r="R39" s="640">
        <v>2037957</v>
      </c>
      <c r="S39" s="640">
        <v>1342608</v>
      </c>
      <c r="T39" s="640">
        <v>695349</v>
      </c>
      <c r="U39" s="640">
        <v>104209</v>
      </c>
      <c r="V39" s="627" t="s">
        <v>1263</v>
      </c>
      <c r="W39" s="197"/>
    </row>
    <row r="40" spans="1:23" s="207" customFormat="1" ht="14.15" customHeight="1" x14ac:dyDescent="0.15">
      <c r="A40" s="197"/>
      <c r="B40" s="626" t="s">
        <v>1264</v>
      </c>
      <c r="C40" s="625" t="s">
        <v>559</v>
      </c>
      <c r="D40" s="413"/>
      <c r="E40" s="609">
        <v>6025581</v>
      </c>
      <c r="F40" s="609">
        <v>804783</v>
      </c>
      <c r="G40" s="609">
        <v>1058426</v>
      </c>
      <c r="H40" s="609">
        <v>809945</v>
      </c>
      <c r="I40" s="609">
        <v>1061467</v>
      </c>
      <c r="J40" s="609">
        <v>940241</v>
      </c>
      <c r="K40" s="609">
        <v>1350719</v>
      </c>
      <c r="L40" s="609">
        <v>341554</v>
      </c>
      <c r="M40" s="609">
        <v>1009165</v>
      </c>
      <c r="N40" s="609">
        <v>218157</v>
      </c>
      <c r="O40" s="609">
        <v>135533</v>
      </c>
      <c r="P40" s="609" t="s">
        <v>579</v>
      </c>
      <c r="Q40" s="623">
        <v>3962</v>
      </c>
      <c r="R40" s="639">
        <v>197189</v>
      </c>
      <c r="S40" s="639">
        <v>77417</v>
      </c>
      <c r="T40" s="639">
        <v>119772</v>
      </c>
      <c r="U40" s="609" t="s">
        <v>579</v>
      </c>
      <c r="V40" s="143" t="s">
        <v>327</v>
      </c>
      <c r="W40" s="197"/>
    </row>
    <row r="41" spans="1:23" s="207" customFormat="1" ht="14.15" customHeight="1" x14ac:dyDescent="0.15">
      <c r="A41" s="197"/>
      <c r="B41" s="638"/>
      <c r="C41" s="637" t="s">
        <v>558</v>
      </c>
      <c r="D41" s="636"/>
      <c r="E41" s="635">
        <v>4299709</v>
      </c>
      <c r="F41" s="635">
        <v>780742</v>
      </c>
      <c r="G41" s="635">
        <v>333594</v>
      </c>
      <c r="H41" s="635">
        <v>256308</v>
      </c>
      <c r="I41" s="635">
        <v>1624298</v>
      </c>
      <c r="J41" s="635">
        <v>535772</v>
      </c>
      <c r="K41" s="635">
        <v>768995</v>
      </c>
      <c r="L41" s="635">
        <v>374102</v>
      </c>
      <c r="M41" s="635">
        <v>394893</v>
      </c>
      <c r="N41" s="635">
        <v>203475</v>
      </c>
      <c r="O41" s="635">
        <v>58713</v>
      </c>
      <c r="P41" s="635">
        <v>7437</v>
      </c>
      <c r="Q41" s="635">
        <v>9588</v>
      </c>
      <c r="R41" s="634">
        <v>1840768</v>
      </c>
      <c r="S41" s="634">
        <v>1265191</v>
      </c>
      <c r="T41" s="634">
        <v>575577</v>
      </c>
      <c r="U41" s="634">
        <v>104209</v>
      </c>
      <c r="V41" s="633" t="s">
        <v>557</v>
      </c>
      <c r="W41" s="197"/>
    </row>
    <row r="42" spans="1:23" s="207" customFormat="1" ht="14.25" customHeight="1" x14ac:dyDescent="0.15">
      <c r="A42" s="197"/>
      <c r="B42" s="632"/>
      <c r="C42" s="631" t="s">
        <v>319</v>
      </c>
      <c r="D42" s="630"/>
      <c r="E42" s="641">
        <v>10185026</v>
      </c>
      <c r="F42" s="641">
        <v>1745620</v>
      </c>
      <c r="G42" s="641">
        <v>1422381</v>
      </c>
      <c r="H42" s="641">
        <v>1009289</v>
      </c>
      <c r="I42" s="641">
        <v>2467144</v>
      </c>
      <c r="J42" s="641">
        <v>1399517</v>
      </c>
      <c r="K42" s="641">
        <v>2141075</v>
      </c>
      <c r="L42" s="641">
        <v>650473</v>
      </c>
      <c r="M42" s="641">
        <v>1490602</v>
      </c>
      <c r="N42" s="641">
        <v>430927</v>
      </c>
      <c r="O42" s="641">
        <v>196933</v>
      </c>
      <c r="P42" s="641">
        <v>8088</v>
      </c>
      <c r="Q42" s="629">
        <v>12256</v>
      </c>
      <c r="R42" s="640">
        <v>2064100</v>
      </c>
      <c r="S42" s="640">
        <v>1391457</v>
      </c>
      <c r="T42" s="640">
        <v>672643</v>
      </c>
      <c r="U42" s="640">
        <v>104429</v>
      </c>
      <c r="V42" s="627" t="s">
        <v>1265</v>
      </c>
      <c r="W42" s="197"/>
    </row>
    <row r="43" spans="1:23" s="207" customFormat="1" ht="14.15" customHeight="1" x14ac:dyDescent="0.15">
      <c r="A43" s="197"/>
      <c r="B43" s="626" t="s">
        <v>1266</v>
      </c>
      <c r="C43" s="625" t="s">
        <v>559</v>
      </c>
      <c r="D43" s="413"/>
      <c r="E43" s="609">
        <v>5806239</v>
      </c>
      <c r="F43" s="609">
        <v>889929</v>
      </c>
      <c r="G43" s="609">
        <v>1070091</v>
      </c>
      <c r="H43" s="609">
        <v>746895</v>
      </c>
      <c r="I43" s="609">
        <v>880391</v>
      </c>
      <c r="J43" s="609">
        <v>854160</v>
      </c>
      <c r="K43" s="609">
        <v>1364773</v>
      </c>
      <c r="L43" s="609">
        <v>293106</v>
      </c>
      <c r="M43" s="609">
        <v>1071667</v>
      </c>
      <c r="N43" s="609">
        <v>172130</v>
      </c>
      <c r="O43" s="609">
        <v>139581</v>
      </c>
      <c r="P43" s="609" t="s">
        <v>579</v>
      </c>
      <c r="Q43" s="623">
        <v>3770</v>
      </c>
      <c r="R43" s="639">
        <v>182301</v>
      </c>
      <c r="S43" s="639">
        <v>68244</v>
      </c>
      <c r="T43" s="639">
        <v>114057</v>
      </c>
      <c r="U43" s="609" t="s">
        <v>579</v>
      </c>
      <c r="V43" s="143" t="s">
        <v>327</v>
      </c>
      <c r="W43" s="197"/>
    </row>
    <row r="44" spans="1:23" s="207" customFormat="1" ht="14.15" customHeight="1" x14ac:dyDescent="0.15">
      <c r="A44" s="197"/>
      <c r="B44" s="638"/>
      <c r="C44" s="637" t="s">
        <v>558</v>
      </c>
      <c r="D44" s="636"/>
      <c r="E44" s="635">
        <v>4378787</v>
      </c>
      <c r="F44" s="635">
        <v>855691</v>
      </c>
      <c r="G44" s="635">
        <v>352290</v>
      </c>
      <c r="H44" s="635">
        <v>262394</v>
      </c>
      <c r="I44" s="635">
        <v>1586753</v>
      </c>
      <c r="J44" s="635">
        <v>545357</v>
      </c>
      <c r="K44" s="635">
        <v>776302</v>
      </c>
      <c r="L44" s="635">
        <v>357367</v>
      </c>
      <c r="M44" s="635">
        <v>418935</v>
      </c>
      <c r="N44" s="635">
        <v>258797</v>
      </c>
      <c r="O44" s="635">
        <v>57352</v>
      </c>
      <c r="P44" s="635">
        <v>8088</v>
      </c>
      <c r="Q44" s="635">
        <v>8486</v>
      </c>
      <c r="R44" s="634">
        <v>1881799</v>
      </c>
      <c r="S44" s="634">
        <v>1323213</v>
      </c>
      <c r="T44" s="634">
        <v>558586</v>
      </c>
      <c r="U44" s="634">
        <v>104429</v>
      </c>
      <c r="V44" s="633" t="s">
        <v>557</v>
      </c>
      <c r="W44" s="197"/>
    </row>
    <row r="45" spans="1:23" s="207" customFormat="1" ht="14.25" customHeight="1" x14ac:dyDescent="0.15">
      <c r="A45" s="197"/>
      <c r="B45" s="632"/>
      <c r="C45" s="631" t="s">
        <v>319</v>
      </c>
      <c r="D45" s="630"/>
      <c r="E45" s="641">
        <v>9048268</v>
      </c>
      <c r="F45" s="641">
        <v>1501180</v>
      </c>
      <c r="G45" s="641">
        <v>1261555</v>
      </c>
      <c r="H45" s="641">
        <v>978372</v>
      </c>
      <c r="I45" s="641">
        <v>1978515</v>
      </c>
      <c r="J45" s="641">
        <v>1348120</v>
      </c>
      <c r="K45" s="641">
        <v>1980526</v>
      </c>
      <c r="L45" s="641">
        <v>677288</v>
      </c>
      <c r="M45" s="641">
        <v>1303238</v>
      </c>
      <c r="N45" s="641">
        <v>424174</v>
      </c>
      <c r="O45" s="641">
        <v>216862</v>
      </c>
      <c r="P45" s="641">
        <v>8122</v>
      </c>
      <c r="Q45" s="629">
        <v>12640</v>
      </c>
      <c r="R45" s="640">
        <v>1897879</v>
      </c>
      <c r="S45" s="640">
        <v>1199442</v>
      </c>
      <c r="T45" s="640">
        <v>698437</v>
      </c>
      <c r="U45" s="640">
        <v>113167</v>
      </c>
      <c r="V45" s="627" t="s">
        <v>1267</v>
      </c>
      <c r="W45" s="197"/>
    </row>
    <row r="46" spans="1:23" s="207" customFormat="1" ht="14.15" customHeight="1" x14ac:dyDescent="0.15">
      <c r="A46" s="197"/>
      <c r="B46" s="626" t="s">
        <v>1268</v>
      </c>
      <c r="C46" s="625" t="s">
        <v>559</v>
      </c>
      <c r="D46" s="413"/>
      <c r="E46" s="609">
        <v>5283918</v>
      </c>
      <c r="F46" s="609">
        <v>708950</v>
      </c>
      <c r="G46" s="609">
        <v>876338</v>
      </c>
      <c r="H46" s="609">
        <v>721166</v>
      </c>
      <c r="I46" s="609">
        <v>829626</v>
      </c>
      <c r="J46" s="609">
        <v>839938</v>
      </c>
      <c r="K46" s="609">
        <v>1307900</v>
      </c>
      <c r="L46" s="609">
        <v>317445</v>
      </c>
      <c r="M46" s="609">
        <v>990455</v>
      </c>
      <c r="N46" s="609">
        <v>158777</v>
      </c>
      <c r="O46" s="609">
        <v>152660</v>
      </c>
      <c r="P46" s="609" t="s">
        <v>579</v>
      </c>
      <c r="Q46" s="623">
        <v>4428</v>
      </c>
      <c r="R46" s="639">
        <v>199706</v>
      </c>
      <c r="S46" s="639">
        <v>70076</v>
      </c>
      <c r="T46" s="639">
        <v>129630</v>
      </c>
      <c r="U46" s="609" t="s">
        <v>579</v>
      </c>
      <c r="V46" s="143" t="s">
        <v>327</v>
      </c>
      <c r="W46" s="197"/>
    </row>
    <row r="47" spans="1:23" s="207" customFormat="1" ht="14.15" customHeight="1" x14ac:dyDescent="0.15">
      <c r="A47" s="197"/>
      <c r="B47" s="638"/>
      <c r="C47" s="637" t="s">
        <v>558</v>
      </c>
      <c r="D47" s="636"/>
      <c r="E47" s="635">
        <v>3764350</v>
      </c>
      <c r="F47" s="635">
        <v>792230</v>
      </c>
      <c r="G47" s="635">
        <v>385217</v>
      </c>
      <c r="H47" s="635">
        <v>257206</v>
      </c>
      <c r="I47" s="635">
        <v>1148889</v>
      </c>
      <c r="J47" s="635">
        <v>508182</v>
      </c>
      <c r="K47" s="635">
        <v>672626</v>
      </c>
      <c r="L47" s="635">
        <v>359843</v>
      </c>
      <c r="M47" s="635">
        <v>312783</v>
      </c>
      <c r="N47" s="635">
        <v>265397</v>
      </c>
      <c r="O47" s="635">
        <v>64202</v>
      </c>
      <c r="P47" s="635">
        <v>8122</v>
      </c>
      <c r="Q47" s="635">
        <v>8212</v>
      </c>
      <c r="R47" s="634">
        <v>1698173</v>
      </c>
      <c r="S47" s="634">
        <v>1129366</v>
      </c>
      <c r="T47" s="634">
        <v>568807</v>
      </c>
      <c r="U47" s="634">
        <v>113167</v>
      </c>
      <c r="V47" s="633" t="s">
        <v>557</v>
      </c>
      <c r="W47" s="197"/>
    </row>
    <row r="48" spans="1:23" s="207" customFormat="1" ht="13.5" customHeight="1" x14ac:dyDescent="0.15">
      <c r="A48" s="197"/>
      <c r="B48" s="1086" t="s">
        <v>757</v>
      </c>
      <c r="C48" s="1086"/>
      <c r="D48" s="644"/>
      <c r="E48" s="643"/>
      <c r="F48" s="623"/>
      <c r="G48" s="623"/>
      <c r="H48" s="623"/>
      <c r="I48" s="623"/>
      <c r="J48" s="623"/>
      <c r="K48" s="609"/>
      <c r="L48" s="623"/>
      <c r="M48" s="623"/>
      <c r="N48" s="623"/>
      <c r="O48" s="623"/>
      <c r="P48" s="623"/>
      <c r="Q48" s="623"/>
      <c r="R48" s="639"/>
      <c r="S48" s="639"/>
      <c r="T48" s="639"/>
      <c r="U48" s="639"/>
      <c r="V48" s="642"/>
      <c r="W48" s="197"/>
    </row>
    <row r="49" spans="1:23" s="207" customFormat="1" ht="14.25" customHeight="1" x14ac:dyDescent="0.15">
      <c r="A49" s="197"/>
      <c r="B49" s="632"/>
      <c r="C49" s="631" t="s">
        <v>319</v>
      </c>
      <c r="D49" s="630"/>
      <c r="E49" s="641">
        <v>9109213</v>
      </c>
      <c r="F49" s="641">
        <v>1694626</v>
      </c>
      <c r="G49" s="641">
        <v>1456930</v>
      </c>
      <c r="H49" s="641">
        <v>848546</v>
      </c>
      <c r="I49" s="641">
        <v>1525224</v>
      </c>
      <c r="J49" s="641">
        <v>1554102</v>
      </c>
      <c r="K49" s="641">
        <v>2029785</v>
      </c>
      <c r="L49" s="641">
        <v>709775</v>
      </c>
      <c r="M49" s="641">
        <v>1320010</v>
      </c>
      <c r="N49" s="641">
        <v>422167</v>
      </c>
      <c r="O49" s="641">
        <v>237231</v>
      </c>
      <c r="P49" s="641">
        <v>8203</v>
      </c>
      <c r="Q49" s="641">
        <v>12558</v>
      </c>
      <c r="R49" s="640">
        <v>1746193</v>
      </c>
      <c r="S49" s="640">
        <v>1062021</v>
      </c>
      <c r="T49" s="640">
        <v>684172</v>
      </c>
      <c r="U49" s="640">
        <v>95360</v>
      </c>
      <c r="V49" s="627" t="s">
        <v>1269</v>
      </c>
      <c r="W49" s="197"/>
    </row>
    <row r="50" spans="1:23" s="207" customFormat="1" ht="14.15" customHeight="1" x14ac:dyDescent="0.15">
      <c r="A50" s="197"/>
      <c r="B50" s="626" t="s">
        <v>560</v>
      </c>
      <c r="C50" s="625" t="s">
        <v>559</v>
      </c>
      <c r="D50" s="413"/>
      <c r="E50" s="609">
        <v>5345417</v>
      </c>
      <c r="F50" s="609">
        <v>824480</v>
      </c>
      <c r="G50" s="609">
        <v>1041190</v>
      </c>
      <c r="H50" s="609">
        <v>592882</v>
      </c>
      <c r="I50" s="609">
        <v>629115</v>
      </c>
      <c r="J50" s="609">
        <v>978761</v>
      </c>
      <c r="K50" s="609">
        <v>1278989</v>
      </c>
      <c r="L50" s="609">
        <v>321318</v>
      </c>
      <c r="M50" s="609">
        <v>957671</v>
      </c>
      <c r="N50" s="609">
        <v>159513</v>
      </c>
      <c r="O50" s="609">
        <v>166603</v>
      </c>
      <c r="P50" s="609" t="s">
        <v>579</v>
      </c>
      <c r="Q50" s="609">
        <v>4072</v>
      </c>
      <c r="R50" s="639">
        <v>197302</v>
      </c>
      <c r="S50" s="639">
        <v>70364</v>
      </c>
      <c r="T50" s="639">
        <v>126938</v>
      </c>
      <c r="U50" s="609" t="s">
        <v>579</v>
      </c>
      <c r="V50" s="143" t="s">
        <v>327</v>
      </c>
      <c r="W50" s="197"/>
    </row>
    <row r="51" spans="1:23" s="207" customFormat="1" ht="14.15" customHeight="1" x14ac:dyDescent="0.15">
      <c r="A51" s="197"/>
      <c r="B51" s="638"/>
      <c r="C51" s="637" t="s">
        <v>558</v>
      </c>
      <c r="D51" s="636"/>
      <c r="E51" s="635">
        <v>3763796</v>
      </c>
      <c r="F51" s="635">
        <v>870146</v>
      </c>
      <c r="G51" s="635">
        <v>415740</v>
      </c>
      <c r="H51" s="635">
        <v>255664</v>
      </c>
      <c r="I51" s="635">
        <v>896109</v>
      </c>
      <c r="J51" s="635">
        <v>575341</v>
      </c>
      <c r="K51" s="635">
        <v>750796</v>
      </c>
      <c r="L51" s="635">
        <v>388457</v>
      </c>
      <c r="M51" s="635">
        <v>362339</v>
      </c>
      <c r="N51" s="635">
        <v>262654</v>
      </c>
      <c r="O51" s="635">
        <v>70628</v>
      </c>
      <c r="P51" s="635">
        <v>8203</v>
      </c>
      <c r="Q51" s="635">
        <v>8486</v>
      </c>
      <c r="R51" s="634">
        <v>1548891</v>
      </c>
      <c r="S51" s="634">
        <v>991657</v>
      </c>
      <c r="T51" s="634">
        <v>557234</v>
      </c>
      <c r="U51" s="634">
        <v>95360</v>
      </c>
      <c r="V51" s="633" t="s">
        <v>557</v>
      </c>
      <c r="W51" s="197"/>
    </row>
    <row r="52" spans="1:23" s="207" customFormat="1" ht="14.25" customHeight="1" x14ac:dyDescent="0.15">
      <c r="A52" s="197"/>
      <c r="B52" s="632"/>
      <c r="C52" s="631" t="s">
        <v>319</v>
      </c>
      <c r="D52" s="630"/>
      <c r="E52" s="641">
        <v>8049910</v>
      </c>
      <c r="F52" s="641">
        <v>1661472</v>
      </c>
      <c r="G52" s="641">
        <v>1209479</v>
      </c>
      <c r="H52" s="641">
        <v>777920</v>
      </c>
      <c r="I52" s="641">
        <v>1266924</v>
      </c>
      <c r="J52" s="641">
        <v>1275654</v>
      </c>
      <c r="K52" s="641">
        <v>1858461</v>
      </c>
      <c r="L52" s="641">
        <v>679587</v>
      </c>
      <c r="M52" s="641">
        <v>1178874</v>
      </c>
      <c r="N52" s="641">
        <v>434273</v>
      </c>
      <c r="O52" s="641">
        <v>213487</v>
      </c>
      <c r="P52" s="641">
        <v>8406</v>
      </c>
      <c r="Q52" s="641">
        <v>11970</v>
      </c>
      <c r="R52" s="640">
        <v>1728175</v>
      </c>
      <c r="S52" s="640">
        <v>978808</v>
      </c>
      <c r="T52" s="640">
        <v>749367</v>
      </c>
      <c r="U52" s="640">
        <v>98324</v>
      </c>
      <c r="V52" s="627" t="s">
        <v>1270</v>
      </c>
      <c r="W52" s="197"/>
    </row>
    <row r="53" spans="1:23" s="207" customFormat="1" ht="14.15" customHeight="1" x14ac:dyDescent="0.15">
      <c r="A53" s="197"/>
      <c r="B53" s="626" t="s">
        <v>1247</v>
      </c>
      <c r="C53" s="625" t="s">
        <v>559</v>
      </c>
      <c r="D53" s="413"/>
      <c r="E53" s="609">
        <v>4746037</v>
      </c>
      <c r="F53" s="609">
        <v>840475</v>
      </c>
      <c r="G53" s="609">
        <v>942986</v>
      </c>
      <c r="H53" s="609">
        <v>499022</v>
      </c>
      <c r="I53" s="609">
        <v>581277</v>
      </c>
      <c r="J53" s="609">
        <v>747184</v>
      </c>
      <c r="K53" s="609">
        <v>1135093</v>
      </c>
      <c r="L53" s="609">
        <v>261954</v>
      </c>
      <c r="M53" s="609">
        <v>873139</v>
      </c>
      <c r="N53" s="609">
        <v>162157</v>
      </c>
      <c r="O53" s="609">
        <v>150470</v>
      </c>
      <c r="P53" s="609" t="s">
        <v>579</v>
      </c>
      <c r="Q53" s="609">
        <v>3640</v>
      </c>
      <c r="R53" s="639">
        <v>200493</v>
      </c>
      <c r="S53" s="639">
        <v>71920</v>
      </c>
      <c r="T53" s="639">
        <v>128573</v>
      </c>
      <c r="U53" s="609" t="s">
        <v>579</v>
      </c>
      <c r="V53" s="143" t="s">
        <v>327</v>
      </c>
      <c r="W53" s="197"/>
    </row>
    <row r="54" spans="1:23" s="207" customFormat="1" ht="14.15" customHeight="1" x14ac:dyDescent="0.15">
      <c r="A54" s="197"/>
      <c r="B54" s="638"/>
      <c r="C54" s="637" t="s">
        <v>558</v>
      </c>
      <c r="D54" s="636"/>
      <c r="E54" s="635">
        <v>3303873</v>
      </c>
      <c r="F54" s="635">
        <v>820997</v>
      </c>
      <c r="G54" s="635">
        <v>266493</v>
      </c>
      <c r="H54" s="635">
        <v>278898</v>
      </c>
      <c r="I54" s="635">
        <v>685647</v>
      </c>
      <c r="J54" s="635">
        <v>528470</v>
      </c>
      <c r="K54" s="635">
        <v>723368</v>
      </c>
      <c r="L54" s="635">
        <v>417633</v>
      </c>
      <c r="M54" s="635">
        <v>305735</v>
      </c>
      <c r="N54" s="635">
        <v>272116</v>
      </c>
      <c r="O54" s="635">
        <v>63017</v>
      </c>
      <c r="P54" s="635">
        <v>8406</v>
      </c>
      <c r="Q54" s="635">
        <v>8330</v>
      </c>
      <c r="R54" s="634">
        <v>1527682</v>
      </c>
      <c r="S54" s="634">
        <v>906888</v>
      </c>
      <c r="T54" s="634">
        <v>620794</v>
      </c>
      <c r="U54" s="634">
        <v>98324</v>
      </c>
      <c r="V54" s="633" t="s">
        <v>557</v>
      </c>
      <c r="W54" s="197"/>
    </row>
    <row r="55" spans="1:23" s="207" customFormat="1" ht="14.25" customHeight="1" x14ac:dyDescent="0.15">
      <c r="A55" s="197"/>
      <c r="B55" s="632"/>
      <c r="C55" s="631" t="s">
        <v>319</v>
      </c>
      <c r="D55" s="630"/>
      <c r="E55" s="629">
        <v>8930187</v>
      </c>
      <c r="F55" s="629">
        <v>1623130</v>
      </c>
      <c r="G55" s="629">
        <v>1673053</v>
      </c>
      <c r="H55" s="629">
        <v>948987</v>
      </c>
      <c r="I55" s="629">
        <v>1464617</v>
      </c>
      <c r="J55" s="629">
        <v>1302426</v>
      </c>
      <c r="K55" s="629">
        <v>1917974</v>
      </c>
      <c r="L55" s="629">
        <v>709119</v>
      </c>
      <c r="M55" s="629">
        <v>1208855</v>
      </c>
      <c r="N55" s="629">
        <v>433760</v>
      </c>
      <c r="O55" s="629">
        <v>223293</v>
      </c>
      <c r="P55" s="629">
        <v>8028</v>
      </c>
      <c r="Q55" s="629">
        <v>12929</v>
      </c>
      <c r="R55" s="628">
        <v>1561279</v>
      </c>
      <c r="S55" s="628">
        <v>913727</v>
      </c>
      <c r="T55" s="628">
        <v>647552</v>
      </c>
      <c r="U55" s="628">
        <v>34031</v>
      </c>
      <c r="V55" s="627" t="s">
        <v>1271</v>
      </c>
      <c r="W55" s="197"/>
    </row>
    <row r="56" spans="1:23" s="207" customFormat="1" ht="14.15" customHeight="1" x14ac:dyDescent="0.15">
      <c r="A56" s="197"/>
      <c r="B56" s="626" t="s">
        <v>1249</v>
      </c>
      <c r="C56" s="625" t="s">
        <v>559</v>
      </c>
      <c r="D56" s="413"/>
      <c r="E56" s="623">
        <v>5294549</v>
      </c>
      <c r="F56" s="623">
        <v>790323</v>
      </c>
      <c r="G56" s="623">
        <v>1132931</v>
      </c>
      <c r="H56" s="623">
        <v>675716</v>
      </c>
      <c r="I56" s="623">
        <v>763809</v>
      </c>
      <c r="J56" s="623">
        <v>784250</v>
      </c>
      <c r="K56" s="624">
        <v>1147520</v>
      </c>
      <c r="L56" s="623">
        <v>281439</v>
      </c>
      <c r="M56" s="623">
        <v>866081</v>
      </c>
      <c r="N56" s="623">
        <v>167024</v>
      </c>
      <c r="O56" s="623">
        <v>174463</v>
      </c>
      <c r="P56" s="609" t="s">
        <v>579</v>
      </c>
      <c r="Q56" s="623">
        <v>3962</v>
      </c>
      <c r="R56" s="419">
        <v>205792</v>
      </c>
      <c r="S56" s="419">
        <v>73308</v>
      </c>
      <c r="T56" s="419">
        <v>132484</v>
      </c>
      <c r="U56" s="609" t="s">
        <v>579</v>
      </c>
      <c r="V56" s="143" t="s">
        <v>327</v>
      </c>
      <c r="W56" s="197"/>
    </row>
    <row r="57" spans="1:23" s="207" customFormat="1" ht="14.15" customHeight="1" x14ac:dyDescent="0.15">
      <c r="A57" s="197"/>
      <c r="B57" s="622"/>
      <c r="C57" s="621" t="s">
        <v>558</v>
      </c>
      <c r="D57" s="620"/>
      <c r="E57" s="618">
        <v>3635638</v>
      </c>
      <c r="F57" s="618">
        <v>832807</v>
      </c>
      <c r="G57" s="618">
        <v>540122</v>
      </c>
      <c r="H57" s="618">
        <v>273271</v>
      </c>
      <c r="I57" s="618">
        <v>700808</v>
      </c>
      <c r="J57" s="618">
        <v>518176</v>
      </c>
      <c r="K57" s="619">
        <v>770454</v>
      </c>
      <c r="L57" s="618">
        <v>427680</v>
      </c>
      <c r="M57" s="618">
        <v>342774</v>
      </c>
      <c r="N57" s="618">
        <v>266736</v>
      </c>
      <c r="O57" s="618">
        <v>48830</v>
      </c>
      <c r="P57" s="618">
        <v>8028</v>
      </c>
      <c r="Q57" s="618">
        <v>8967</v>
      </c>
      <c r="R57" s="604">
        <v>1355487</v>
      </c>
      <c r="S57" s="604">
        <v>840419</v>
      </c>
      <c r="T57" s="604">
        <v>515068</v>
      </c>
      <c r="U57" s="604">
        <v>34031</v>
      </c>
      <c r="V57" s="617" t="s">
        <v>557</v>
      </c>
      <c r="W57" s="197"/>
    </row>
    <row r="58" spans="1:23" s="150" customFormat="1" ht="14.25" customHeight="1" x14ac:dyDescent="0.2">
      <c r="A58" s="1004"/>
      <c r="B58" s="150" t="s">
        <v>556</v>
      </c>
      <c r="E58" s="616"/>
      <c r="F58" s="616"/>
      <c r="G58" s="616"/>
      <c r="H58" s="616"/>
      <c r="I58" s="616"/>
      <c r="J58" s="616"/>
      <c r="L58" s="616"/>
      <c r="M58" s="616"/>
      <c r="N58" s="616" t="s">
        <v>1272</v>
      </c>
      <c r="O58" s="616"/>
      <c r="P58" s="616"/>
      <c r="Q58" s="616"/>
      <c r="T58" s="615"/>
      <c r="U58" s="615"/>
      <c r="W58" s="1004"/>
    </row>
    <row r="59" spans="1:23" s="207" customFormat="1" ht="14.15" customHeight="1" x14ac:dyDescent="0.15">
      <c r="A59" s="428"/>
      <c r="B59" s="214" t="s">
        <v>1273</v>
      </c>
      <c r="C59" s="151"/>
      <c r="E59" s="614"/>
      <c r="F59" s="614"/>
      <c r="G59" s="614"/>
      <c r="H59" s="614"/>
      <c r="I59" s="614"/>
      <c r="J59" s="614"/>
      <c r="K59" s="614"/>
      <c r="L59" s="614"/>
      <c r="M59" s="614"/>
      <c r="N59" s="216" t="s">
        <v>1274</v>
      </c>
      <c r="O59" s="614"/>
      <c r="P59" s="614"/>
      <c r="Q59" s="614"/>
      <c r="T59" s="393"/>
      <c r="U59" s="393"/>
      <c r="W59" s="394"/>
    </row>
    <row r="60" spans="1:23" x14ac:dyDescent="0.2">
      <c r="A60" s="613"/>
      <c r="B60" s="214" t="s">
        <v>1275</v>
      </c>
      <c r="C60" s="307"/>
      <c r="W60" s="433"/>
    </row>
  </sheetData>
  <mergeCells count="4">
    <mergeCell ref="V7:V10"/>
    <mergeCell ref="B8:D8"/>
    <mergeCell ref="B11:C11"/>
    <mergeCell ref="B48:C48"/>
  </mergeCells>
  <phoneticPr fontId="25"/>
  <pageMargins left="0.55118110236220474" right="0.51181102362204722" top="0.59055118110236227" bottom="0.59055118110236227" header="0.23622047244094491" footer="0.15748031496062992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9" defaultRowHeight="13" x14ac:dyDescent="0.2"/>
  <cols>
    <col min="1" max="1" width="0.90625" style="307" customWidth="1"/>
    <col min="2" max="2" width="3.36328125" style="307" customWidth="1"/>
    <col min="3" max="3" width="3.26953125" style="307" customWidth="1"/>
    <col min="4" max="4" width="6.08984375" style="307" customWidth="1"/>
    <col min="5" max="5" width="0.90625" style="307" customWidth="1"/>
    <col min="6" max="6" width="10.6328125" style="307" customWidth="1"/>
    <col min="7" max="7" width="9.6328125" style="307" customWidth="1"/>
    <col min="8" max="9" width="9.08984375" style="307" customWidth="1"/>
    <col min="10" max="10" width="9.6328125" style="307" customWidth="1"/>
    <col min="11" max="22" width="9.08984375" style="307" customWidth="1"/>
    <col min="23" max="23" width="8.08984375" style="307" customWidth="1"/>
    <col min="24" max="24" width="0.90625" style="308" customWidth="1"/>
    <col min="25" max="25" width="6.90625" style="307" customWidth="1"/>
    <col min="26" max="16384" width="9" style="307"/>
  </cols>
  <sheetData>
    <row r="1" spans="1:25" ht="16.5" customHeight="1" x14ac:dyDescent="0.25"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X1" s="307"/>
    </row>
    <row r="2" spans="1:25" s="443" customFormat="1" ht="16.5" customHeight="1" x14ac:dyDescent="0.2">
      <c r="A2" s="727"/>
      <c r="B2" s="728" t="s">
        <v>1276</v>
      </c>
      <c r="C2" s="727"/>
      <c r="O2" s="96"/>
      <c r="R2" s="447"/>
      <c r="T2" s="446"/>
      <c r="U2" s="446"/>
      <c r="X2" s="445"/>
      <c r="Y2" s="444"/>
    </row>
    <row r="3" spans="1:25" s="204" customFormat="1" ht="16.5" customHeight="1" x14ac:dyDescent="0.2">
      <c r="A3" s="442"/>
      <c r="B3" s="726"/>
      <c r="C3" s="725" t="s">
        <v>1277</v>
      </c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724"/>
      <c r="O3" s="723"/>
      <c r="P3" s="434"/>
      <c r="Q3" s="434"/>
      <c r="R3" s="436"/>
      <c r="S3" s="435"/>
      <c r="T3" s="286"/>
      <c r="U3" s="286"/>
      <c r="V3" s="177" t="s">
        <v>1278</v>
      </c>
      <c r="W3" s="434"/>
      <c r="X3" s="433"/>
    </row>
    <row r="4" spans="1:25" s="426" customFormat="1" ht="21" customHeight="1" x14ac:dyDescent="0.15">
      <c r="A4" s="428"/>
      <c r="B4" s="1004"/>
      <c r="C4" s="1004"/>
      <c r="D4" s="1004"/>
      <c r="E4" s="1005"/>
      <c r="F4" s="283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68" t="s">
        <v>1279</v>
      </c>
      <c r="X4" s="394"/>
      <c r="Y4" s="431"/>
    </row>
    <row r="5" spans="1:25" s="426" customFormat="1" ht="21" customHeight="1" x14ac:dyDescent="0.15">
      <c r="A5" s="1004"/>
      <c r="B5" s="1059" t="s">
        <v>1280</v>
      </c>
      <c r="C5" s="1059"/>
      <c r="D5" s="1059"/>
      <c r="E5" s="1060"/>
      <c r="F5" s="268" t="s">
        <v>358</v>
      </c>
      <c r="G5" s="263" t="s">
        <v>1281</v>
      </c>
      <c r="H5" s="263" t="s">
        <v>1282</v>
      </c>
      <c r="I5" s="263" t="s">
        <v>1283</v>
      </c>
      <c r="J5" s="263" t="s">
        <v>1284</v>
      </c>
      <c r="K5" s="263" t="s">
        <v>1285</v>
      </c>
      <c r="L5" s="263" t="s">
        <v>1286</v>
      </c>
      <c r="M5" s="274"/>
      <c r="N5" s="273"/>
      <c r="O5" s="265" t="s">
        <v>1287</v>
      </c>
      <c r="P5" s="266" t="s">
        <v>1288</v>
      </c>
      <c r="Q5" s="266" t="s">
        <v>1289</v>
      </c>
      <c r="R5" s="266" t="s">
        <v>1290</v>
      </c>
      <c r="S5" s="272" t="s">
        <v>1291</v>
      </c>
      <c r="T5" s="346"/>
      <c r="U5" s="345"/>
      <c r="V5" s="265" t="s">
        <v>1292</v>
      </c>
      <c r="W5" s="1069"/>
      <c r="X5" s="394"/>
      <c r="Y5" s="427" t="s">
        <v>355</v>
      </c>
    </row>
    <row r="6" spans="1:25" s="429" customFormat="1" ht="22" customHeight="1" x14ac:dyDescent="0.15">
      <c r="A6" s="1004"/>
      <c r="B6" s="1004"/>
      <c r="C6" s="1004"/>
      <c r="D6" s="1004"/>
      <c r="E6" s="1005"/>
      <c r="F6" s="268"/>
      <c r="G6" s="263" t="s">
        <v>355</v>
      </c>
      <c r="H6" s="263" t="s">
        <v>355</v>
      </c>
      <c r="I6" s="430" t="s">
        <v>356</v>
      </c>
      <c r="J6" s="263"/>
      <c r="K6" s="263"/>
      <c r="L6" s="263" t="s">
        <v>355</v>
      </c>
      <c r="M6" s="263" t="s">
        <v>354</v>
      </c>
      <c r="N6" s="267" t="s">
        <v>353</v>
      </c>
      <c r="O6" s="265"/>
      <c r="P6" s="266"/>
      <c r="Q6" s="266"/>
      <c r="R6" s="266"/>
      <c r="S6" s="266"/>
      <c r="T6" s="266" t="s">
        <v>1293</v>
      </c>
      <c r="U6" s="265" t="s">
        <v>1294</v>
      </c>
      <c r="V6" s="264"/>
      <c r="W6" s="1069"/>
      <c r="X6" s="394"/>
      <c r="Y6" s="427" t="s">
        <v>355</v>
      </c>
    </row>
    <row r="7" spans="1:25" s="426" customFormat="1" ht="33.75" customHeight="1" x14ac:dyDescent="0.15">
      <c r="A7" s="428"/>
      <c r="B7" s="1006"/>
      <c r="C7" s="1006"/>
      <c r="D7" s="1006"/>
      <c r="E7" s="1007"/>
      <c r="F7" s="260" t="s">
        <v>1295</v>
      </c>
      <c r="G7" s="260" t="s">
        <v>352</v>
      </c>
      <c r="H7" s="260" t="s">
        <v>1296</v>
      </c>
      <c r="I7" s="260" t="s">
        <v>1297</v>
      </c>
      <c r="J7" s="260" t="s">
        <v>351</v>
      </c>
      <c r="K7" s="260" t="s">
        <v>1298</v>
      </c>
      <c r="L7" s="260" t="s">
        <v>1299</v>
      </c>
      <c r="M7" s="260" t="s">
        <v>1300</v>
      </c>
      <c r="N7" s="259" t="s">
        <v>1301</v>
      </c>
      <c r="O7" s="258" t="s">
        <v>361</v>
      </c>
      <c r="P7" s="258" t="s">
        <v>350</v>
      </c>
      <c r="Q7" s="258" t="s">
        <v>349</v>
      </c>
      <c r="R7" s="257" t="s">
        <v>348</v>
      </c>
      <c r="S7" s="1009" t="s">
        <v>1302</v>
      </c>
      <c r="T7" s="256"/>
      <c r="U7" s="256"/>
      <c r="V7" s="1007" t="s">
        <v>1303</v>
      </c>
      <c r="W7" s="1070"/>
      <c r="X7" s="394"/>
      <c r="Y7" s="427" t="s">
        <v>355</v>
      </c>
    </row>
    <row r="8" spans="1:25" s="301" customFormat="1" ht="21" customHeight="1" x14ac:dyDescent="0.2">
      <c r="A8" s="197"/>
      <c r="B8" s="722" t="s">
        <v>369</v>
      </c>
      <c r="C8" s="722" t="s">
        <v>737</v>
      </c>
      <c r="D8" s="721"/>
      <c r="E8" s="720"/>
      <c r="F8" s="697">
        <v>228544494</v>
      </c>
      <c r="G8" s="697">
        <v>65589143</v>
      </c>
      <c r="H8" s="697">
        <v>48905909</v>
      </c>
      <c r="I8" s="697">
        <v>4944753</v>
      </c>
      <c r="J8" s="697">
        <v>25341837</v>
      </c>
      <c r="K8" s="697">
        <v>39387949</v>
      </c>
      <c r="L8" s="697">
        <v>44374903</v>
      </c>
      <c r="M8" s="697">
        <v>17726174</v>
      </c>
      <c r="N8" s="697">
        <v>26648729</v>
      </c>
      <c r="O8" s="697">
        <v>2352565</v>
      </c>
      <c r="P8" s="697">
        <v>2679132</v>
      </c>
      <c r="Q8" s="697">
        <v>57361</v>
      </c>
      <c r="R8" s="697">
        <v>57381</v>
      </c>
      <c r="S8" s="697">
        <v>17972243</v>
      </c>
      <c r="T8" s="697">
        <v>12021908</v>
      </c>
      <c r="U8" s="697">
        <v>5950335</v>
      </c>
      <c r="V8" s="697">
        <v>82719448</v>
      </c>
      <c r="W8" s="717" t="s">
        <v>1304</v>
      </c>
      <c r="X8" s="132"/>
      <c r="Y8" s="1010"/>
    </row>
    <row r="9" spans="1:25" s="301" customFormat="1" ht="21" customHeight="1" x14ac:dyDescent="0.2">
      <c r="A9" s="197"/>
      <c r="B9" s="699" t="s">
        <v>367</v>
      </c>
      <c r="C9" s="699" t="s">
        <v>381</v>
      </c>
      <c r="D9" s="719"/>
      <c r="E9" s="718"/>
      <c r="F9" s="697">
        <v>216202231</v>
      </c>
      <c r="G9" s="697">
        <v>62475278</v>
      </c>
      <c r="H9" s="697">
        <v>47764982</v>
      </c>
      <c r="I9" s="697">
        <v>5003639</v>
      </c>
      <c r="J9" s="697">
        <v>23513811</v>
      </c>
      <c r="K9" s="697">
        <v>38690981</v>
      </c>
      <c r="L9" s="697">
        <v>38753540</v>
      </c>
      <c r="M9" s="697">
        <v>16020731</v>
      </c>
      <c r="N9" s="697">
        <v>22732809</v>
      </c>
      <c r="O9" s="697">
        <v>2381759</v>
      </c>
      <c r="P9" s="697">
        <v>2507749</v>
      </c>
      <c r="Q9" s="697">
        <v>58565</v>
      </c>
      <c r="R9" s="697">
        <v>57466</v>
      </c>
      <c r="S9" s="697">
        <v>17214713</v>
      </c>
      <c r="T9" s="697">
        <v>11706873</v>
      </c>
      <c r="U9" s="697">
        <v>5507840</v>
      </c>
      <c r="V9" s="697">
        <v>81733458</v>
      </c>
      <c r="W9" s="717" t="s">
        <v>1305</v>
      </c>
      <c r="X9" s="132"/>
      <c r="Y9" s="1010"/>
    </row>
    <row r="10" spans="1:25" s="301" customFormat="1" ht="21" customHeight="1" x14ac:dyDescent="0.2">
      <c r="A10" s="197"/>
      <c r="B10" s="699" t="s">
        <v>367</v>
      </c>
      <c r="C10" s="699" t="s">
        <v>380</v>
      </c>
      <c r="D10" s="719"/>
      <c r="E10" s="718"/>
      <c r="F10" s="697">
        <v>214949748</v>
      </c>
      <c r="G10" s="697">
        <v>62893532</v>
      </c>
      <c r="H10" s="697">
        <v>51025210</v>
      </c>
      <c r="I10" s="697">
        <v>4917473</v>
      </c>
      <c r="J10" s="697">
        <v>22099168</v>
      </c>
      <c r="K10" s="697">
        <v>38924573</v>
      </c>
      <c r="L10" s="697">
        <v>35089792</v>
      </c>
      <c r="M10" s="697">
        <v>15538420</v>
      </c>
      <c r="N10" s="697">
        <v>19551372</v>
      </c>
      <c r="O10" s="697">
        <v>2375942</v>
      </c>
      <c r="P10" s="697">
        <v>2826545</v>
      </c>
      <c r="Q10" s="697">
        <v>57409</v>
      </c>
      <c r="R10" s="697">
        <v>57008</v>
      </c>
      <c r="S10" s="697">
        <v>16437653</v>
      </c>
      <c r="T10" s="697">
        <v>11276550</v>
      </c>
      <c r="U10" s="697">
        <v>5161103</v>
      </c>
      <c r="V10" s="697">
        <v>78341702</v>
      </c>
      <c r="W10" s="717" t="s">
        <v>1306</v>
      </c>
      <c r="X10" s="132"/>
      <c r="Y10" s="1010"/>
    </row>
    <row r="11" spans="1:25" s="301" customFormat="1" ht="21" customHeight="1" x14ac:dyDescent="0.2">
      <c r="A11" s="197"/>
      <c r="B11" s="699" t="s">
        <v>367</v>
      </c>
      <c r="C11" s="699" t="s">
        <v>379</v>
      </c>
      <c r="D11" s="719"/>
      <c r="E11" s="718"/>
      <c r="F11" s="994">
        <v>221164658</v>
      </c>
      <c r="G11" s="994">
        <v>66591691</v>
      </c>
      <c r="H11" s="697">
        <v>51652049</v>
      </c>
      <c r="I11" s="697">
        <v>4853886</v>
      </c>
      <c r="J11" s="994">
        <v>23443397</v>
      </c>
      <c r="K11" s="697">
        <v>41124839</v>
      </c>
      <c r="L11" s="697">
        <v>33498796</v>
      </c>
      <c r="M11" s="697">
        <v>16176544</v>
      </c>
      <c r="N11" s="697">
        <v>17322252</v>
      </c>
      <c r="O11" s="697">
        <v>2388497</v>
      </c>
      <c r="P11" s="697">
        <v>2689079</v>
      </c>
      <c r="Q11" s="697">
        <v>59045</v>
      </c>
      <c r="R11" s="697">
        <v>54083</v>
      </c>
      <c r="S11" s="697">
        <v>15667944</v>
      </c>
      <c r="T11" s="697">
        <v>10830253</v>
      </c>
      <c r="U11" s="697">
        <v>4837691</v>
      </c>
      <c r="V11" s="697">
        <v>77344878</v>
      </c>
      <c r="W11" s="717" t="s">
        <v>1307</v>
      </c>
      <c r="X11" s="132"/>
      <c r="Y11" s="1010"/>
    </row>
    <row r="12" spans="1:25" s="301" customFormat="1" ht="21" customHeight="1" x14ac:dyDescent="0.2">
      <c r="A12" s="197"/>
      <c r="B12" s="699" t="s">
        <v>367</v>
      </c>
      <c r="C12" s="699" t="s">
        <v>749</v>
      </c>
      <c r="D12" s="719"/>
      <c r="E12" s="718"/>
      <c r="F12" s="697">
        <v>216471739</v>
      </c>
      <c r="G12" s="697">
        <v>63118907</v>
      </c>
      <c r="H12" s="697">
        <v>53913040</v>
      </c>
      <c r="I12" s="697">
        <v>4997044</v>
      </c>
      <c r="J12" s="697">
        <v>23028965</v>
      </c>
      <c r="K12" s="697">
        <v>40792112</v>
      </c>
      <c r="L12" s="697">
        <v>30621671</v>
      </c>
      <c r="M12" s="697">
        <v>15551601</v>
      </c>
      <c r="N12" s="697">
        <v>15070070</v>
      </c>
      <c r="O12" s="697">
        <v>2427538</v>
      </c>
      <c r="P12" s="697">
        <v>2682458</v>
      </c>
      <c r="Q12" s="697">
        <v>60272</v>
      </c>
      <c r="R12" s="697">
        <v>51761</v>
      </c>
      <c r="S12" s="697">
        <v>15403828</v>
      </c>
      <c r="T12" s="697">
        <v>10954195</v>
      </c>
      <c r="U12" s="697">
        <v>4449633</v>
      </c>
      <c r="V12" s="697">
        <v>78856911</v>
      </c>
      <c r="W12" s="717" t="s">
        <v>1308</v>
      </c>
      <c r="X12" s="132"/>
      <c r="Y12" s="132"/>
    </row>
    <row r="13" spans="1:25" s="301" customFormat="1" ht="19.5" customHeight="1" x14ac:dyDescent="0.2">
      <c r="A13" s="197"/>
      <c r="B13" s="699"/>
      <c r="C13" s="699"/>
      <c r="D13" s="707"/>
      <c r="E13" s="706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714"/>
      <c r="W13" s="697"/>
      <c r="X13" s="132"/>
      <c r="Y13" s="1010"/>
    </row>
    <row r="14" spans="1:25" s="301" customFormat="1" ht="21" customHeight="1" x14ac:dyDescent="0.2">
      <c r="A14" s="197"/>
      <c r="B14" s="699" t="s">
        <v>369</v>
      </c>
      <c r="C14" s="699" t="s">
        <v>738</v>
      </c>
      <c r="D14" s="716"/>
      <c r="E14" s="709"/>
      <c r="F14" s="697">
        <v>220355267</v>
      </c>
      <c r="G14" s="697">
        <v>66261894</v>
      </c>
      <c r="H14" s="697">
        <v>51985302</v>
      </c>
      <c r="I14" s="697">
        <v>4858371</v>
      </c>
      <c r="J14" s="697">
        <v>23408597</v>
      </c>
      <c r="K14" s="697">
        <v>41193401</v>
      </c>
      <c r="L14" s="697">
        <v>32647702</v>
      </c>
      <c r="M14" s="697">
        <v>16054297</v>
      </c>
      <c r="N14" s="697">
        <v>16593405</v>
      </c>
      <c r="O14" s="697">
        <v>2401627</v>
      </c>
      <c r="P14" s="697">
        <v>2685099</v>
      </c>
      <c r="Q14" s="697">
        <v>59588</v>
      </c>
      <c r="R14" s="697">
        <v>53601</v>
      </c>
      <c r="S14" s="696">
        <v>15750861</v>
      </c>
      <c r="T14" s="696">
        <v>10874612</v>
      </c>
      <c r="U14" s="696">
        <v>4876249</v>
      </c>
      <c r="V14" s="695">
        <v>78888488</v>
      </c>
      <c r="W14" s="715" t="s">
        <v>1309</v>
      </c>
      <c r="X14" s="132"/>
      <c r="Y14" s="395" t="s">
        <v>355</v>
      </c>
    </row>
    <row r="15" spans="1:25" s="301" customFormat="1" ht="21" customHeight="1" x14ac:dyDescent="0.2">
      <c r="A15" s="197"/>
      <c r="B15" s="699" t="s">
        <v>367</v>
      </c>
      <c r="C15" s="699" t="s">
        <v>749</v>
      </c>
      <c r="D15" s="716"/>
      <c r="E15" s="709"/>
      <c r="F15" s="697">
        <v>214038046</v>
      </c>
      <c r="G15" s="697">
        <v>62011056</v>
      </c>
      <c r="H15" s="697">
        <v>53481925</v>
      </c>
      <c r="I15" s="697">
        <v>4922311</v>
      </c>
      <c r="J15" s="697">
        <v>22561243</v>
      </c>
      <c r="K15" s="697">
        <v>40483212</v>
      </c>
      <c r="L15" s="697">
        <v>30578299</v>
      </c>
      <c r="M15" s="697">
        <v>15334659</v>
      </c>
      <c r="N15" s="697">
        <v>15243640</v>
      </c>
      <c r="O15" s="697">
        <v>2415462</v>
      </c>
      <c r="P15" s="697">
        <v>2582748</v>
      </c>
      <c r="Q15" s="697">
        <v>59860</v>
      </c>
      <c r="R15" s="697">
        <v>53699</v>
      </c>
      <c r="S15" s="697">
        <v>15332955</v>
      </c>
      <c r="T15" s="697">
        <v>10882382</v>
      </c>
      <c r="U15" s="697">
        <v>4450573</v>
      </c>
      <c r="V15" s="697">
        <v>79299064</v>
      </c>
      <c r="W15" s="715" t="s">
        <v>1310</v>
      </c>
      <c r="X15" s="132"/>
      <c r="Y15" s="395"/>
    </row>
    <row r="16" spans="1:25" s="301" customFormat="1" ht="19.5" customHeight="1" x14ac:dyDescent="0.2">
      <c r="A16" s="197"/>
      <c r="B16" s="699"/>
      <c r="C16" s="699"/>
      <c r="D16" s="707"/>
      <c r="E16" s="706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7"/>
      <c r="V16" s="714"/>
      <c r="W16" s="704"/>
      <c r="X16" s="132"/>
      <c r="Y16" s="395"/>
    </row>
    <row r="17" spans="1:25" s="301" customFormat="1" ht="21" customHeight="1" x14ac:dyDescent="0.2">
      <c r="A17" s="197"/>
      <c r="B17" s="699" t="s">
        <v>369</v>
      </c>
      <c r="C17" s="699" t="s">
        <v>368</v>
      </c>
      <c r="D17" s="710" t="s">
        <v>1311</v>
      </c>
      <c r="E17" s="709"/>
      <c r="F17" s="697">
        <v>59989101</v>
      </c>
      <c r="G17" s="697">
        <v>15563040</v>
      </c>
      <c r="H17" s="697">
        <v>13919545</v>
      </c>
      <c r="I17" s="697">
        <v>1243737</v>
      </c>
      <c r="J17" s="697">
        <v>10040958</v>
      </c>
      <c r="K17" s="697">
        <v>10071402</v>
      </c>
      <c r="L17" s="697">
        <v>9150419</v>
      </c>
      <c r="M17" s="697">
        <v>4869499</v>
      </c>
      <c r="N17" s="697">
        <v>4280920</v>
      </c>
      <c r="O17" s="697">
        <v>610239</v>
      </c>
      <c r="P17" s="697">
        <v>735669</v>
      </c>
      <c r="Q17" s="697">
        <v>14749</v>
      </c>
      <c r="R17" s="697">
        <v>13163</v>
      </c>
      <c r="S17" s="697">
        <v>4538202</v>
      </c>
      <c r="T17" s="697">
        <v>3410261</v>
      </c>
      <c r="U17" s="697">
        <v>1127941</v>
      </c>
      <c r="V17" s="697">
        <v>22616808</v>
      </c>
      <c r="W17" s="708" t="s">
        <v>1312</v>
      </c>
      <c r="X17" s="132"/>
      <c r="Y17" s="395"/>
    </row>
    <row r="18" spans="1:25" s="301" customFormat="1" ht="21" customHeight="1" x14ac:dyDescent="0.2">
      <c r="A18" s="197"/>
      <c r="B18" s="699" t="s">
        <v>367</v>
      </c>
      <c r="C18" s="699" t="s">
        <v>367</v>
      </c>
      <c r="D18" s="710" t="s">
        <v>1313</v>
      </c>
      <c r="E18" s="709"/>
      <c r="F18" s="697">
        <v>48544279</v>
      </c>
      <c r="G18" s="697">
        <v>15320533</v>
      </c>
      <c r="H18" s="697">
        <v>12300020</v>
      </c>
      <c r="I18" s="697">
        <v>1170345</v>
      </c>
      <c r="J18" s="697">
        <v>3039629</v>
      </c>
      <c r="K18" s="697">
        <v>9947599</v>
      </c>
      <c r="L18" s="697">
        <v>6766153</v>
      </c>
      <c r="M18" s="697">
        <v>3309322</v>
      </c>
      <c r="N18" s="697">
        <v>3456831</v>
      </c>
      <c r="O18" s="697">
        <v>591629</v>
      </c>
      <c r="P18" s="697">
        <v>571277</v>
      </c>
      <c r="Q18" s="697">
        <v>14815</v>
      </c>
      <c r="R18" s="697">
        <v>12267</v>
      </c>
      <c r="S18" s="697">
        <v>3674538</v>
      </c>
      <c r="T18" s="697">
        <v>2537525</v>
      </c>
      <c r="U18" s="697">
        <v>1137013</v>
      </c>
      <c r="V18" s="697">
        <v>18311697</v>
      </c>
      <c r="W18" s="713" t="s">
        <v>1314</v>
      </c>
      <c r="X18" s="132"/>
      <c r="Y18" s="395"/>
    </row>
    <row r="19" spans="1:25" s="301" customFormat="1" ht="21" customHeight="1" x14ac:dyDescent="0.2">
      <c r="A19" s="197"/>
      <c r="B19" s="699" t="s">
        <v>367</v>
      </c>
      <c r="C19" s="699" t="s">
        <v>367</v>
      </c>
      <c r="D19" s="710" t="s">
        <v>1315</v>
      </c>
      <c r="E19" s="709"/>
      <c r="F19" s="697">
        <v>50731099</v>
      </c>
      <c r="G19" s="697">
        <v>16598228</v>
      </c>
      <c r="H19" s="697">
        <v>13386285</v>
      </c>
      <c r="I19" s="697">
        <v>1339774</v>
      </c>
      <c r="J19" s="697">
        <v>2300421</v>
      </c>
      <c r="K19" s="697">
        <v>10247939</v>
      </c>
      <c r="L19" s="697">
        <v>6858452</v>
      </c>
      <c r="M19" s="697">
        <v>3213609</v>
      </c>
      <c r="N19" s="697">
        <v>3644843</v>
      </c>
      <c r="O19" s="697">
        <v>593410</v>
      </c>
      <c r="P19" s="697">
        <v>646112</v>
      </c>
      <c r="Q19" s="697">
        <v>15047</v>
      </c>
      <c r="R19" s="697">
        <v>13154</v>
      </c>
      <c r="S19" s="697">
        <v>3269707</v>
      </c>
      <c r="T19" s="697">
        <v>2099883</v>
      </c>
      <c r="U19" s="697">
        <v>1169824</v>
      </c>
      <c r="V19" s="697">
        <v>18913724</v>
      </c>
      <c r="W19" s="712" t="s">
        <v>1316</v>
      </c>
      <c r="X19" s="132"/>
      <c r="Y19" s="395" t="s">
        <v>355</v>
      </c>
    </row>
    <row r="20" spans="1:25" s="301" customFormat="1" ht="21" customHeight="1" x14ac:dyDescent="0.2">
      <c r="A20" s="197"/>
      <c r="B20" s="699" t="s">
        <v>367</v>
      </c>
      <c r="C20" s="699" t="s">
        <v>367</v>
      </c>
      <c r="D20" s="710" t="s">
        <v>1317</v>
      </c>
      <c r="E20" s="709"/>
      <c r="F20" s="697">
        <v>57207260</v>
      </c>
      <c r="G20" s="697">
        <v>15637106</v>
      </c>
      <c r="H20" s="697">
        <v>14307190</v>
      </c>
      <c r="I20" s="697">
        <v>1243188</v>
      </c>
      <c r="J20" s="697">
        <v>7647957</v>
      </c>
      <c r="K20" s="697">
        <v>10525172</v>
      </c>
      <c r="L20" s="697">
        <v>7846647</v>
      </c>
      <c r="M20" s="697">
        <v>4159171</v>
      </c>
      <c r="N20" s="697">
        <v>3687476</v>
      </c>
      <c r="O20" s="697">
        <v>632260</v>
      </c>
      <c r="P20" s="697">
        <v>729400</v>
      </c>
      <c r="Q20" s="697">
        <v>15661</v>
      </c>
      <c r="R20" s="697">
        <v>13177</v>
      </c>
      <c r="S20" s="697">
        <v>3921381</v>
      </c>
      <c r="T20" s="697">
        <v>2906526</v>
      </c>
      <c r="U20" s="697">
        <v>1014855</v>
      </c>
      <c r="V20" s="697">
        <v>19014682</v>
      </c>
      <c r="W20" s="711" t="s">
        <v>1318</v>
      </c>
      <c r="X20" s="132"/>
      <c r="Y20" s="395" t="s">
        <v>355</v>
      </c>
    </row>
    <row r="21" spans="1:25" s="301" customFormat="1" ht="21" customHeight="1" x14ac:dyDescent="0.2">
      <c r="A21" s="197"/>
      <c r="B21" s="699" t="s">
        <v>369</v>
      </c>
      <c r="C21" s="699" t="s">
        <v>739</v>
      </c>
      <c r="D21" s="710" t="s">
        <v>1311</v>
      </c>
      <c r="E21" s="709"/>
      <c r="F21" s="697">
        <v>57555408</v>
      </c>
      <c r="G21" s="697">
        <v>14455189</v>
      </c>
      <c r="H21" s="697">
        <v>13488430</v>
      </c>
      <c r="I21" s="697">
        <v>1169004</v>
      </c>
      <c r="J21" s="697">
        <v>9573236</v>
      </c>
      <c r="K21" s="697">
        <v>9762502</v>
      </c>
      <c r="L21" s="697">
        <v>9107047</v>
      </c>
      <c r="M21" s="697">
        <v>4652557</v>
      </c>
      <c r="N21" s="697">
        <v>4454490</v>
      </c>
      <c r="O21" s="697">
        <v>598163</v>
      </c>
      <c r="P21" s="697">
        <v>635959</v>
      </c>
      <c r="Q21" s="697">
        <v>14337</v>
      </c>
      <c r="R21" s="697">
        <v>15101</v>
      </c>
      <c r="S21" s="697">
        <v>4467329</v>
      </c>
      <c r="T21" s="697">
        <v>3338448</v>
      </c>
      <c r="U21" s="697">
        <v>1128881</v>
      </c>
      <c r="V21" s="697">
        <v>23058961</v>
      </c>
      <c r="W21" s="708" t="s">
        <v>1319</v>
      </c>
      <c r="X21" s="132"/>
      <c r="Y21" s="395"/>
    </row>
    <row r="22" spans="1:25" s="301" customFormat="1" ht="19.5" customHeight="1" x14ac:dyDescent="0.2">
      <c r="A22" s="197"/>
      <c r="B22" s="699"/>
      <c r="C22" s="699"/>
      <c r="D22" s="707"/>
      <c r="E22" s="706"/>
      <c r="F22" s="702"/>
      <c r="G22" s="702"/>
      <c r="H22" s="702"/>
      <c r="I22" s="702"/>
      <c r="J22" s="702"/>
      <c r="K22" s="702"/>
      <c r="L22" s="702"/>
      <c r="M22" s="702"/>
      <c r="N22" s="702"/>
      <c r="O22" s="702"/>
      <c r="P22" s="702"/>
      <c r="Q22" s="702"/>
      <c r="R22" s="702"/>
      <c r="S22" s="702"/>
      <c r="T22" s="702"/>
      <c r="U22" s="702"/>
      <c r="V22" s="705"/>
      <c r="W22" s="704"/>
      <c r="X22" s="132"/>
      <c r="Y22" s="395"/>
    </row>
    <row r="23" spans="1:25" s="301" customFormat="1" ht="21" customHeight="1" x14ac:dyDescent="0.2">
      <c r="A23" s="197"/>
      <c r="B23" s="699" t="s">
        <v>369</v>
      </c>
      <c r="C23" s="699" t="s">
        <v>368</v>
      </c>
      <c r="D23" s="699" t="s">
        <v>1320</v>
      </c>
      <c r="E23" s="698"/>
      <c r="F23" s="697">
        <v>20455412</v>
      </c>
      <c r="G23" s="697">
        <v>5138383</v>
      </c>
      <c r="H23" s="697">
        <v>4933534</v>
      </c>
      <c r="I23" s="697">
        <v>397168</v>
      </c>
      <c r="J23" s="697">
        <v>3727392</v>
      </c>
      <c r="K23" s="697">
        <v>3108858</v>
      </c>
      <c r="L23" s="697">
        <v>3150077</v>
      </c>
      <c r="M23" s="697">
        <v>1577477</v>
      </c>
      <c r="N23" s="697">
        <v>1572600</v>
      </c>
      <c r="O23" s="697">
        <v>188087</v>
      </c>
      <c r="P23" s="697">
        <v>179180</v>
      </c>
      <c r="Q23" s="697">
        <v>4449</v>
      </c>
      <c r="R23" s="697">
        <v>4379</v>
      </c>
      <c r="S23" s="696">
        <v>1556248</v>
      </c>
      <c r="T23" s="696">
        <v>1154890</v>
      </c>
      <c r="U23" s="696">
        <v>401358</v>
      </c>
      <c r="V23" s="695">
        <v>7721498</v>
      </c>
      <c r="W23" s="700" t="s">
        <v>1321</v>
      </c>
      <c r="X23" s="132"/>
      <c r="Y23" s="395" t="s">
        <v>355</v>
      </c>
    </row>
    <row r="24" spans="1:25" s="301" customFormat="1" ht="21" customHeight="1" x14ac:dyDescent="0.2">
      <c r="A24" s="197"/>
      <c r="B24" s="699" t="s">
        <v>367</v>
      </c>
      <c r="C24" s="699" t="s">
        <v>367</v>
      </c>
      <c r="D24" s="699" t="s">
        <v>1322</v>
      </c>
      <c r="E24" s="698"/>
      <c r="F24" s="697">
        <v>19608778</v>
      </c>
      <c r="G24" s="697">
        <v>4979340</v>
      </c>
      <c r="H24" s="697">
        <v>4343557</v>
      </c>
      <c r="I24" s="697">
        <v>391825</v>
      </c>
      <c r="J24" s="697">
        <v>3497220</v>
      </c>
      <c r="K24" s="697">
        <v>3337907</v>
      </c>
      <c r="L24" s="697">
        <v>3058929</v>
      </c>
      <c r="M24" s="697">
        <v>1656147</v>
      </c>
      <c r="N24" s="697">
        <v>1402782</v>
      </c>
      <c r="O24" s="697">
        <v>190127</v>
      </c>
      <c r="P24" s="697">
        <v>240197</v>
      </c>
      <c r="Q24" s="697">
        <v>4767</v>
      </c>
      <c r="R24" s="697">
        <v>4161</v>
      </c>
      <c r="S24" s="696">
        <v>1434588</v>
      </c>
      <c r="T24" s="696">
        <v>1086770</v>
      </c>
      <c r="U24" s="696">
        <v>347818</v>
      </c>
      <c r="V24" s="695">
        <v>7370951</v>
      </c>
      <c r="W24" s="694" t="s">
        <v>1323</v>
      </c>
      <c r="X24" s="132"/>
      <c r="Y24" s="395"/>
    </row>
    <row r="25" spans="1:25" s="301" customFormat="1" ht="21" customHeight="1" x14ac:dyDescent="0.2">
      <c r="A25" s="197"/>
      <c r="B25" s="699" t="s">
        <v>367</v>
      </c>
      <c r="C25" s="699" t="s">
        <v>367</v>
      </c>
      <c r="D25" s="699" t="s">
        <v>378</v>
      </c>
      <c r="E25" s="698"/>
      <c r="F25" s="697">
        <v>19924911</v>
      </c>
      <c r="G25" s="697">
        <v>5445317</v>
      </c>
      <c r="H25" s="697">
        <v>4642454</v>
      </c>
      <c r="I25" s="697">
        <v>454744</v>
      </c>
      <c r="J25" s="697">
        <v>2816346</v>
      </c>
      <c r="K25" s="697">
        <v>3624637</v>
      </c>
      <c r="L25" s="697">
        <v>2941413</v>
      </c>
      <c r="M25" s="697">
        <v>1635875</v>
      </c>
      <c r="N25" s="697">
        <v>1305538</v>
      </c>
      <c r="O25" s="697">
        <v>232025</v>
      </c>
      <c r="P25" s="697">
        <v>316292</v>
      </c>
      <c r="Q25" s="697">
        <v>5533</v>
      </c>
      <c r="R25" s="697">
        <v>4623</v>
      </c>
      <c r="S25" s="696">
        <v>1547366</v>
      </c>
      <c r="T25" s="696">
        <v>1168601</v>
      </c>
      <c r="U25" s="696">
        <v>378765</v>
      </c>
      <c r="V25" s="695">
        <v>7524359</v>
      </c>
      <c r="W25" s="694" t="s">
        <v>1324</v>
      </c>
      <c r="X25" s="132"/>
      <c r="Y25" s="395" t="s">
        <v>355</v>
      </c>
    </row>
    <row r="26" spans="1:25" s="301" customFormat="1" ht="21" customHeight="1" x14ac:dyDescent="0.2">
      <c r="A26" s="197"/>
      <c r="B26" s="699" t="s">
        <v>367</v>
      </c>
      <c r="C26" s="699" t="s">
        <v>367</v>
      </c>
      <c r="D26" s="699" t="s">
        <v>377</v>
      </c>
      <c r="E26" s="698"/>
      <c r="F26" s="697">
        <v>16987787</v>
      </c>
      <c r="G26" s="697">
        <v>5107136</v>
      </c>
      <c r="H26" s="697">
        <v>4220947</v>
      </c>
      <c r="I26" s="697">
        <v>352613</v>
      </c>
      <c r="J26" s="697">
        <v>1456806</v>
      </c>
      <c r="K26" s="697">
        <v>3305134</v>
      </c>
      <c r="L26" s="697">
        <v>2545151</v>
      </c>
      <c r="M26" s="697">
        <v>1184547</v>
      </c>
      <c r="N26" s="697">
        <v>1360604</v>
      </c>
      <c r="O26" s="697">
        <v>195587</v>
      </c>
      <c r="P26" s="697">
        <v>208472</v>
      </c>
      <c r="Q26" s="697">
        <v>5067</v>
      </c>
      <c r="R26" s="697">
        <v>4328</v>
      </c>
      <c r="S26" s="696">
        <v>1288875</v>
      </c>
      <c r="T26" s="696">
        <v>949876</v>
      </c>
      <c r="U26" s="696">
        <v>338999</v>
      </c>
      <c r="V26" s="695">
        <v>6399344</v>
      </c>
      <c r="W26" s="694" t="s">
        <v>1325</v>
      </c>
      <c r="X26" s="132"/>
      <c r="Y26" s="395"/>
    </row>
    <row r="27" spans="1:25" s="301" customFormat="1" ht="21" customHeight="1" x14ac:dyDescent="0.2">
      <c r="A27" s="197"/>
      <c r="B27" s="699" t="s">
        <v>367</v>
      </c>
      <c r="C27" s="699" t="s">
        <v>367</v>
      </c>
      <c r="D27" s="699" t="s">
        <v>376</v>
      </c>
      <c r="E27" s="698"/>
      <c r="F27" s="697">
        <v>16175228</v>
      </c>
      <c r="G27" s="697">
        <v>5220490</v>
      </c>
      <c r="H27" s="697">
        <v>4260826</v>
      </c>
      <c r="I27" s="697">
        <v>400283</v>
      </c>
      <c r="J27" s="697">
        <v>870961</v>
      </c>
      <c r="K27" s="697">
        <v>3274232</v>
      </c>
      <c r="L27" s="697">
        <v>2148436</v>
      </c>
      <c r="M27" s="697">
        <v>1073719</v>
      </c>
      <c r="N27" s="697">
        <v>1074717</v>
      </c>
      <c r="O27" s="697">
        <v>187318</v>
      </c>
      <c r="P27" s="697">
        <v>175465</v>
      </c>
      <c r="Q27" s="697">
        <v>4537</v>
      </c>
      <c r="R27" s="697">
        <v>3797</v>
      </c>
      <c r="S27" s="696">
        <v>1240531</v>
      </c>
      <c r="T27" s="696">
        <v>839497</v>
      </c>
      <c r="U27" s="696">
        <v>401034</v>
      </c>
      <c r="V27" s="695">
        <v>5805946</v>
      </c>
      <c r="W27" s="694" t="s">
        <v>1326</v>
      </c>
      <c r="X27" s="132"/>
      <c r="Y27" s="395" t="s">
        <v>355</v>
      </c>
    </row>
    <row r="28" spans="1:25" s="301" customFormat="1" ht="21" customHeight="1" x14ac:dyDescent="0.2">
      <c r="A28" s="197"/>
      <c r="B28" s="699" t="s">
        <v>367</v>
      </c>
      <c r="C28" s="699" t="s">
        <v>367</v>
      </c>
      <c r="D28" s="699" t="s">
        <v>375</v>
      </c>
      <c r="E28" s="698"/>
      <c r="F28" s="697">
        <v>15381264</v>
      </c>
      <c r="G28" s="697">
        <v>4992907</v>
      </c>
      <c r="H28" s="697">
        <v>3818247</v>
      </c>
      <c r="I28" s="697">
        <v>417449</v>
      </c>
      <c r="J28" s="697">
        <v>711862</v>
      </c>
      <c r="K28" s="697">
        <v>3368233</v>
      </c>
      <c r="L28" s="697">
        <v>2072566</v>
      </c>
      <c r="M28" s="697">
        <v>1051056</v>
      </c>
      <c r="N28" s="697">
        <v>1021510</v>
      </c>
      <c r="O28" s="697">
        <v>208724</v>
      </c>
      <c r="P28" s="697">
        <v>187340</v>
      </c>
      <c r="Q28" s="697">
        <v>5211</v>
      </c>
      <c r="R28" s="697">
        <v>4142</v>
      </c>
      <c r="S28" s="696">
        <v>1145132</v>
      </c>
      <c r="T28" s="696">
        <v>748152</v>
      </c>
      <c r="U28" s="696">
        <v>396980</v>
      </c>
      <c r="V28" s="695">
        <v>6106407</v>
      </c>
      <c r="W28" s="694" t="s">
        <v>1327</v>
      </c>
      <c r="X28" s="132"/>
      <c r="Y28" s="395"/>
    </row>
    <row r="29" spans="1:25" s="301" customFormat="1" ht="21" customHeight="1" x14ac:dyDescent="0.2">
      <c r="A29" s="197"/>
      <c r="B29" s="699" t="s">
        <v>367</v>
      </c>
      <c r="C29" s="699" t="s">
        <v>367</v>
      </c>
      <c r="D29" s="699" t="s">
        <v>374</v>
      </c>
      <c r="E29" s="698"/>
      <c r="F29" s="697">
        <v>16872364</v>
      </c>
      <c r="G29" s="697">
        <v>5618406</v>
      </c>
      <c r="H29" s="697">
        <v>4318530</v>
      </c>
      <c r="I29" s="697">
        <v>422454</v>
      </c>
      <c r="J29" s="697">
        <v>653740</v>
      </c>
      <c r="K29" s="697">
        <v>3462204</v>
      </c>
      <c r="L29" s="697">
        <v>2397030</v>
      </c>
      <c r="M29" s="697">
        <v>1057250</v>
      </c>
      <c r="N29" s="697">
        <v>1339780</v>
      </c>
      <c r="O29" s="697">
        <v>196135</v>
      </c>
      <c r="P29" s="697">
        <v>206539</v>
      </c>
      <c r="Q29" s="697">
        <v>5096</v>
      </c>
      <c r="R29" s="697">
        <v>4474</v>
      </c>
      <c r="S29" s="696">
        <v>1131212</v>
      </c>
      <c r="T29" s="696">
        <v>737321</v>
      </c>
      <c r="U29" s="696">
        <v>393891</v>
      </c>
      <c r="V29" s="695">
        <v>6791232</v>
      </c>
      <c r="W29" s="694" t="s">
        <v>1328</v>
      </c>
      <c r="X29" s="132"/>
      <c r="Y29" s="395" t="s">
        <v>355</v>
      </c>
    </row>
    <row r="30" spans="1:25" s="301" customFormat="1" ht="21" customHeight="1" x14ac:dyDescent="0.2">
      <c r="A30" s="197"/>
      <c r="B30" s="699" t="s">
        <v>367</v>
      </c>
      <c r="C30" s="699" t="s">
        <v>367</v>
      </c>
      <c r="D30" s="699" t="s">
        <v>373</v>
      </c>
      <c r="E30" s="698"/>
      <c r="F30" s="697">
        <v>17216678</v>
      </c>
      <c r="G30" s="697">
        <v>5849600</v>
      </c>
      <c r="H30" s="697">
        <v>4682952</v>
      </c>
      <c r="I30" s="697">
        <v>471130</v>
      </c>
      <c r="J30" s="697">
        <v>682545</v>
      </c>
      <c r="K30" s="697">
        <v>3311361</v>
      </c>
      <c r="L30" s="697">
        <v>2219090</v>
      </c>
      <c r="M30" s="697">
        <v>1039203</v>
      </c>
      <c r="N30" s="697">
        <v>1179887</v>
      </c>
      <c r="O30" s="697">
        <v>192127</v>
      </c>
      <c r="P30" s="697">
        <v>203542</v>
      </c>
      <c r="Q30" s="697">
        <v>4880</v>
      </c>
      <c r="R30" s="697">
        <v>4263</v>
      </c>
      <c r="S30" s="696">
        <v>1114993</v>
      </c>
      <c r="T30" s="696">
        <v>699933</v>
      </c>
      <c r="U30" s="696">
        <v>415060</v>
      </c>
      <c r="V30" s="695">
        <v>6969201</v>
      </c>
      <c r="W30" s="694" t="s">
        <v>1329</v>
      </c>
      <c r="X30" s="132"/>
      <c r="Y30" s="395"/>
    </row>
    <row r="31" spans="1:25" s="301" customFormat="1" ht="21" customHeight="1" x14ac:dyDescent="0.2">
      <c r="A31" s="197"/>
      <c r="B31" s="699" t="s">
        <v>367</v>
      </c>
      <c r="C31" s="699" t="s">
        <v>367</v>
      </c>
      <c r="D31" s="699" t="s">
        <v>372</v>
      </c>
      <c r="E31" s="698"/>
      <c r="F31" s="697">
        <v>16642057</v>
      </c>
      <c r="G31" s="697">
        <v>5130222</v>
      </c>
      <c r="H31" s="697">
        <v>4384803</v>
      </c>
      <c r="I31" s="697">
        <v>446190</v>
      </c>
      <c r="J31" s="697">
        <v>964136</v>
      </c>
      <c r="K31" s="697">
        <v>3474374</v>
      </c>
      <c r="L31" s="697">
        <v>2242332</v>
      </c>
      <c r="M31" s="697">
        <v>1117156</v>
      </c>
      <c r="N31" s="697">
        <v>1125176</v>
      </c>
      <c r="O31" s="697">
        <v>205148</v>
      </c>
      <c r="P31" s="697">
        <v>236031</v>
      </c>
      <c r="Q31" s="697">
        <v>5071</v>
      </c>
      <c r="R31" s="697">
        <v>4417</v>
      </c>
      <c r="S31" s="696">
        <v>1023502</v>
      </c>
      <c r="T31" s="696">
        <v>662629</v>
      </c>
      <c r="U31" s="696">
        <v>360873</v>
      </c>
      <c r="V31" s="695">
        <v>5153291</v>
      </c>
      <c r="W31" s="694" t="s">
        <v>1330</v>
      </c>
      <c r="X31" s="132"/>
      <c r="Y31" s="395" t="s">
        <v>355</v>
      </c>
    </row>
    <row r="32" spans="1:25" s="301" customFormat="1" ht="21" customHeight="1" x14ac:dyDescent="0.2">
      <c r="A32" s="197"/>
      <c r="B32" s="699" t="s">
        <v>367</v>
      </c>
      <c r="C32" s="699" t="s">
        <v>367</v>
      </c>
      <c r="D32" s="703" t="s">
        <v>1331</v>
      </c>
      <c r="E32" s="698"/>
      <c r="F32" s="697">
        <v>17157133</v>
      </c>
      <c r="G32" s="697">
        <v>5053939</v>
      </c>
      <c r="H32" s="697">
        <v>4619619</v>
      </c>
      <c r="I32" s="697">
        <v>407018</v>
      </c>
      <c r="J32" s="697">
        <v>1498593</v>
      </c>
      <c r="K32" s="697">
        <v>3375592</v>
      </c>
      <c r="L32" s="697">
        <v>2202372</v>
      </c>
      <c r="M32" s="697">
        <v>1146353</v>
      </c>
      <c r="N32" s="697">
        <v>1056019</v>
      </c>
      <c r="O32" s="697">
        <v>206510</v>
      </c>
      <c r="P32" s="697">
        <v>231961</v>
      </c>
      <c r="Q32" s="697">
        <v>5210</v>
      </c>
      <c r="R32" s="697">
        <v>4825</v>
      </c>
      <c r="S32" s="696">
        <v>1114453</v>
      </c>
      <c r="T32" s="696">
        <v>780522</v>
      </c>
      <c r="U32" s="696">
        <v>333931</v>
      </c>
      <c r="V32" s="695">
        <v>5665515</v>
      </c>
      <c r="W32" s="694" t="s">
        <v>1332</v>
      </c>
      <c r="X32" s="132"/>
      <c r="Y32" s="395"/>
    </row>
    <row r="33" spans="1:25" s="301" customFormat="1" ht="21" customHeight="1" x14ac:dyDescent="0.2">
      <c r="A33" s="197"/>
      <c r="B33" s="699" t="s">
        <v>367</v>
      </c>
      <c r="C33" s="699" t="s">
        <v>367</v>
      </c>
      <c r="D33" s="703" t="s">
        <v>566</v>
      </c>
      <c r="E33" s="698"/>
      <c r="F33" s="697">
        <v>18584071</v>
      </c>
      <c r="G33" s="697">
        <v>5015160</v>
      </c>
      <c r="H33" s="697">
        <v>4761018</v>
      </c>
      <c r="I33" s="697">
        <v>427402</v>
      </c>
      <c r="J33" s="697">
        <v>2369803</v>
      </c>
      <c r="K33" s="697">
        <v>3510242</v>
      </c>
      <c r="L33" s="697">
        <v>2500446</v>
      </c>
      <c r="M33" s="697">
        <v>1362804</v>
      </c>
      <c r="N33" s="697">
        <v>1137642</v>
      </c>
      <c r="O33" s="697">
        <v>214773</v>
      </c>
      <c r="P33" s="697">
        <v>235995</v>
      </c>
      <c r="Q33" s="697">
        <v>5341</v>
      </c>
      <c r="R33" s="697">
        <v>4074</v>
      </c>
      <c r="S33" s="696">
        <v>1252840</v>
      </c>
      <c r="T33" s="696">
        <v>926467</v>
      </c>
      <c r="U33" s="696">
        <v>326373</v>
      </c>
      <c r="V33" s="695">
        <v>6121222</v>
      </c>
      <c r="W33" s="694" t="s">
        <v>1333</v>
      </c>
      <c r="X33" s="132"/>
      <c r="Y33" s="395"/>
    </row>
    <row r="34" spans="1:25" s="301" customFormat="1" ht="21" customHeight="1" x14ac:dyDescent="0.2">
      <c r="A34" s="197"/>
      <c r="B34" s="699" t="s">
        <v>367</v>
      </c>
      <c r="C34" s="699" t="s">
        <v>367</v>
      </c>
      <c r="D34" s="703" t="s">
        <v>565</v>
      </c>
      <c r="E34" s="698"/>
      <c r="F34" s="697">
        <v>21466056</v>
      </c>
      <c r="G34" s="697">
        <v>5568007</v>
      </c>
      <c r="H34" s="697">
        <v>4926553</v>
      </c>
      <c r="I34" s="697">
        <v>408768</v>
      </c>
      <c r="J34" s="697">
        <v>3779561</v>
      </c>
      <c r="K34" s="697">
        <v>3639338</v>
      </c>
      <c r="L34" s="697">
        <v>3143829</v>
      </c>
      <c r="M34" s="697">
        <v>1650014</v>
      </c>
      <c r="N34" s="697">
        <v>1493815</v>
      </c>
      <c r="O34" s="697">
        <v>210977</v>
      </c>
      <c r="P34" s="697">
        <v>261444</v>
      </c>
      <c r="Q34" s="697">
        <v>5110</v>
      </c>
      <c r="R34" s="697">
        <v>4278</v>
      </c>
      <c r="S34" s="696">
        <v>1554088</v>
      </c>
      <c r="T34" s="696">
        <v>1199537</v>
      </c>
      <c r="U34" s="696">
        <v>354551</v>
      </c>
      <c r="V34" s="695">
        <v>7227945</v>
      </c>
      <c r="W34" s="694" t="s">
        <v>1334</v>
      </c>
      <c r="X34" s="132"/>
      <c r="Y34" s="395" t="s">
        <v>355</v>
      </c>
    </row>
    <row r="35" spans="1:25" s="301" customFormat="1" ht="19.5" customHeight="1" x14ac:dyDescent="0.2">
      <c r="A35" s="197"/>
      <c r="B35" s="699"/>
      <c r="C35" s="699"/>
      <c r="D35" s="699"/>
      <c r="E35" s="698"/>
      <c r="F35" s="697"/>
      <c r="G35" s="702"/>
      <c r="H35" s="702"/>
      <c r="I35" s="702"/>
      <c r="J35" s="697"/>
      <c r="K35" s="697"/>
      <c r="L35" s="697"/>
      <c r="M35" s="697"/>
      <c r="N35" s="697"/>
      <c r="O35" s="697"/>
      <c r="P35" s="697"/>
      <c r="Q35" s="697"/>
      <c r="R35" s="697"/>
      <c r="S35" s="696"/>
      <c r="T35" s="696"/>
      <c r="U35" s="696"/>
      <c r="V35" s="695"/>
      <c r="W35" s="701"/>
      <c r="X35" s="132"/>
      <c r="Y35" s="395"/>
    </row>
    <row r="36" spans="1:25" s="301" customFormat="1" ht="21" customHeight="1" x14ac:dyDescent="0.2">
      <c r="A36" s="197"/>
      <c r="B36" s="699" t="s">
        <v>369</v>
      </c>
      <c r="C36" s="699" t="s">
        <v>739</v>
      </c>
      <c r="D36" s="699" t="s">
        <v>1335</v>
      </c>
      <c r="E36" s="698"/>
      <c r="F36" s="697">
        <v>19818480</v>
      </c>
      <c r="G36" s="697">
        <v>4771913</v>
      </c>
      <c r="H36" s="697">
        <v>4838084</v>
      </c>
      <c r="I36" s="697">
        <v>391075</v>
      </c>
      <c r="J36" s="697">
        <v>3728080</v>
      </c>
      <c r="K36" s="697">
        <v>3000417</v>
      </c>
      <c r="L36" s="697">
        <v>3088911</v>
      </c>
      <c r="M36" s="697">
        <v>1595193</v>
      </c>
      <c r="N36" s="697">
        <v>1493718</v>
      </c>
      <c r="O36" s="697">
        <v>183115</v>
      </c>
      <c r="P36" s="697">
        <v>159991</v>
      </c>
      <c r="Q36" s="697">
        <v>4472</v>
      </c>
      <c r="R36" s="697">
        <v>4452</v>
      </c>
      <c r="S36" s="696">
        <v>1466072</v>
      </c>
      <c r="T36" s="696">
        <v>1106994</v>
      </c>
      <c r="U36" s="696">
        <v>359078</v>
      </c>
      <c r="V36" s="695">
        <v>7917909</v>
      </c>
      <c r="W36" s="700" t="s">
        <v>1336</v>
      </c>
      <c r="X36" s="132"/>
      <c r="Y36" s="395" t="s">
        <v>355</v>
      </c>
    </row>
    <row r="37" spans="1:25" s="301" customFormat="1" ht="21" customHeight="1" x14ac:dyDescent="0.2">
      <c r="A37" s="197"/>
      <c r="B37" s="699" t="s">
        <v>367</v>
      </c>
      <c r="C37" s="699" t="s">
        <v>367</v>
      </c>
      <c r="D37" s="699" t="s">
        <v>1322</v>
      </c>
      <c r="E37" s="698"/>
      <c r="F37" s="697">
        <v>19250095</v>
      </c>
      <c r="G37" s="697">
        <v>4580480</v>
      </c>
      <c r="H37" s="697">
        <v>4377713</v>
      </c>
      <c r="I37" s="697">
        <v>352346</v>
      </c>
      <c r="J37" s="697">
        <v>3540375</v>
      </c>
      <c r="K37" s="697">
        <v>3218757</v>
      </c>
      <c r="L37" s="697">
        <v>3180424</v>
      </c>
      <c r="M37" s="697">
        <v>1595989</v>
      </c>
      <c r="N37" s="697">
        <v>1584435</v>
      </c>
      <c r="O37" s="697">
        <v>189127</v>
      </c>
      <c r="P37" s="697">
        <v>220169</v>
      </c>
      <c r="Q37" s="697">
        <v>4559</v>
      </c>
      <c r="R37" s="697">
        <v>5382</v>
      </c>
      <c r="S37" s="696">
        <v>1453994</v>
      </c>
      <c r="T37" s="696">
        <v>1103690</v>
      </c>
      <c r="U37" s="696">
        <v>350304</v>
      </c>
      <c r="V37" s="695">
        <v>7890517</v>
      </c>
      <c r="W37" s="694" t="s">
        <v>1323</v>
      </c>
      <c r="X37" s="132"/>
      <c r="Y37" s="395"/>
    </row>
    <row r="38" spans="1:25" s="301" customFormat="1" ht="21" customHeight="1" x14ac:dyDescent="0.2">
      <c r="A38" s="197"/>
      <c r="B38" s="693" t="s">
        <v>367</v>
      </c>
      <c r="C38" s="693" t="s">
        <v>367</v>
      </c>
      <c r="D38" s="692" t="s">
        <v>1337</v>
      </c>
      <c r="E38" s="691"/>
      <c r="F38" s="690">
        <v>18486833</v>
      </c>
      <c r="G38" s="689">
        <v>5102796</v>
      </c>
      <c r="H38" s="689">
        <v>4272633</v>
      </c>
      <c r="I38" s="689">
        <v>425583</v>
      </c>
      <c r="J38" s="689">
        <v>2304781</v>
      </c>
      <c r="K38" s="689">
        <v>3543328</v>
      </c>
      <c r="L38" s="689">
        <v>2837712</v>
      </c>
      <c r="M38" s="689">
        <v>1461375</v>
      </c>
      <c r="N38" s="689">
        <v>1376337</v>
      </c>
      <c r="O38" s="689">
        <v>225921</v>
      </c>
      <c r="P38" s="689">
        <v>255799</v>
      </c>
      <c r="Q38" s="689">
        <v>5306</v>
      </c>
      <c r="R38" s="689">
        <v>5267</v>
      </c>
      <c r="S38" s="688">
        <v>1547263</v>
      </c>
      <c r="T38" s="688">
        <v>1127764</v>
      </c>
      <c r="U38" s="688">
        <v>419499</v>
      </c>
      <c r="V38" s="687">
        <v>7250535</v>
      </c>
      <c r="W38" s="686" t="s">
        <v>1324</v>
      </c>
      <c r="X38" s="132"/>
      <c r="Y38" s="395" t="s">
        <v>355</v>
      </c>
    </row>
    <row r="39" spans="1:25" s="391" customFormat="1" ht="21" customHeight="1" x14ac:dyDescent="0.15">
      <c r="A39" s="1004"/>
      <c r="B39" s="214" t="s">
        <v>1338</v>
      </c>
      <c r="C39" s="151"/>
      <c r="D39" s="1010"/>
      <c r="E39" s="192"/>
      <c r="F39" s="394"/>
      <c r="G39" s="394"/>
      <c r="H39" s="394"/>
      <c r="I39" s="207"/>
      <c r="J39" s="393"/>
      <c r="K39" s="207"/>
      <c r="L39" s="214"/>
      <c r="M39" s="214"/>
      <c r="N39" s="214"/>
      <c r="O39" s="216" t="s">
        <v>1339</v>
      </c>
      <c r="P39" s="392"/>
      <c r="Q39" s="214"/>
      <c r="R39" s="214"/>
      <c r="S39" s="207"/>
      <c r="T39" s="207"/>
      <c r="U39" s="207"/>
      <c r="V39" s="207"/>
      <c r="W39" s="389"/>
      <c r="X39" s="1004"/>
    </row>
    <row r="40" spans="1:25" ht="21" customHeight="1" x14ac:dyDescent="0.2">
      <c r="A40" s="311"/>
      <c r="B40" s="214" t="s">
        <v>1340</v>
      </c>
      <c r="D40" s="598"/>
    </row>
  </sheetData>
  <mergeCells count="2">
    <mergeCell ref="W4:W7"/>
    <mergeCell ref="B5:E5"/>
  </mergeCells>
  <phoneticPr fontId="25"/>
  <pageMargins left="0.39370078740157483" right="0.39370078740157483" top="0.59055118110236227" bottom="0.59055118110236227" header="0.59055118110236227" footer="0.15748031496062992"/>
  <pageSetup paperSize="9" scale="95" orientation="portrait" r:id="rId1"/>
  <headerFooter alignWithMargins="0"/>
  <colBreaks count="1" manualBreakCount="1">
    <brk id="14" max="3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22"/>
  <sheetViews>
    <sheetView zoomScaleNormal="100" zoomScaleSheetLayoutView="100" workbookViewId="0"/>
  </sheetViews>
  <sheetFormatPr defaultColWidth="9" defaultRowHeight="9.5" x14ac:dyDescent="0.15"/>
  <cols>
    <col min="1" max="1" width="2.90625" style="731" customWidth="1"/>
    <col min="2" max="2" width="3.36328125" style="731" customWidth="1"/>
    <col min="3" max="3" width="6.08984375" style="731" customWidth="1"/>
    <col min="4" max="4" width="4.453125" style="731" customWidth="1"/>
    <col min="5" max="6" width="9.26953125" style="731" customWidth="1"/>
    <col min="7" max="21" width="8" style="731" customWidth="1"/>
    <col min="22" max="22" width="4.7265625" style="733" customWidth="1"/>
    <col min="23" max="23" width="20.7265625" style="733" customWidth="1"/>
    <col min="24" max="24" width="6.6328125" style="733" customWidth="1"/>
    <col min="25" max="25" width="7.453125" style="733" customWidth="1"/>
    <col min="26" max="26" width="2.453125" style="731" customWidth="1"/>
    <col min="27" max="27" width="1.08984375" style="732" customWidth="1"/>
    <col min="28" max="36" width="9" style="731"/>
    <col min="37" max="154" width="9" style="729"/>
    <col min="155" max="205" width="9" style="730"/>
    <col min="206" max="16384" width="9" style="729"/>
  </cols>
  <sheetData>
    <row r="1" spans="1:205" s="801" customFormat="1" ht="13.5" customHeight="1" x14ac:dyDescent="0.15">
      <c r="A1" s="803"/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5"/>
      <c r="W1" s="805"/>
      <c r="X1" s="805"/>
      <c r="Y1" s="805"/>
      <c r="Z1" s="808"/>
      <c r="AA1" s="804"/>
      <c r="AB1" s="803"/>
      <c r="AC1" s="803"/>
      <c r="AD1" s="803"/>
      <c r="AE1" s="803"/>
      <c r="AF1" s="803"/>
      <c r="AG1" s="803"/>
      <c r="AH1" s="803"/>
      <c r="AI1" s="803"/>
      <c r="AJ1" s="803"/>
      <c r="EY1" s="802"/>
      <c r="EZ1" s="802"/>
      <c r="FA1" s="802"/>
      <c r="FB1" s="802"/>
      <c r="FC1" s="802"/>
      <c r="FD1" s="802"/>
      <c r="FE1" s="802"/>
      <c r="FF1" s="802"/>
      <c r="FG1" s="802"/>
      <c r="FH1" s="802"/>
      <c r="FI1" s="802"/>
      <c r="FJ1" s="802"/>
      <c r="FK1" s="802"/>
      <c r="FL1" s="802"/>
      <c r="FM1" s="802"/>
      <c r="FN1" s="802"/>
      <c r="FO1" s="802"/>
      <c r="FP1" s="802"/>
      <c r="FQ1" s="802"/>
      <c r="FR1" s="802"/>
      <c r="FS1" s="802"/>
      <c r="FT1" s="802"/>
      <c r="FU1" s="802"/>
      <c r="FV1" s="802"/>
      <c r="FW1" s="802"/>
      <c r="FX1" s="802"/>
      <c r="FY1" s="802"/>
      <c r="FZ1" s="802"/>
      <c r="GA1" s="802"/>
      <c r="GB1" s="802"/>
      <c r="GC1" s="802"/>
      <c r="GD1" s="802"/>
      <c r="GE1" s="802"/>
      <c r="GF1" s="802"/>
      <c r="GG1" s="802"/>
      <c r="GH1" s="802"/>
      <c r="GI1" s="802"/>
      <c r="GJ1" s="802"/>
      <c r="GK1" s="802"/>
      <c r="GL1" s="802"/>
      <c r="GM1" s="802"/>
      <c r="GN1" s="802"/>
      <c r="GO1" s="802"/>
      <c r="GP1" s="802"/>
      <c r="GQ1" s="802"/>
      <c r="GR1" s="802"/>
      <c r="GS1" s="802"/>
      <c r="GT1" s="802"/>
      <c r="GU1" s="802"/>
      <c r="GV1" s="802"/>
      <c r="GW1" s="802"/>
    </row>
    <row r="2" spans="1:205" s="801" customFormat="1" ht="21" customHeight="1" x14ac:dyDescent="0.2">
      <c r="A2" s="807"/>
      <c r="B2" s="807" t="s">
        <v>577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P2" s="803"/>
      <c r="Q2" s="803"/>
      <c r="R2" s="803"/>
      <c r="S2" s="803"/>
      <c r="T2" s="803"/>
      <c r="U2" s="803"/>
      <c r="V2" s="805"/>
      <c r="W2" s="805"/>
      <c r="X2" s="805"/>
      <c r="Y2" s="805"/>
      <c r="Z2" s="803"/>
      <c r="AA2" s="804"/>
      <c r="AB2" s="803"/>
      <c r="AC2" s="803"/>
      <c r="EY2" s="802"/>
      <c r="EZ2" s="802"/>
      <c r="FA2" s="802"/>
      <c r="FB2" s="802"/>
      <c r="FC2" s="802"/>
      <c r="FD2" s="802"/>
      <c r="FE2" s="802"/>
      <c r="FF2" s="802"/>
      <c r="FG2" s="802"/>
      <c r="FH2" s="802"/>
      <c r="FI2" s="802"/>
      <c r="FJ2" s="802"/>
      <c r="FK2" s="802"/>
      <c r="FL2" s="802"/>
      <c r="FM2" s="802"/>
      <c r="FN2" s="802"/>
      <c r="FO2" s="802"/>
      <c r="FP2" s="802"/>
      <c r="FQ2" s="802"/>
      <c r="FR2" s="802"/>
      <c r="FS2" s="802"/>
      <c r="FT2" s="802"/>
      <c r="FU2" s="802"/>
      <c r="FV2" s="802"/>
      <c r="FW2" s="802"/>
      <c r="FX2" s="802"/>
      <c r="FY2" s="802"/>
      <c r="FZ2" s="802"/>
      <c r="GA2" s="802"/>
      <c r="GB2" s="802"/>
      <c r="GC2" s="802"/>
      <c r="GD2" s="802"/>
      <c r="GE2" s="802"/>
      <c r="GF2" s="802"/>
      <c r="GG2" s="802"/>
      <c r="GH2" s="802"/>
      <c r="GI2" s="802"/>
      <c r="GJ2" s="802"/>
      <c r="GK2" s="802"/>
      <c r="GL2" s="802"/>
      <c r="GM2" s="802"/>
      <c r="GN2" s="802"/>
      <c r="GO2" s="802"/>
      <c r="GP2" s="802"/>
      <c r="GQ2" s="802"/>
      <c r="GR2" s="802"/>
      <c r="GS2" s="802"/>
      <c r="GT2" s="802"/>
      <c r="GU2" s="802"/>
      <c r="GV2" s="802"/>
      <c r="GW2" s="802"/>
    </row>
    <row r="3" spans="1:205" ht="18" customHeight="1" x14ac:dyDescent="0.2">
      <c r="A3" s="731" t="s">
        <v>345</v>
      </c>
      <c r="B3" s="800" t="s">
        <v>1341</v>
      </c>
      <c r="C3" s="799"/>
      <c r="G3" s="733"/>
      <c r="J3" s="798"/>
      <c r="U3" s="796" t="s">
        <v>1342</v>
      </c>
      <c r="Y3" s="797"/>
      <c r="Z3" s="796"/>
      <c r="AD3" s="729"/>
      <c r="AE3" s="729"/>
      <c r="AF3" s="729"/>
      <c r="AG3" s="729"/>
      <c r="AH3" s="729"/>
      <c r="AI3" s="729"/>
      <c r="AJ3" s="729"/>
      <c r="EY3" s="795"/>
      <c r="EZ3" s="795"/>
      <c r="FA3" s="795"/>
      <c r="FB3" s="795"/>
      <c r="FC3" s="795"/>
      <c r="FD3" s="795"/>
      <c r="FE3" s="795"/>
      <c r="FF3" s="795"/>
      <c r="FG3" s="795"/>
      <c r="FH3" s="795"/>
      <c r="FI3" s="795"/>
      <c r="FJ3" s="795"/>
      <c r="FK3" s="795"/>
      <c r="FL3" s="795"/>
      <c r="FM3" s="795"/>
      <c r="FN3" s="795"/>
      <c r="FO3" s="795"/>
      <c r="FP3" s="795"/>
      <c r="FQ3" s="795"/>
      <c r="FR3" s="795"/>
      <c r="FS3" s="795"/>
      <c r="FT3" s="795"/>
      <c r="FU3" s="795"/>
      <c r="FV3" s="795"/>
      <c r="FW3" s="795"/>
      <c r="FX3" s="795"/>
      <c r="FY3" s="795"/>
      <c r="FZ3" s="795"/>
      <c r="GA3" s="795"/>
      <c r="GB3" s="795"/>
      <c r="GC3" s="795"/>
      <c r="GD3" s="795"/>
      <c r="GE3" s="795"/>
      <c r="GF3" s="795"/>
      <c r="GG3" s="795"/>
      <c r="GH3" s="795"/>
      <c r="GI3" s="795"/>
      <c r="GJ3" s="795"/>
      <c r="GK3" s="795"/>
      <c r="GL3" s="795"/>
      <c r="GM3" s="795"/>
      <c r="GN3" s="795"/>
      <c r="GO3" s="795"/>
      <c r="GP3" s="795"/>
      <c r="GQ3" s="795"/>
      <c r="GR3" s="795"/>
      <c r="GS3" s="795"/>
      <c r="GT3" s="795"/>
      <c r="GU3" s="795"/>
      <c r="GV3" s="795"/>
      <c r="GW3" s="795"/>
    </row>
    <row r="4" spans="1:205" s="306" customFormat="1" ht="20.25" customHeight="1" x14ac:dyDescent="0.15">
      <c r="A4" s="34"/>
      <c r="B4" s="1117" t="s">
        <v>1343</v>
      </c>
      <c r="C4" s="1117"/>
      <c r="D4" s="1117"/>
      <c r="E4" s="1117"/>
      <c r="F4" s="794">
        <v>42736</v>
      </c>
      <c r="G4" s="792">
        <v>42736</v>
      </c>
      <c r="H4" s="792">
        <v>42767</v>
      </c>
      <c r="I4" s="792">
        <v>42795</v>
      </c>
      <c r="J4" s="792">
        <v>42826</v>
      </c>
      <c r="K4" s="792">
        <v>42856</v>
      </c>
      <c r="L4" s="792">
        <v>42887</v>
      </c>
      <c r="M4" s="792">
        <v>42917</v>
      </c>
      <c r="N4" s="792">
        <v>42948</v>
      </c>
      <c r="O4" s="792">
        <v>42979</v>
      </c>
      <c r="P4" s="792">
        <v>43009</v>
      </c>
      <c r="Q4" s="792">
        <v>43040</v>
      </c>
      <c r="R4" s="792">
        <v>43070</v>
      </c>
      <c r="S4" s="793">
        <v>43101</v>
      </c>
      <c r="T4" s="792">
        <v>43132</v>
      </c>
      <c r="U4" s="792">
        <v>43160</v>
      </c>
      <c r="V4" s="1119" t="s">
        <v>357</v>
      </c>
      <c r="W4" s="1120"/>
      <c r="X4" s="1120"/>
      <c r="Y4" s="1120"/>
      <c r="Z4" s="786"/>
      <c r="AA4" s="758"/>
      <c r="AB4" s="771"/>
      <c r="EX4" s="791"/>
      <c r="EY4" s="758"/>
      <c r="EZ4" s="758"/>
      <c r="FA4" s="758"/>
      <c r="FB4" s="758"/>
      <c r="FC4" s="744"/>
      <c r="FD4" s="744"/>
      <c r="FE4" s="744"/>
      <c r="FF4" s="744"/>
      <c r="FG4" s="744"/>
      <c r="FH4" s="744"/>
      <c r="FI4" s="744"/>
      <c r="FJ4" s="744"/>
      <c r="FK4" s="744"/>
      <c r="FL4" s="744"/>
      <c r="FM4" s="744"/>
      <c r="FN4" s="744"/>
      <c r="FO4" s="744"/>
      <c r="FP4" s="744"/>
      <c r="FQ4" s="744"/>
      <c r="FR4" s="744"/>
      <c r="FS4" s="744"/>
      <c r="FT4" s="744"/>
      <c r="FU4" s="744"/>
      <c r="FV4" s="744"/>
      <c r="FW4" s="791"/>
      <c r="FX4" s="758"/>
      <c r="FY4" s="758"/>
      <c r="FZ4" s="758"/>
      <c r="GA4" s="758"/>
      <c r="GB4" s="744"/>
      <c r="GC4" s="744"/>
      <c r="GD4" s="744"/>
      <c r="GE4" s="744"/>
      <c r="GF4" s="744"/>
      <c r="GG4" s="744"/>
      <c r="GH4" s="744"/>
      <c r="GI4" s="744"/>
      <c r="GJ4" s="744"/>
      <c r="GK4" s="744"/>
      <c r="GL4" s="744"/>
      <c r="GM4" s="744"/>
      <c r="GN4" s="744"/>
      <c r="GO4" s="744"/>
      <c r="GP4" s="744"/>
      <c r="GQ4" s="744"/>
      <c r="GR4" s="744"/>
      <c r="GS4" s="744"/>
      <c r="GT4" s="744"/>
      <c r="GU4" s="744"/>
      <c r="GV4" s="744"/>
      <c r="GW4" s="744"/>
    </row>
    <row r="5" spans="1:205" s="306" customFormat="1" ht="20.25" customHeight="1" x14ac:dyDescent="0.15">
      <c r="A5" s="758"/>
      <c r="B5" s="1118"/>
      <c r="C5" s="1118"/>
      <c r="D5" s="1118"/>
      <c r="E5" s="1118"/>
      <c r="F5" s="790">
        <v>42736</v>
      </c>
      <c r="G5" s="788">
        <v>42736</v>
      </c>
      <c r="H5" s="787">
        <v>42767</v>
      </c>
      <c r="I5" s="787">
        <v>42795</v>
      </c>
      <c r="J5" s="787">
        <v>42826</v>
      </c>
      <c r="K5" s="789">
        <v>42856</v>
      </c>
      <c r="L5" s="787">
        <v>42887</v>
      </c>
      <c r="M5" s="787">
        <v>42917</v>
      </c>
      <c r="N5" s="787">
        <v>42948</v>
      </c>
      <c r="O5" s="787">
        <v>42979</v>
      </c>
      <c r="P5" s="787">
        <v>43009</v>
      </c>
      <c r="Q5" s="787">
        <v>43040</v>
      </c>
      <c r="R5" s="787">
        <v>43070</v>
      </c>
      <c r="S5" s="788">
        <v>43101</v>
      </c>
      <c r="T5" s="787">
        <v>43132</v>
      </c>
      <c r="U5" s="787">
        <v>43160</v>
      </c>
      <c r="V5" s="1121"/>
      <c r="W5" s="1122"/>
      <c r="X5" s="1122"/>
      <c r="Y5" s="1122"/>
      <c r="Z5" s="786"/>
      <c r="AA5" s="758"/>
      <c r="AB5" s="758"/>
      <c r="AC5" s="744"/>
      <c r="AD5" s="744"/>
      <c r="EX5" s="1123"/>
      <c r="EY5" s="1123"/>
      <c r="EZ5" s="1123"/>
      <c r="FA5" s="758"/>
      <c r="FB5" s="758"/>
      <c r="FC5" s="758"/>
      <c r="FD5" s="758"/>
      <c r="FE5" s="758"/>
      <c r="FF5" s="758"/>
      <c r="FG5" s="758"/>
      <c r="FH5" s="758"/>
      <c r="FI5" s="758"/>
      <c r="FJ5" s="758"/>
      <c r="FK5" s="758"/>
      <c r="FL5" s="758"/>
      <c r="FM5" s="758"/>
      <c r="FN5" s="758"/>
      <c r="FO5" s="758"/>
      <c r="FP5" s="758"/>
      <c r="FQ5" s="758"/>
      <c r="FR5" s="758"/>
      <c r="FS5" s="758"/>
      <c r="FT5" s="758"/>
      <c r="FU5" s="758"/>
      <c r="FV5" s="744"/>
      <c r="FW5" s="1123"/>
      <c r="FX5" s="1123"/>
      <c r="FY5" s="1123"/>
      <c r="FZ5" s="758"/>
      <c r="GA5" s="758"/>
      <c r="GB5" s="758"/>
      <c r="GC5" s="758"/>
      <c r="GD5" s="758"/>
      <c r="GE5" s="758"/>
      <c r="GF5" s="758"/>
      <c r="GG5" s="758"/>
      <c r="GH5" s="758"/>
      <c r="GI5" s="758"/>
      <c r="GJ5" s="758"/>
      <c r="GK5" s="758"/>
      <c r="GL5" s="758"/>
      <c r="GM5" s="758"/>
      <c r="GN5" s="758"/>
      <c r="GO5" s="758"/>
      <c r="GP5" s="758"/>
      <c r="GQ5" s="758"/>
      <c r="GR5" s="758"/>
      <c r="GS5" s="758"/>
      <c r="GT5" s="758"/>
      <c r="GU5" s="744"/>
      <c r="GV5" s="744"/>
      <c r="GW5" s="744"/>
    </row>
    <row r="6" spans="1:205" s="306" customFormat="1" ht="20.25" customHeight="1" x14ac:dyDescent="0.15">
      <c r="A6" s="34"/>
      <c r="B6" s="785"/>
      <c r="C6" s="1099" t="s">
        <v>572</v>
      </c>
      <c r="D6" s="1102" t="s">
        <v>1344</v>
      </c>
      <c r="E6" s="1103"/>
      <c r="F6" s="774">
        <v>63118907</v>
      </c>
      <c r="G6" s="774">
        <v>5138383</v>
      </c>
      <c r="H6" s="774">
        <v>4979340</v>
      </c>
      <c r="I6" s="774">
        <v>5445317</v>
      </c>
      <c r="J6" s="774">
        <v>5107136</v>
      </c>
      <c r="K6" s="774">
        <v>5220490</v>
      </c>
      <c r="L6" s="774">
        <v>4992907</v>
      </c>
      <c r="M6" s="774">
        <v>5618406</v>
      </c>
      <c r="N6" s="775">
        <v>5849600</v>
      </c>
      <c r="O6" s="774">
        <v>5130222</v>
      </c>
      <c r="P6" s="774">
        <v>5053939</v>
      </c>
      <c r="Q6" s="774">
        <v>5015160</v>
      </c>
      <c r="R6" s="774">
        <v>5568007</v>
      </c>
      <c r="S6" s="774">
        <v>4771913</v>
      </c>
      <c r="T6" s="774">
        <v>4580480</v>
      </c>
      <c r="U6" s="766">
        <v>5102796</v>
      </c>
      <c r="V6" s="1104" t="s">
        <v>1345</v>
      </c>
      <c r="W6" s="1105"/>
      <c r="X6" s="784"/>
      <c r="Y6" s="783"/>
      <c r="Z6" s="1034"/>
      <c r="AA6" s="744"/>
      <c r="AB6" s="771"/>
      <c r="EX6" s="1014"/>
      <c r="EY6" s="758"/>
      <c r="EZ6" s="758"/>
      <c r="FA6" s="758"/>
      <c r="FB6" s="758"/>
      <c r="FC6" s="758"/>
      <c r="FD6" s="758"/>
      <c r="FE6" s="758"/>
      <c r="FF6" s="758"/>
      <c r="FG6" s="758"/>
      <c r="FH6" s="758"/>
      <c r="FI6" s="758"/>
      <c r="FJ6" s="758"/>
      <c r="FK6" s="758"/>
      <c r="FL6" s="758"/>
      <c r="FM6" s="758"/>
      <c r="FN6" s="758"/>
      <c r="FO6" s="758"/>
      <c r="FP6" s="758"/>
      <c r="FQ6" s="758"/>
      <c r="FR6" s="758"/>
      <c r="FS6" s="758"/>
      <c r="FT6" s="758"/>
      <c r="FU6" s="758"/>
      <c r="FV6" s="744"/>
      <c r="FW6" s="1014"/>
      <c r="FX6" s="758"/>
      <c r="FY6" s="758"/>
      <c r="FZ6" s="758"/>
      <c r="GA6" s="758"/>
      <c r="GB6" s="758"/>
      <c r="GC6" s="758"/>
      <c r="GD6" s="758"/>
      <c r="GE6" s="758"/>
      <c r="GF6" s="758"/>
      <c r="GG6" s="758"/>
      <c r="GH6" s="758"/>
      <c r="GI6" s="758"/>
      <c r="GJ6" s="758"/>
      <c r="GK6" s="758"/>
      <c r="GL6" s="758"/>
      <c r="GM6" s="758"/>
      <c r="GN6" s="758"/>
      <c r="GO6" s="758"/>
      <c r="GP6" s="758"/>
      <c r="GQ6" s="758"/>
      <c r="GR6" s="758"/>
      <c r="GS6" s="758"/>
      <c r="GT6" s="758"/>
      <c r="GU6" s="744"/>
      <c r="GV6" s="744"/>
      <c r="GW6" s="744"/>
    </row>
    <row r="7" spans="1:205" s="306" customFormat="1" ht="20.25" customHeight="1" x14ac:dyDescent="0.15">
      <c r="A7" s="458"/>
      <c r="B7" s="1015" t="s">
        <v>1346</v>
      </c>
      <c r="C7" s="1113"/>
      <c r="D7" s="1089" t="s">
        <v>1347</v>
      </c>
      <c r="E7" s="1090"/>
      <c r="F7" s="756">
        <v>6512498</v>
      </c>
      <c r="G7" s="756">
        <v>515034</v>
      </c>
      <c r="H7" s="756">
        <v>494427</v>
      </c>
      <c r="I7" s="756">
        <v>545357</v>
      </c>
      <c r="J7" s="756">
        <v>536925</v>
      </c>
      <c r="K7" s="756">
        <v>568625</v>
      </c>
      <c r="L7" s="756">
        <v>514334</v>
      </c>
      <c r="M7" s="756">
        <v>576138</v>
      </c>
      <c r="N7" s="757">
        <v>624790</v>
      </c>
      <c r="O7" s="756">
        <v>538675</v>
      </c>
      <c r="P7" s="756">
        <v>524153</v>
      </c>
      <c r="Q7" s="756">
        <v>521304</v>
      </c>
      <c r="R7" s="756">
        <v>552736</v>
      </c>
      <c r="S7" s="756">
        <v>464467</v>
      </c>
      <c r="T7" s="756">
        <v>433352</v>
      </c>
      <c r="U7" s="755">
        <v>506175</v>
      </c>
      <c r="V7" s="779" t="s">
        <v>1348</v>
      </c>
      <c r="W7" s="779"/>
      <c r="X7" s="1115" t="s">
        <v>1349</v>
      </c>
      <c r="Y7" s="759"/>
      <c r="Z7" s="1034"/>
      <c r="AA7" s="758"/>
      <c r="AB7" s="771"/>
      <c r="EX7" s="458"/>
      <c r="EY7" s="758"/>
      <c r="EZ7" s="758"/>
      <c r="FA7" s="758"/>
      <c r="FB7" s="758"/>
      <c r="FC7" s="744"/>
      <c r="FD7" s="744"/>
      <c r="FE7" s="744"/>
      <c r="FF7" s="744"/>
      <c r="FG7" s="744"/>
      <c r="FH7" s="744"/>
      <c r="FI7" s="744"/>
      <c r="FJ7" s="744"/>
      <c r="FK7" s="744"/>
      <c r="FL7" s="744"/>
      <c r="FM7" s="744"/>
      <c r="FN7" s="744"/>
      <c r="FO7" s="744"/>
      <c r="FP7" s="744"/>
      <c r="FQ7" s="744"/>
      <c r="FR7" s="744"/>
      <c r="FS7" s="744"/>
      <c r="FT7" s="744"/>
      <c r="FU7" s="744"/>
      <c r="FV7" s="744"/>
      <c r="FW7" s="458"/>
      <c r="FX7" s="758"/>
      <c r="FY7" s="758"/>
      <c r="FZ7" s="758"/>
      <c r="GA7" s="758"/>
      <c r="GB7" s="744"/>
      <c r="GC7" s="744"/>
      <c r="GD7" s="744"/>
      <c r="GE7" s="744"/>
      <c r="GF7" s="744"/>
      <c r="GG7" s="744"/>
      <c r="GH7" s="744"/>
      <c r="GI7" s="744"/>
      <c r="GJ7" s="744"/>
      <c r="GK7" s="744"/>
      <c r="GL7" s="744"/>
      <c r="GM7" s="744"/>
      <c r="GN7" s="744"/>
      <c r="GO7" s="744"/>
      <c r="GP7" s="744"/>
      <c r="GQ7" s="744"/>
      <c r="GR7" s="744"/>
      <c r="GS7" s="744"/>
      <c r="GT7" s="744"/>
      <c r="GU7" s="744"/>
      <c r="GV7" s="744"/>
      <c r="GW7" s="744"/>
    </row>
    <row r="8" spans="1:205" s="306" customFormat="1" ht="20.25" customHeight="1" x14ac:dyDescent="0.15">
      <c r="A8" s="458"/>
      <c r="B8" s="761"/>
      <c r="C8" s="1113"/>
      <c r="D8" s="1089" t="s">
        <v>1350</v>
      </c>
      <c r="E8" s="1090"/>
      <c r="F8" s="756">
        <v>56539706</v>
      </c>
      <c r="G8" s="756">
        <v>4618361</v>
      </c>
      <c r="H8" s="756">
        <v>4480068</v>
      </c>
      <c r="I8" s="756">
        <v>4893710</v>
      </c>
      <c r="J8" s="756">
        <v>4565019</v>
      </c>
      <c r="K8" s="756">
        <v>4645909</v>
      </c>
      <c r="L8" s="756">
        <v>4471848</v>
      </c>
      <c r="M8" s="756">
        <v>5037332</v>
      </c>
      <c r="N8" s="757">
        <v>5219518</v>
      </c>
      <c r="O8" s="756">
        <v>4586646</v>
      </c>
      <c r="P8" s="756">
        <v>4523382</v>
      </c>
      <c r="Q8" s="756">
        <v>4488205</v>
      </c>
      <c r="R8" s="756">
        <v>5009708</v>
      </c>
      <c r="S8" s="756">
        <v>4302971</v>
      </c>
      <c r="T8" s="756">
        <v>4142185</v>
      </c>
      <c r="U8" s="755">
        <v>4590237</v>
      </c>
      <c r="V8" s="779" t="s">
        <v>1351</v>
      </c>
      <c r="W8" s="779"/>
      <c r="X8" s="1116"/>
      <c r="Y8" s="759"/>
      <c r="Z8" s="1034"/>
      <c r="AA8" s="758"/>
      <c r="AB8" s="771"/>
      <c r="EX8" s="458"/>
      <c r="EY8" s="758"/>
      <c r="EZ8" s="758"/>
      <c r="FA8" s="758"/>
      <c r="FB8" s="758"/>
      <c r="FC8" s="744"/>
      <c r="FD8" s="744"/>
      <c r="FE8" s="744"/>
      <c r="FF8" s="744"/>
      <c r="FG8" s="744"/>
      <c r="FH8" s="744"/>
      <c r="FI8" s="744"/>
      <c r="FJ8" s="744"/>
      <c r="FK8" s="744"/>
      <c r="FL8" s="744"/>
      <c r="FM8" s="744"/>
      <c r="FN8" s="744"/>
      <c r="FO8" s="744"/>
      <c r="FP8" s="744"/>
      <c r="FQ8" s="744"/>
      <c r="FR8" s="744"/>
      <c r="FS8" s="744"/>
      <c r="FT8" s="744"/>
      <c r="FU8" s="744"/>
      <c r="FV8" s="744"/>
      <c r="FW8" s="458"/>
      <c r="FX8" s="758"/>
      <c r="FY8" s="758"/>
      <c r="FZ8" s="758"/>
      <c r="GA8" s="758"/>
      <c r="GB8" s="744"/>
      <c r="GC8" s="744"/>
      <c r="GD8" s="744"/>
      <c r="GE8" s="744"/>
      <c r="GF8" s="744"/>
      <c r="GG8" s="744"/>
      <c r="GH8" s="744"/>
      <c r="GI8" s="744"/>
      <c r="GJ8" s="744"/>
      <c r="GK8" s="744"/>
      <c r="GL8" s="744"/>
      <c r="GM8" s="744"/>
      <c r="GN8" s="744"/>
      <c r="GO8" s="744"/>
      <c r="GP8" s="744"/>
      <c r="GQ8" s="744"/>
      <c r="GR8" s="744"/>
      <c r="GS8" s="744"/>
      <c r="GT8" s="744"/>
      <c r="GU8" s="744"/>
      <c r="GV8" s="744"/>
      <c r="GW8" s="744"/>
    </row>
    <row r="9" spans="1:205" s="306" customFormat="1" ht="20.25" customHeight="1" x14ac:dyDescent="0.15">
      <c r="A9" s="458"/>
      <c r="B9" s="1018" t="s">
        <v>1352</v>
      </c>
      <c r="C9" s="1113"/>
      <c r="D9" s="1089" t="s">
        <v>573</v>
      </c>
      <c r="E9" s="1090"/>
      <c r="F9" s="756">
        <v>66703</v>
      </c>
      <c r="G9" s="756">
        <v>4988</v>
      </c>
      <c r="H9" s="756">
        <v>4845</v>
      </c>
      <c r="I9" s="756">
        <v>6250</v>
      </c>
      <c r="J9" s="756">
        <v>5192</v>
      </c>
      <c r="K9" s="756">
        <v>5956</v>
      </c>
      <c r="L9" s="756">
        <v>6725</v>
      </c>
      <c r="M9" s="756">
        <v>4936</v>
      </c>
      <c r="N9" s="757">
        <v>5292</v>
      </c>
      <c r="O9" s="756">
        <v>4901</v>
      </c>
      <c r="P9" s="756">
        <v>6404</v>
      </c>
      <c r="Q9" s="756">
        <v>5651</v>
      </c>
      <c r="R9" s="756">
        <v>5563</v>
      </c>
      <c r="S9" s="756">
        <v>4475</v>
      </c>
      <c r="T9" s="756">
        <v>4943</v>
      </c>
      <c r="U9" s="755">
        <v>6384</v>
      </c>
      <c r="V9" s="779" t="s">
        <v>1353</v>
      </c>
      <c r="W9" s="779"/>
      <c r="X9" s="760"/>
      <c r="Y9" s="1089" t="s">
        <v>1354</v>
      </c>
      <c r="Z9" s="1034"/>
      <c r="AA9" s="758"/>
      <c r="AB9" s="771"/>
      <c r="EX9" s="458"/>
      <c r="EY9" s="758"/>
      <c r="EZ9" s="758"/>
      <c r="FA9" s="758"/>
      <c r="FB9" s="758"/>
      <c r="FC9" s="744"/>
      <c r="FD9" s="744"/>
      <c r="FE9" s="744"/>
      <c r="FF9" s="744"/>
      <c r="FG9" s="744"/>
      <c r="FH9" s="744"/>
      <c r="FI9" s="744"/>
      <c r="FJ9" s="744"/>
      <c r="FK9" s="744"/>
      <c r="FL9" s="744"/>
      <c r="FM9" s="744"/>
      <c r="FN9" s="744"/>
      <c r="FO9" s="744"/>
      <c r="FP9" s="744"/>
      <c r="FQ9" s="744"/>
      <c r="FR9" s="744"/>
      <c r="FS9" s="744"/>
      <c r="FT9" s="744"/>
      <c r="FU9" s="744"/>
      <c r="FV9" s="744"/>
      <c r="FW9" s="458"/>
      <c r="FX9" s="758"/>
      <c r="FY9" s="758"/>
      <c r="FZ9" s="758"/>
      <c r="GA9" s="758"/>
      <c r="GB9" s="744"/>
      <c r="GC9" s="744"/>
      <c r="GD9" s="744"/>
      <c r="GE9" s="744"/>
      <c r="GF9" s="744"/>
      <c r="GG9" s="744"/>
      <c r="GH9" s="744"/>
      <c r="GI9" s="744"/>
      <c r="GJ9" s="744"/>
      <c r="GK9" s="744"/>
      <c r="GL9" s="744"/>
      <c r="GM9" s="744"/>
      <c r="GN9" s="744"/>
      <c r="GO9" s="744"/>
      <c r="GP9" s="744"/>
      <c r="GQ9" s="744"/>
      <c r="GR9" s="744"/>
      <c r="GS9" s="744"/>
      <c r="GT9" s="744"/>
      <c r="GU9" s="744"/>
      <c r="GV9" s="744"/>
      <c r="GW9" s="744"/>
    </row>
    <row r="10" spans="1:205" s="306" customFormat="1" ht="8.25" customHeight="1" x14ac:dyDescent="0.15">
      <c r="A10" s="458"/>
      <c r="B10" s="1018"/>
      <c r="C10" s="1124"/>
      <c r="D10" s="1016"/>
      <c r="E10" s="1017"/>
      <c r="F10" s="756"/>
      <c r="G10" s="756"/>
      <c r="H10" s="756"/>
      <c r="I10" s="756"/>
      <c r="J10" s="756"/>
      <c r="K10" s="756"/>
      <c r="L10" s="756"/>
      <c r="M10" s="756"/>
      <c r="N10" s="757"/>
      <c r="O10" s="756"/>
      <c r="P10" s="756"/>
      <c r="Q10" s="756"/>
      <c r="R10" s="756"/>
      <c r="S10" s="756"/>
      <c r="T10" s="756"/>
      <c r="U10" s="755"/>
      <c r="V10" s="777"/>
      <c r="W10" s="777"/>
      <c r="X10" s="781"/>
      <c r="Y10" s="1089"/>
      <c r="Z10" s="1034"/>
      <c r="AA10" s="758"/>
      <c r="AB10" s="771"/>
      <c r="EX10" s="458"/>
      <c r="EY10" s="758"/>
      <c r="EZ10" s="758"/>
      <c r="FA10" s="758"/>
      <c r="FB10" s="758"/>
      <c r="FC10" s="744"/>
      <c r="FD10" s="744"/>
      <c r="FE10" s="744"/>
      <c r="FF10" s="744"/>
      <c r="FG10" s="744"/>
      <c r="FH10" s="744"/>
      <c r="FI10" s="744"/>
      <c r="FJ10" s="744"/>
      <c r="FK10" s="744"/>
      <c r="FL10" s="744"/>
      <c r="FM10" s="744"/>
      <c r="FN10" s="744"/>
      <c r="FO10" s="744"/>
      <c r="FP10" s="744"/>
      <c r="FQ10" s="744"/>
      <c r="FR10" s="744"/>
      <c r="FS10" s="744"/>
      <c r="FT10" s="744"/>
      <c r="FU10" s="744"/>
      <c r="FV10" s="744"/>
      <c r="FW10" s="458"/>
      <c r="FX10" s="758"/>
      <c r="FY10" s="758"/>
      <c r="FZ10" s="758"/>
      <c r="GA10" s="758"/>
      <c r="GB10" s="744"/>
      <c r="GC10" s="744"/>
      <c r="GD10" s="744"/>
      <c r="GE10" s="744"/>
      <c r="GF10" s="744"/>
      <c r="GG10" s="744"/>
      <c r="GH10" s="744"/>
      <c r="GI10" s="744"/>
      <c r="GJ10" s="744"/>
      <c r="GK10" s="744"/>
      <c r="GL10" s="744"/>
      <c r="GM10" s="744"/>
      <c r="GN10" s="744"/>
      <c r="GO10" s="744"/>
      <c r="GP10" s="744"/>
      <c r="GQ10" s="744"/>
      <c r="GR10" s="744"/>
      <c r="GS10" s="744"/>
      <c r="GT10" s="744"/>
      <c r="GU10" s="744"/>
      <c r="GV10" s="744"/>
      <c r="GW10" s="744"/>
    </row>
    <row r="11" spans="1:205" s="306" customFormat="1" ht="20.25" customHeight="1" x14ac:dyDescent="0.15">
      <c r="A11" s="458"/>
      <c r="B11" s="1015" t="s">
        <v>1355</v>
      </c>
      <c r="C11" s="782"/>
      <c r="D11" s="1102" t="s">
        <v>1356</v>
      </c>
      <c r="E11" s="1103"/>
      <c r="F11" s="767">
        <v>792230</v>
      </c>
      <c r="G11" s="767">
        <v>808996</v>
      </c>
      <c r="H11" s="767">
        <v>836659</v>
      </c>
      <c r="I11" s="767">
        <v>883086</v>
      </c>
      <c r="J11" s="767">
        <v>923160</v>
      </c>
      <c r="K11" s="767">
        <v>926350</v>
      </c>
      <c r="L11" s="767">
        <v>895279</v>
      </c>
      <c r="M11" s="767">
        <v>874102</v>
      </c>
      <c r="N11" s="768">
        <v>859928</v>
      </c>
      <c r="O11" s="767">
        <v>861151</v>
      </c>
      <c r="P11" s="767">
        <v>780742</v>
      </c>
      <c r="Q11" s="767">
        <v>855691</v>
      </c>
      <c r="R11" s="767">
        <v>792230</v>
      </c>
      <c r="S11" s="767">
        <v>870146</v>
      </c>
      <c r="T11" s="767">
        <v>820997</v>
      </c>
      <c r="U11" s="766">
        <v>832807</v>
      </c>
      <c r="V11" s="1104" t="s">
        <v>1357</v>
      </c>
      <c r="W11" s="1105"/>
      <c r="X11" s="763"/>
      <c r="Y11" s="780"/>
      <c r="Z11" s="1034"/>
      <c r="AA11" s="758"/>
      <c r="AB11" s="771"/>
      <c r="EX11" s="458"/>
      <c r="EY11" s="758"/>
      <c r="EZ11" s="758"/>
      <c r="FA11" s="758"/>
      <c r="FB11" s="758"/>
      <c r="FC11" s="744"/>
      <c r="FD11" s="744"/>
      <c r="FE11" s="744"/>
      <c r="FF11" s="744"/>
      <c r="FG11" s="744"/>
      <c r="FH11" s="744"/>
      <c r="FI11" s="744"/>
      <c r="FJ11" s="744"/>
      <c r="FK11" s="744"/>
      <c r="FL11" s="744"/>
      <c r="FM11" s="744"/>
      <c r="FN11" s="744"/>
      <c r="FO11" s="744"/>
      <c r="FP11" s="744"/>
      <c r="FQ11" s="744"/>
      <c r="FR11" s="744"/>
      <c r="FS11" s="744"/>
      <c r="FT11" s="744"/>
      <c r="FU11" s="744"/>
      <c r="FV11" s="744"/>
      <c r="FW11" s="458"/>
      <c r="FX11" s="758"/>
      <c r="FY11" s="758"/>
      <c r="FZ11" s="758"/>
      <c r="GA11" s="758"/>
      <c r="GB11" s="744"/>
      <c r="GC11" s="744"/>
      <c r="GD11" s="744"/>
      <c r="GE11" s="744"/>
      <c r="GF11" s="744"/>
      <c r="GG11" s="744"/>
      <c r="GH11" s="744"/>
      <c r="GI11" s="744"/>
      <c r="GJ11" s="744"/>
      <c r="GK11" s="744"/>
      <c r="GL11" s="744"/>
      <c r="GM11" s="744"/>
      <c r="GN11" s="744"/>
      <c r="GO11" s="744"/>
      <c r="GP11" s="744"/>
      <c r="GQ11" s="744"/>
      <c r="GR11" s="744"/>
      <c r="GS11" s="744"/>
      <c r="GT11" s="744"/>
      <c r="GU11" s="744"/>
      <c r="GV11" s="744"/>
      <c r="GW11" s="744"/>
    </row>
    <row r="12" spans="1:205" s="306" customFormat="1" ht="20.25" customHeight="1" x14ac:dyDescent="0.15">
      <c r="A12" s="458"/>
      <c r="B12" s="761"/>
      <c r="C12" s="1091" t="s">
        <v>1358</v>
      </c>
      <c r="D12" s="1089" t="s">
        <v>576</v>
      </c>
      <c r="E12" s="1090"/>
      <c r="F12" s="756">
        <v>137166</v>
      </c>
      <c r="G12" s="756">
        <v>145451</v>
      </c>
      <c r="H12" s="756">
        <v>137523</v>
      </c>
      <c r="I12" s="756">
        <v>144541</v>
      </c>
      <c r="J12" s="756">
        <v>144302</v>
      </c>
      <c r="K12" s="756">
        <v>158487</v>
      </c>
      <c r="L12" s="756">
        <v>149325</v>
      </c>
      <c r="M12" s="756">
        <v>145556</v>
      </c>
      <c r="N12" s="757">
        <v>143726</v>
      </c>
      <c r="O12" s="756">
        <v>141867</v>
      </c>
      <c r="P12" s="756">
        <v>137665</v>
      </c>
      <c r="Q12" s="756">
        <v>140719</v>
      </c>
      <c r="R12" s="756">
        <v>137166</v>
      </c>
      <c r="S12" s="756">
        <v>140639</v>
      </c>
      <c r="T12" s="756">
        <v>141787</v>
      </c>
      <c r="U12" s="755">
        <v>129707</v>
      </c>
      <c r="V12" s="779" t="s">
        <v>1348</v>
      </c>
      <c r="W12" s="779"/>
      <c r="X12" s="1115" t="s">
        <v>1359</v>
      </c>
      <c r="Y12" s="759"/>
      <c r="Z12" s="1034"/>
      <c r="AA12" s="758"/>
      <c r="AB12" s="771"/>
      <c r="EX12" s="458"/>
      <c r="EY12" s="758"/>
      <c r="EZ12" s="758"/>
      <c r="FA12" s="758"/>
      <c r="FB12" s="758"/>
      <c r="FC12" s="744"/>
      <c r="FD12" s="744"/>
      <c r="FE12" s="744"/>
      <c r="FF12" s="744"/>
      <c r="FG12" s="744"/>
      <c r="FH12" s="744"/>
      <c r="FI12" s="744"/>
      <c r="FJ12" s="744"/>
      <c r="FK12" s="744"/>
      <c r="FL12" s="744"/>
      <c r="FM12" s="744"/>
      <c r="FN12" s="744"/>
      <c r="FO12" s="744"/>
      <c r="FP12" s="744"/>
      <c r="FQ12" s="744"/>
      <c r="FR12" s="744"/>
      <c r="FS12" s="744"/>
      <c r="FT12" s="744"/>
      <c r="FU12" s="744"/>
      <c r="FV12" s="744"/>
      <c r="FW12" s="458"/>
      <c r="FX12" s="758"/>
      <c r="FY12" s="758"/>
      <c r="FZ12" s="758"/>
      <c r="GA12" s="758"/>
      <c r="GB12" s="744"/>
      <c r="GC12" s="744"/>
      <c r="GD12" s="744"/>
      <c r="GE12" s="744"/>
      <c r="GF12" s="744"/>
      <c r="GG12" s="744"/>
      <c r="GH12" s="744"/>
      <c r="GI12" s="744"/>
      <c r="GJ12" s="744"/>
      <c r="GK12" s="744"/>
      <c r="GL12" s="744"/>
      <c r="GM12" s="744"/>
      <c r="GN12" s="744"/>
      <c r="GO12" s="744"/>
      <c r="GP12" s="744"/>
      <c r="GQ12" s="744"/>
      <c r="GR12" s="744"/>
      <c r="GS12" s="744"/>
      <c r="GT12" s="744"/>
      <c r="GU12" s="744"/>
      <c r="GV12" s="744"/>
      <c r="GW12" s="744"/>
    </row>
    <row r="13" spans="1:205" s="306" customFormat="1" ht="20.25" customHeight="1" x14ac:dyDescent="0.15">
      <c r="A13" s="458"/>
      <c r="B13" s="1018" t="s">
        <v>1360</v>
      </c>
      <c r="C13" s="1092"/>
      <c r="D13" s="1089" t="s">
        <v>575</v>
      </c>
      <c r="E13" s="1090"/>
      <c r="F13" s="756">
        <v>650100</v>
      </c>
      <c r="G13" s="756">
        <v>658379</v>
      </c>
      <c r="H13" s="756">
        <v>693175</v>
      </c>
      <c r="I13" s="756">
        <v>733027</v>
      </c>
      <c r="J13" s="756">
        <v>773706</v>
      </c>
      <c r="K13" s="756">
        <v>761618</v>
      </c>
      <c r="L13" s="756">
        <v>740779</v>
      </c>
      <c r="M13" s="756">
        <v>722341</v>
      </c>
      <c r="N13" s="757">
        <v>710818</v>
      </c>
      <c r="O13" s="756">
        <v>713435</v>
      </c>
      <c r="P13" s="756">
        <v>637235</v>
      </c>
      <c r="Q13" s="756">
        <v>709635</v>
      </c>
      <c r="R13" s="756">
        <v>650100</v>
      </c>
      <c r="S13" s="756">
        <v>724114</v>
      </c>
      <c r="T13" s="756">
        <v>673628</v>
      </c>
      <c r="U13" s="755">
        <v>698382</v>
      </c>
      <c r="V13" s="779" t="s">
        <v>1351</v>
      </c>
      <c r="W13" s="779"/>
      <c r="X13" s="1116"/>
      <c r="Y13" s="759"/>
      <c r="Z13" s="1034"/>
      <c r="AA13" s="758"/>
      <c r="AB13" s="771"/>
      <c r="EX13" s="458"/>
      <c r="EY13" s="758"/>
      <c r="EZ13" s="758"/>
      <c r="FA13" s="758"/>
      <c r="FB13" s="758"/>
      <c r="FC13" s="744"/>
      <c r="FD13" s="744"/>
      <c r="FE13" s="744"/>
      <c r="FF13" s="744"/>
      <c r="FG13" s="744"/>
      <c r="FH13" s="744"/>
      <c r="FI13" s="744"/>
      <c r="FJ13" s="744"/>
      <c r="FK13" s="744"/>
      <c r="FL13" s="744"/>
      <c r="FM13" s="744"/>
      <c r="FN13" s="744"/>
      <c r="FO13" s="744"/>
      <c r="FP13" s="744"/>
      <c r="FQ13" s="744"/>
      <c r="FR13" s="744"/>
      <c r="FS13" s="744"/>
      <c r="FT13" s="744"/>
      <c r="FU13" s="744"/>
      <c r="FV13" s="744"/>
      <c r="FW13" s="458"/>
      <c r="FX13" s="758"/>
      <c r="FY13" s="758"/>
      <c r="FZ13" s="758"/>
      <c r="GA13" s="758"/>
      <c r="GB13" s="744"/>
      <c r="GC13" s="744"/>
      <c r="GD13" s="744"/>
      <c r="GE13" s="744"/>
      <c r="GF13" s="744"/>
      <c r="GG13" s="744"/>
      <c r="GH13" s="744"/>
      <c r="GI13" s="744"/>
      <c r="GJ13" s="744"/>
      <c r="GK13" s="744"/>
      <c r="GL13" s="744"/>
      <c r="GM13" s="744"/>
      <c r="GN13" s="744"/>
      <c r="GO13" s="744"/>
      <c r="GP13" s="744"/>
      <c r="GQ13" s="744"/>
      <c r="GR13" s="744"/>
      <c r="GS13" s="744"/>
      <c r="GT13" s="744"/>
      <c r="GU13" s="744"/>
      <c r="GV13" s="744"/>
      <c r="GW13" s="744"/>
    </row>
    <row r="14" spans="1:205" s="306" customFormat="1" ht="20.25" customHeight="1" x14ac:dyDescent="0.15">
      <c r="A14" s="458"/>
      <c r="B14" s="778"/>
      <c r="C14" s="751"/>
      <c r="D14" s="1111" t="s">
        <v>573</v>
      </c>
      <c r="E14" s="1112"/>
      <c r="F14" s="749">
        <v>4964</v>
      </c>
      <c r="G14" s="749">
        <v>5166</v>
      </c>
      <c r="H14" s="749">
        <v>5961</v>
      </c>
      <c r="I14" s="749">
        <v>5518</v>
      </c>
      <c r="J14" s="749">
        <v>5152</v>
      </c>
      <c r="K14" s="749">
        <v>6245</v>
      </c>
      <c r="L14" s="749">
        <v>5175</v>
      </c>
      <c r="M14" s="749">
        <v>6205</v>
      </c>
      <c r="N14" s="750">
        <v>5384</v>
      </c>
      <c r="O14" s="749">
        <v>5849</v>
      </c>
      <c r="P14" s="749">
        <v>5842</v>
      </c>
      <c r="Q14" s="749">
        <v>5337</v>
      </c>
      <c r="R14" s="749">
        <v>4964</v>
      </c>
      <c r="S14" s="749">
        <v>5393</v>
      </c>
      <c r="T14" s="749">
        <v>5582</v>
      </c>
      <c r="U14" s="748">
        <v>4718</v>
      </c>
      <c r="V14" s="777" t="s">
        <v>1353</v>
      </c>
      <c r="W14" s="777"/>
      <c r="X14" s="781"/>
      <c r="Y14" s="770"/>
      <c r="Z14" s="1034"/>
      <c r="AA14" s="758"/>
      <c r="AB14" s="771"/>
      <c r="EX14" s="458"/>
      <c r="EY14" s="758"/>
      <c r="EZ14" s="758"/>
      <c r="FA14" s="758"/>
      <c r="FB14" s="758"/>
      <c r="FC14" s="744"/>
      <c r="FD14" s="744"/>
      <c r="FE14" s="744"/>
      <c r="FF14" s="744"/>
      <c r="FG14" s="744"/>
      <c r="FH14" s="744"/>
      <c r="FI14" s="744"/>
      <c r="FJ14" s="744"/>
      <c r="FK14" s="744"/>
      <c r="FL14" s="744"/>
      <c r="FM14" s="744"/>
      <c r="FN14" s="744"/>
      <c r="FO14" s="744"/>
      <c r="FP14" s="744"/>
      <c r="FQ14" s="744"/>
      <c r="FR14" s="744"/>
      <c r="FS14" s="744"/>
      <c r="FT14" s="744"/>
      <c r="FU14" s="744"/>
      <c r="FV14" s="744"/>
      <c r="FW14" s="458"/>
      <c r="FX14" s="758"/>
      <c r="FY14" s="758"/>
      <c r="FZ14" s="758"/>
      <c r="GA14" s="758"/>
      <c r="GB14" s="744"/>
      <c r="GC14" s="744"/>
      <c r="GD14" s="744"/>
      <c r="GE14" s="744"/>
      <c r="GF14" s="744"/>
      <c r="GG14" s="744"/>
      <c r="GH14" s="744"/>
      <c r="GI14" s="744"/>
      <c r="GJ14" s="744"/>
      <c r="GK14" s="744"/>
      <c r="GL14" s="744"/>
      <c r="GM14" s="744"/>
      <c r="GN14" s="744"/>
      <c r="GO14" s="744"/>
      <c r="GP14" s="744"/>
      <c r="GQ14" s="744"/>
      <c r="GR14" s="744"/>
      <c r="GS14" s="744"/>
      <c r="GT14" s="744"/>
      <c r="GU14" s="744"/>
      <c r="GV14" s="744"/>
      <c r="GW14" s="744"/>
    </row>
    <row r="15" spans="1:205" s="306" customFormat="1" ht="20.25" customHeight="1" x14ac:dyDescent="0.15">
      <c r="A15" s="458"/>
      <c r="B15" s="776"/>
      <c r="C15" s="1099" t="s">
        <v>572</v>
      </c>
      <c r="D15" s="1102" t="s">
        <v>1356</v>
      </c>
      <c r="E15" s="1103"/>
      <c r="F15" s="774">
        <v>53913040</v>
      </c>
      <c r="G15" s="774">
        <v>4933534</v>
      </c>
      <c r="H15" s="774">
        <v>4343557</v>
      </c>
      <c r="I15" s="774">
        <v>4642454</v>
      </c>
      <c r="J15" s="774">
        <v>4220947</v>
      </c>
      <c r="K15" s="774">
        <v>4260826</v>
      </c>
      <c r="L15" s="774">
        <v>3818247</v>
      </c>
      <c r="M15" s="774">
        <v>4318530</v>
      </c>
      <c r="N15" s="775">
        <v>4682952</v>
      </c>
      <c r="O15" s="774">
        <v>4384803</v>
      </c>
      <c r="P15" s="774">
        <v>4619619</v>
      </c>
      <c r="Q15" s="774">
        <v>4761018</v>
      </c>
      <c r="R15" s="774">
        <v>4926553</v>
      </c>
      <c r="S15" s="774">
        <v>4838084</v>
      </c>
      <c r="T15" s="774">
        <v>4377713</v>
      </c>
      <c r="U15" s="773">
        <v>4272633</v>
      </c>
      <c r="V15" s="1104" t="s">
        <v>1357</v>
      </c>
      <c r="W15" s="1105"/>
      <c r="X15" s="763"/>
      <c r="Y15" s="772"/>
      <c r="Z15" s="1034"/>
      <c r="AA15" s="758"/>
      <c r="AB15" s="771"/>
      <c r="EX15" s="458"/>
      <c r="EY15" s="758"/>
      <c r="EZ15" s="758"/>
      <c r="FA15" s="758"/>
      <c r="FB15" s="758"/>
      <c r="FC15" s="744"/>
      <c r="FD15" s="744"/>
      <c r="FE15" s="744"/>
      <c r="FF15" s="744"/>
      <c r="FG15" s="744"/>
      <c r="FH15" s="744"/>
      <c r="FI15" s="744"/>
      <c r="FJ15" s="744"/>
      <c r="FK15" s="744"/>
      <c r="FL15" s="744"/>
      <c r="FM15" s="744"/>
      <c r="FN15" s="744"/>
      <c r="FO15" s="744"/>
      <c r="FP15" s="744"/>
      <c r="FQ15" s="744"/>
      <c r="FR15" s="744"/>
      <c r="FS15" s="744"/>
      <c r="FT15" s="744"/>
      <c r="FU15" s="744"/>
      <c r="FV15" s="744"/>
      <c r="FW15" s="458"/>
      <c r="FX15" s="758"/>
      <c r="FY15" s="758"/>
      <c r="FZ15" s="758"/>
      <c r="GA15" s="758"/>
      <c r="GB15" s="744"/>
      <c r="GC15" s="744"/>
      <c r="GD15" s="744"/>
      <c r="GE15" s="744"/>
      <c r="GF15" s="744"/>
      <c r="GG15" s="744"/>
      <c r="GH15" s="744"/>
      <c r="GI15" s="744"/>
      <c r="GJ15" s="744"/>
      <c r="GK15" s="744"/>
      <c r="GL15" s="744"/>
      <c r="GM15" s="744"/>
      <c r="GN15" s="744"/>
      <c r="GO15" s="744"/>
      <c r="GP15" s="744"/>
      <c r="GQ15" s="744"/>
      <c r="GR15" s="744"/>
      <c r="GS15" s="744"/>
      <c r="GT15" s="744"/>
      <c r="GU15" s="744"/>
      <c r="GV15" s="744"/>
      <c r="GW15" s="744"/>
    </row>
    <row r="16" spans="1:205" s="306" customFormat="1" ht="20.25" customHeight="1" x14ac:dyDescent="0.15">
      <c r="A16" s="458"/>
      <c r="B16" s="1015" t="s">
        <v>1361</v>
      </c>
      <c r="C16" s="1113"/>
      <c r="D16" s="1089" t="s">
        <v>1362</v>
      </c>
      <c r="E16" s="1090"/>
      <c r="F16" s="756">
        <v>53861357</v>
      </c>
      <c r="G16" s="756">
        <v>4930687</v>
      </c>
      <c r="H16" s="756">
        <v>4340674</v>
      </c>
      <c r="I16" s="756">
        <v>4639579</v>
      </c>
      <c r="J16" s="756">
        <v>4218173</v>
      </c>
      <c r="K16" s="756">
        <v>4258099</v>
      </c>
      <c r="L16" s="756">
        <v>3815528</v>
      </c>
      <c r="M16" s="756">
        <v>4297078</v>
      </c>
      <c r="N16" s="757">
        <v>4680309</v>
      </c>
      <c r="O16" s="756">
        <v>4382089</v>
      </c>
      <c r="P16" s="756">
        <v>4616770</v>
      </c>
      <c r="Q16" s="756">
        <v>4758369</v>
      </c>
      <c r="R16" s="756">
        <v>4924002</v>
      </c>
      <c r="S16" s="756">
        <v>4822748</v>
      </c>
      <c r="T16" s="756">
        <v>4375040</v>
      </c>
      <c r="U16" s="755">
        <v>4267939</v>
      </c>
      <c r="V16" s="779" t="s">
        <v>1363</v>
      </c>
      <c r="W16" s="779"/>
      <c r="X16" s="760" t="s">
        <v>1349</v>
      </c>
      <c r="Y16" s="759"/>
      <c r="Z16" s="1034"/>
      <c r="AA16" s="758"/>
      <c r="AB16" s="771"/>
      <c r="EX16" s="458"/>
      <c r="EY16" s="758"/>
      <c r="EZ16" s="758"/>
      <c r="FA16" s="758"/>
      <c r="FB16" s="758"/>
      <c r="FC16" s="744"/>
      <c r="FD16" s="744"/>
      <c r="FE16" s="744"/>
      <c r="FF16" s="744"/>
      <c r="FG16" s="744"/>
      <c r="FH16" s="744"/>
      <c r="FI16" s="744"/>
      <c r="FJ16" s="744"/>
      <c r="FK16" s="744"/>
      <c r="FL16" s="744"/>
      <c r="FM16" s="744"/>
      <c r="FN16" s="744"/>
      <c r="FO16" s="744"/>
      <c r="FP16" s="744"/>
      <c r="FQ16" s="744"/>
      <c r="FR16" s="744"/>
      <c r="FS16" s="744"/>
      <c r="FT16" s="744"/>
      <c r="FU16" s="744"/>
      <c r="FV16" s="744"/>
      <c r="FW16" s="458"/>
      <c r="FX16" s="758"/>
      <c r="FY16" s="758"/>
      <c r="FZ16" s="758"/>
      <c r="GA16" s="758"/>
      <c r="GB16" s="744"/>
      <c r="GC16" s="744"/>
      <c r="GD16" s="744"/>
      <c r="GE16" s="744"/>
      <c r="GF16" s="744"/>
      <c r="GG16" s="744"/>
      <c r="GH16" s="744"/>
      <c r="GI16" s="744"/>
      <c r="GJ16" s="744"/>
      <c r="GK16" s="744"/>
      <c r="GL16" s="744"/>
      <c r="GM16" s="744"/>
      <c r="GN16" s="744"/>
      <c r="GO16" s="744"/>
      <c r="GP16" s="744"/>
      <c r="GQ16" s="744"/>
      <c r="GR16" s="744"/>
      <c r="GS16" s="744"/>
      <c r="GT16" s="744"/>
      <c r="GU16" s="744"/>
      <c r="GV16" s="744"/>
      <c r="GW16" s="744"/>
    </row>
    <row r="17" spans="1:205" s="306" customFormat="1" ht="20.25" customHeight="1" x14ac:dyDescent="0.15">
      <c r="A17" s="458"/>
      <c r="B17" s="1015"/>
      <c r="C17" s="1113"/>
      <c r="D17" s="1089" t="s">
        <v>573</v>
      </c>
      <c r="E17" s="1090"/>
      <c r="F17" s="756">
        <v>51683</v>
      </c>
      <c r="G17" s="756">
        <v>2847</v>
      </c>
      <c r="H17" s="756">
        <v>2883</v>
      </c>
      <c r="I17" s="756">
        <v>2875</v>
      </c>
      <c r="J17" s="756">
        <v>2774</v>
      </c>
      <c r="K17" s="756">
        <v>2727</v>
      </c>
      <c r="L17" s="756">
        <v>2719</v>
      </c>
      <c r="M17" s="756">
        <v>21452</v>
      </c>
      <c r="N17" s="757">
        <v>2643</v>
      </c>
      <c r="O17" s="756">
        <v>2714</v>
      </c>
      <c r="P17" s="756">
        <v>2849</v>
      </c>
      <c r="Q17" s="756">
        <v>2649</v>
      </c>
      <c r="R17" s="756">
        <v>2551</v>
      </c>
      <c r="S17" s="756">
        <v>15336</v>
      </c>
      <c r="T17" s="756">
        <v>2673</v>
      </c>
      <c r="U17" s="755">
        <v>4694</v>
      </c>
      <c r="V17" s="779" t="s">
        <v>1353</v>
      </c>
      <c r="W17" s="779"/>
      <c r="X17" s="753"/>
      <c r="Y17" s="1089" t="s">
        <v>1364</v>
      </c>
      <c r="Z17" s="1034"/>
      <c r="AA17" s="758"/>
      <c r="AB17" s="771"/>
      <c r="EX17" s="458"/>
      <c r="EY17" s="758"/>
      <c r="EZ17" s="758"/>
      <c r="FA17" s="758"/>
      <c r="FB17" s="758"/>
      <c r="FC17" s="744"/>
      <c r="FD17" s="744"/>
      <c r="FE17" s="744"/>
      <c r="FF17" s="744"/>
      <c r="FG17" s="744"/>
      <c r="FH17" s="744"/>
      <c r="FI17" s="744"/>
      <c r="FJ17" s="744"/>
      <c r="FK17" s="744"/>
      <c r="FL17" s="744"/>
      <c r="FM17" s="744"/>
      <c r="FN17" s="744"/>
      <c r="FO17" s="744"/>
      <c r="FP17" s="744"/>
      <c r="FQ17" s="744"/>
      <c r="FR17" s="744"/>
      <c r="FS17" s="744"/>
      <c r="FT17" s="744"/>
      <c r="FU17" s="744"/>
      <c r="FV17" s="744"/>
      <c r="FW17" s="458"/>
      <c r="FX17" s="758"/>
      <c r="FY17" s="758"/>
      <c r="FZ17" s="758"/>
      <c r="GA17" s="758"/>
      <c r="GB17" s="744"/>
      <c r="GC17" s="744"/>
      <c r="GD17" s="744"/>
      <c r="GE17" s="744"/>
      <c r="GF17" s="744"/>
      <c r="GG17" s="744"/>
      <c r="GH17" s="744"/>
      <c r="GI17" s="744"/>
      <c r="GJ17" s="744"/>
      <c r="GK17" s="744"/>
      <c r="GL17" s="744"/>
      <c r="GM17" s="744"/>
      <c r="GN17" s="744"/>
      <c r="GO17" s="744"/>
      <c r="GP17" s="744"/>
      <c r="GQ17" s="744"/>
      <c r="GR17" s="744"/>
      <c r="GS17" s="744"/>
      <c r="GT17" s="744"/>
      <c r="GU17" s="744"/>
      <c r="GV17" s="744"/>
      <c r="GW17" s="744"/>
    </row>
    <row r="18" spans="1:205" s="306" customFormat="1" ht="8.25" customHeight="1" x14ac:dyDescent="0.15">
      <c r="A18" s="458"/>
      <c r="B18" s="1106" t="s">
        <v>1365</v>
      </c>
      <c r="C18" s="1114"/>
      <c r="D18" s="1016"/>
      <c r="E18" s="1017"/>
      <c r="F18" s="756"/>
      <c r="G18" s="756"/>
      <c r="H18" s="756"/>
      <c r="I18" s="756"/>
      <c r="J18" s="756"/>
      <c r="K18" s="756"/>
      <c r="L18" s="756"/>
      <c r="M18" s="756"/>
      <c r="N18" s="757"/>
      <c r="O18" s="756"/>
      <c r="P18" s="756"/>
      <c r="Q18" s="756"/>
      <c r="R18" s="756"/>
      <c r="S18" s="756"/>
      <c r="T18" s="756"/>
      <c r="U18" s="755"/>
      <c r="V18" s="777"/>
      <c r="W18" s="777"/>
      <c r="X18" s="746"/>
      <c r="Y18" s="1089"/>
      <c r="Z18" s="1034"/>
      <c r="AA18" s="758"/>
      <c r="AB18" s="771"/>
      <c r="EX18" s="458"/>
      <c r="EY18" s="758"/>
      <c r="EZ18" s="758"/>
      <c r="FA18" s="758"/>
      <c r="FB18" s="758"/>
      <c r="FC18" s="744"/>
      <c r="FD18" s="744"/>
      <c r="FE18" s="744"/>
      <c r="FF18" s="744"/>
      <c r="FG18" s="744"/>
      <c r="FH18" s="744"/>
      <c r="FI18" s="744"/>
      <c r="FJ18" s="744"/>
      <c r="FK18" s="744"/>
      <c r="FL18" s="744"/>
      <c r="FM18" s="744"/>
      <c r="FN18" s="744"/>
      <c r="FO18" s="744"/>
      <c r="FP18" s="744"/>
      <c r="FQ18" s="744"/>
      <c r="FR18" s="744"/>
      <c r="FS18" s="744"/>
      <c r="FT18" s="744"/>
      <c r="FU18" s="744"/>
      <c r="FV18" s="744"/>
      <c r="FW18" s="458"/>
      <c r="FX18" s="758"/>
      <c r="FY18" s="758"/>
      <c r="FZ18" s="758"/>
      <c r="GA18" s="758"/>
      <c r="GB18" s="744"/>
      <c r="GC18" s="744"/>
      <c r="GD18" s="744"/>
      <c r="GE18" s="744"/>
      <c r="GF18" s="744"/>
      <c r="GG18" s="744"/>
      <c r="GH18" s="744"/>
      <c r="GI18" s="744"/>
      <c r="GJ18" s="744"/>
      <c r="GK18" s="744"/>
      <c r="GL18" s="744"/>
      <c r="GM18" s="744"/>
      <c r="GN18" s="744"/>
      <c r="GO18" s="744"/>
      <c r="GP18" s="744"/>
      <c r="GQ18" s="744"/>
      <c r="GR18" s="744"/>
      <c r="GS18" s="744"/>
      <c r="GT18" s="744"/>
      <c r="GU18" s="744"/>
      <c r="GV18" s="744"/>
      <c r="GW18" s="744"/>
    </row>
    <row r="19" spans="1:205" s="306" customFormat="1" ht="20.25" customHeight="1" x14ac:dyDescent="0.15">
      <c r="A19" s="458"/>
      <c r="B19" s="1107"/>
      <c r="C19" s="1108" t="s">
        <v>1358</v>
      </c>
      <c r="D19" s="1102" t="s">
        <v>1356</v>
      </c>
      <c r="E19" s="1103"/>
      <c r="F19" s="767">
        <v>385217</v>
      </c>
      <c r="G19" s="767">
        <v>395694</v>
      </c>
      <c r="H19" s="767">
        <v>439102</v>
      </c>
      <c r="I19" s="767">
        <v>297356</v>
      </c>
      <c r="J19" s="767">
        <v>387640</v>
      </c>
      <c r="K19" s="767">
        <v>323905</v>
      </c>
      <c r="L19" s="767">
        <v>304081</v>
      </c>
      <c r="M19" s="767">
        <v>352184</v>
      </c>
      <c r="N19" s="768">
        <v>488831</v>
      </c>
      <c r="O19" s="767">
        <v>400700</v>
      </c>
      <c r="P19" s="767">
        <v>333594</v>
      </c>
      <c r="Q19" s="767">
        <v>352290</v>
      </c>
      <c r="R19" s="767">
        <v>385217</v>
      </c>
      <c r="S19" s="767">
        <v>415740</v>
      </c>
      <c r="T19" s="767">
        <v>266493</v>
      </c>
      <c r="U19" s="766">
        <v>540122</v>
      </c>
      <c r="V19" s="1104" t="s">
        <v>1357</v>
      </c>
      <c r="W19" s="1105"/>
      <c r="X19" s="763"/>
      <c r="Y19" s="780"/>
      <c r="Z19" s="1034"/>
      <c r="AA19" s="758"/>
      <c r="AB19" s="771"/>
      <c r="EX19" s="458"/>
      <c r="EY19" s="758"/>
      <c r="EZ19" s="758"/>
      <c r="FA19" s="758"/>
      <c r="FB19" s="758"/>
      <c r="FC19" s="744"/>
      <c r="FD19" s="744"/>
      <c r="FE19" s="744"/>
      <c r="FF19" s="744"/>
      <c r="FG19" s="744"/>
      <c r="FH19" s="744"/>
      <c r="FI19" s="744"/>
      <c r="FJ19" s="744"/>
      <c r="FK19" s="744"/>
      <c r="FL19" s="744"/>
      <c r="FM19" s="744"/>
      <c r="FN19" s="744"/>
      <c r="FO19" s="744"/>
      <c r="FP19" s="744"/>
      <c r="FQ19" s="744"/>
      <c r="FR19" s="744"/>
      <c r="FS19" s="744"/>
      <c r="FT19" s="744"/>
      <c r="FU19" s="744"/>
      <c r="FV19" s="744"/>
      <c r="FW19" s="458"/>
      <c r="FX19" s="758"/>
      <c r="FY19" s="758"/>
      <c r="FZ19" s="758"/>
      <c r="GA19" s="758"/>
      <c r="GB19" s="744"/>
      <c r="GC19" s="744"/>
      <c r="GD19" s="744"/>
      <c r="GE19" s="744"/>
      <c r="GF19" s="744"/>
      <c r="GG19" s="744"/>
      <c r="GH19" s="744"/>
      <c r="GI19" s="744"/>
      <c r="GJ19" s="744"/>
      <c r="GK19" s="744"/>
      <c r="GL19" s="744"/>
      <c r="GM19" s="744"/>
      <c r="GN19" s="744"/>
      <c r="GO19" s="744"/>
      <c r="GP19" s="744"/>
      <c r="GQ19" s="744"/>
      <c r="GR19" s="744"/>
      <c r="GS19" s="744"/>
      <c r="GT19" s="744"/>
      <c r="GU19" s="744"/>
      <c r="GV19" s="744"/>
      <c r="GW19" s="744"/>
    </row>
    <row r="20" spans="1:205" s="306" customFormat="1" ht="20.25" customHeight="1" x14ac:dyDescent="0.15">
      <c r="A20" s="458"/>
      <c r="B20" s="1018" t="s">
        <v>1366</v>
      </c>
      <c r="C20" s="1109"/>
      <c r="D20" s="1089" t="s">
        <v>574</v>
      </c>
      <c r="E20" s="1090"/>
      <c r="F20" s="756">
        <v>385036</v>
      </c>
      <c r="G20" s="756">
        <v>395161</v>
      </c>
      <c r="H20" s="756">
        <v>438739</v>
      </c>
      <c r="I20" s="756">
        <v>297088</v>
      </c>
      <c r="J20" s="756">
        <v>387432</v>
      </c>
      <c r="K20" s="756">
        <v>323701</v>
      </c>
      <c r="L20" s="756">
        <v>303938</v>
      </c>
      <c r="M20" s="756">
        <v>351988</v>
      </c>
      <c r="N20" s="757">
        <v>488662</v>
      </c>
      <c r="O20" s="756">
        <v>400542</v>
      </c>
      <c r="P20" s="756">
        <v>333432</v>
      </c>
      <c r="Q20" s="756">
        <v>352115</v>
      </c>
      <c r="R20" s="756">
        <v>385036</v>
      </c>
      <c r="S20" s="756">
        <v>415563</v>
      </c>
      <c r="T20" s="756">
        <v>266317</v>
      </c>
      <c r="U20" s="755">
        <v>539939</v>
      </c>
      <c r="V20" s="779" t="s">
        <v>1367</v>
      </c>
      <c r="W20" s="779"/>
      <c r="X20" s="760" t="s">
        <v>1368</v>
      </c>
      <c r="Y20" s="759"/>
      <c r="Z20" s="1034"/>
      <c r="AA20" s="758"/>
      <c r="AB20" s="771"/>
      <c r="EX20" s="458"/>
      <c r="EY20" s="758"/>
      <c r="EZ20" s="758"/>
      <c r="FA20" s="758"/>
      <c r="FB20" s="758"/>
      <c r="FC20" s="744"/>
      <c r="FD20" s="744"/>
      <c r="FE20" s="744"/>
      <c r="FF20" s="744"/>
      <c r="FG20" s="744"/>
      <c r="FH20" s="744"/>
      <c r="FI20" s="744"/>
      <c r="FJ20" s="744"/>
      <c r="FK20" s="744"/>
      <c r="FL20" s="744"/>
      <c r="FM20" s="744"/>
      <c r="FN20" s="744"/>
      <c r="FO20" s="744"/>
      <c r="FP20" s="744"/>
      <c r="FQ20" s="744"/>
      <c r="FR20" s="744"/>
      <c r="FS20" s="744"/>
      <c r="FT20" s="744"/>
      <c r="FU20" s="744"/>
      <c r="FV20" s="744"/>
      <c r="FW20" s="458"/>
      <c r="FX20" s="758"/>
      <c r="FY20" s="758"/>
      <c r="FZ20" s="758"/>
      <c r="GA20" s="758"/>
      <c r="GB20" s="744"/>
      <c r="GC20" s="744"/>
      <c r="GD20" s="744"/>
      <c r="GE20" s="744"/>
      <c r="GF20" s="744"/>
      <c r="GG20" s="744"/>
      <c r="GH20" s="744"/>
      <c r="GI20" s="744"/>
      <c r="GJ20" s="744"/>
      <c r="GK20" s="744"/>
      <c r="GL20" s="744"/>
      <c r="GM20" s="744"/>
      <c r="GN20" s="744"/>
      <c r="GO20" s="744"/>
      <c r="GP20" s="744"/>
      <c r="GQ20" s="744"/>
      <c r="GR20" s="744"/>
      <c r="GS20" s="744"/>
      <c r="GT20" s="744"/>
      <c r="GU20" s="744"/>
      <c r="GV20" s="744"/>
      <c r="GW20" s="744"/>
    </row>
    <row r="21" spans="1:205" s="306" customFormat="1" ht="20.25" customHeight="1" x14ac:dyDescent="0.15">
      <c r="A21" s="458"/>
      <c r="B21" s="778"/>
      <c r="C21" s="1110"/>
      <c r="D21" s="1111" t="s">
        <v>573</v>
      </c>
      <c r="E21" s="1112"/>
      <c r="F21" s="749">
        <v>181</v>
      </c>
      <c r="G21" s="749">
        <v>533</v>
      </c>
      <c r="H21" s="749">
        <v>363</v>
      </c>
      <c r="I21" s="749">
        <v>268</v>
      </c>
      <c r="J21" s="749">
        <v>208</v>
      </c>
      <c r="K21" s="749">
        <v>204</v>
      </c>
      <c r="L21" s="749">
        <v>143</v>
      </c>
      <c r="M21" s="749">
        <v>196</v>
      </c>
      <c r="N21" s="750">
        <v>169</v>
      </c>
      <c r="O21" s="749">
        <v>158</v>
      </c>
      <c r="P21" s="749">
        <v>162</v>
      </c>
      <c r="Q21" s="749">
        <v>175</v>
      </c>
      <c r="R21" s="749">
        <v>181</v>
      </c>
      <c r="S21" s="749">
        <v>177</v>
      </c>
      <c r="T21" s="749">
        <v>176</v>
      </c>
      <c r="U21" s="748">
        <v>183</v>
      </c>
      <c r="V21" s="777" t="s">
        <v>1369</v>
      </c>
      <c r="W21" s="777"/>
      <c r="X21" s="746"/>
      <c r="Y21" s="770"/>
      <c r="Z21" s="1034"/>
      <c r="AA21" s="758"/>
      <c r="AB21" s="771"/>
      <c r="EX21" s="458"/>
      <c r="EY21" s="758"/>
      <c r="EZ21" s="758"/>
      <c r="FA21" s="758"/>
      <c r="FB21" s="758"/>
      <c r="FC21" s="744"/>
      <c r="FD21" s="744"/>
      <c r="FE21" s="744"/>
      <c r="FF21" s="744"/>
      <c r="FG21" s="744"/>
      <c r="FH21" s="744"/>
      <c r="FI21" s="744"/>
      <c r="FJ21" s="744"/>
      <c r="FK21" s="744"/>
      <c r="FL21" s="744"/>
      <c r="FM21" s="744"/>
      <c r="FN21" s="744"/>
      <c r="FO21" s="744"/>
      <c r="FP21" s="744"/>
      <c r="FQ21" s="744"/>
      <c r="FR21" s="744"/>
      <c r="FS21" s="744"/>
      <c r="FT21" s="744"/>
      <c r="FU21" s="744"/>
      <c r="FV21" s="744"/>
      <c r="FW21" s="458"/>
      <c r="FX21" s="758"/>
      <c r="FY21" s="758"/>
      <c r="FZ21" s="758"/>
      <c r="GA21" s="758"/>
      <c r="GB21" s="744"/>
      <c r="GC21" s="744"/>
      <c r="GD21" s="744"/>
      <c r="GE21" s="744"/>
      <c r="GF21" s="744"/>
      <c r="GG21" s="744"/>
      <c r="GH21" s="744"/>
      <c r="GI21" s="744"/>
      <c r="GJ21" s="744"/>
      <c r="GK21" s="744"/>
      <c r="GL21" s="744"/>
      <c r="GM21" s="744"/>
      <c r="GN21" s="744"/>
      <c r="GO21" s="744"/>
      <c r="GP21" s="744"/>
      <c r="GQ21" s="744"/>
      <c r="GR21" s="744"/>
      <c r="GS21" s="744"/>
      <c r="GT21" s="744"/>
      <c r="GU21" s="744"/>
      <c r="GV21" s="744"/>
      <c r="GW21" s="744"/>
    </row>
    <row r="22" spans="1:205" s="306" customFormat="1" ht="20.25" customHeight="1" x14ac:dyDescent="0.15">
      <c r="A22" s="458"/>
      <c r="B22" s="776"/>
      <c r="C22" s="1099" t="s">
        <v>572</v>
      </c>
      <c r="D22" s="1102" t="s">
        <v>1370</v>
      </c>
      <c r="E22" s="1103"/>
      <c r="F22" s="774">
        <v>2427538</v>
      </c>
      <c r="G22" s="774">
        <v>188087</v>
      </c>
      <c r="H22" s="774">
        <v>190127</v>
      </c>
      <c r="I22" s="774">
        <v>232025</v>
      </c>
      <c r="J22" s="774">
        <v>195587</v>
      </c>
      <c r="K22" s="774">
        <v>187318</v>
      </c>
      <c r="L22" s="774">
        <v>208724</v>
      </c>
      <c r="M22" s="774">
        <v>196135</v>
      </c>
      <c r="N22" s="775">
        <v>192127</v>
      </c>
      <c r="O22" s="774">
        <v>205148</v>
      </c>
      <c r="P22" s="774">
        <v>206510</v>
      </c>
      <c r="Q22" s="774">
        <v>214773</v>
      </c>
      <c r="R22" s="774">
        <v>210977</v>
      </c>
      <c r="S22" s="774">
        <v>183115</v>
      </c>
      <c r="T22" s="774">
        <v>189127</v>
      </c>
      <c r="U22" s="773">
        <v>225921</v>
      </c>
      <c r="V22" s="1104" t="s">
        <v>1371</v>
      </c>
      <c r="W22" s="1105"/>
      <c r="X22" s="763"/>
      <c r="Y22" s="772"/>
      <c r="Z22" s="1034"/>
      <c r="AA22" s="758"/>
      <c r="AB22" s="771"/>
      <c r="EX22" s="458"/>
      <c r="EY22" s="758"/>
      <c r="EZ22" s="758"/>
      <c r="FA22" s="758"/>
      <c r="FB22" s="758"/>
      <c r="FC22" s="744"/>
      <c r="FD22" s="744"/>
      <c r="FE22" s="744"/>
      <c r="FF22" s="744"/>
      <c r="FG22" s="744"/>
      <c r="FH22" s="744"/>
      <c r="FI22" s="744"/>
      <c r="FJ22" s="744"/>
      <c r="FK22" s="744"/>
      <c r="FL22" s="744"/>
      <c r="FM22" s="744"/>
      <c r="FN22" s="744"/>
      <c r="FO22" s="744"/>
      <c r="FP22" s="744"/>
      <c r="FQ22" s="744"/>
      <c r="FR22" s="744"/>
      <c r="FS22" s="744"/>
      <c r="FT22" s="744"/>
      <c r="FU22" s="744"/>
      <c r="FV22" s="744"/>
      <c r="FW22" s="458"/>
      <c r="FX22" s="758"/>
      <c r="FY22" s="758"/>
      <c r="FZ22" s="758"/>
      <c r="GA22" s="758"/>
      <c r="GB22" s="744"/>
      <c r="GC22" s="744"/>
      <c r="GD22" s="744"/>
      <c r="GE22" s="744"/>
      <c r="GF22" s="744"/>
      <c r="GG22" s="744"/>
      <c r="GH22" s="744"/>
      <c r="GI22" s="744"/>
      <c r="GJ22" s="744"/>
      <c r="GK22" s="744"/>
      <c r="GL22" s="744"/>
      <c r="GM22" s="744"/>
      <c r="GN22" s="744"/>
      <c r="GO22" s="744"/>
      <c r="GP22" s="744"/>
      <c r="GQ22" s="744"/>
      <c r="GR22" s="744"/>
      <c r="GS22" s="744"/>
      <c r="GT22" s="744"/>
      <c r="GU22" s="744"/>
      <c r="GV22" s="744"/>
      <c r="GW22" s="744"/>
    </row>
    <row r="23" spans="1:205" s="306" customFormat="1" ht="20.25" customHeight="1" x14ac:dyDescent="0.15">
      <c r="A23" s="458"/>
      <c r="B23" s="761"/>
      <c r="C23" s="1100"/>
      <c r="D23" s="1089" t="s">
        <v>1372</v>
      </c>
      <c r="E23" s="1090"/>
      <c r="F23" s="756">
        <v>404550</v>
      </c>
      <c r="G23" s="756">
        <v>29613</v>
      </c>
      <c r="H23" s="756">
        <v>31667</v>
      </c>
      <c r="I23" s="756">
        <v>37505</v>
      </c>
      <c r="J23" s="756">
        <v>33706</v>
      </c>
      <c r="K23" s="756">
        <v>31621</v>
      </c>
      <c r="L23" s="756">
        <v>35554</v>
      </c>
      <c r="M23" s="756">
        <v>32987</v>
      </c>
      <c r="N23" s="757">
        <v>32508</v>
      </c>
      <c r="O23" s="756">
        <v>36406</v>
      </c>
      <c r="P23" s="756">
        <v>32794</v>
      </c>
      <c r="Q23" s="756">
        <v>34983</v>
      </c>
      <c r="R23" s="756">
        <v>35206</v>
      </c>
      <c r="S23" s="756">
        <v>29004</v>
      </c>
      <c r="T23" s="756">
        <v>30499</v>
      </c>
      <c r="U23" s="755">
        <v>39833</v>
      </c>
      <c r="V23" s="758" t="s">
        <v>1373</v>
      </c>
      <c r="W23" s="758"/>
      <c r="X23" s="753"/>
      <c r="Y23" s="759"/>
      <c r="Z23" s="1034"/>
      <c r="AA23" s="758"/>
      <c r="AB23" s="771"/>
      <c r="EX23" s="458"/>
      <c r="EY23" s="758"/>
      <c r="EZ23" s="758"/>
      <c r="FA23" s="758"/>
      <c r="FB23" s="758"/>
      <c r="FC23" s="744"/>
      <c r="FD23" s="744"/>
      <c r="FE23" s="744"/>
      <c r="FF23" s="744"/>
      <c r="FG23" s="744"/>
      <c r="FH23" s="744"/>
      <c r="FI23" s="744"/>
      <c r="FJ23" s="744"/>
      <c r="FK23" s="744"/>
      <c r="FL23" s="744"/>
      <c r="FM23" s="744"/>
      <c r="FN23" s="744"/>
      <c r="FO23" s="744"/>
      <c r="FP23" s="744"/>
      <c r="FQ23" s="744"/>
      <c r="FR23" s="744"/>
      <c r="FS23" s="744"/>
      <c r="FT23" s="744"/>
      <c r="FU23" s="744"/>
      <c r="FV23" s="744"/>
      <c r="FW23" s="458"/>
      <c r="FX23" s="758"/>
      <c r="FY23" s="758"/>
      <c r="FZ23" s="758"/>
      <c r="GA23" s="758"/>
      <c r="GB23" s="744"/>
      <c r="GC23" s="744"/>
      <c r="GD23" s="744"/>
      <c r="GE23" s="744"/>
      <c r="GF23" s="744"/>
      <c r="GG23" s="744"/>
      <c r="GH23" s="744"/>
      <c r="GI23" s="744"/>
      <c r="GJ23" s="744"/>
      <c r="GK23" s="744"/>
      <c r="GL23" s="744"/>
      <c r="GM23" s="744"/>
      <c r="GN23" s="744"/>
      <c r="GO23" s="744"/>
      <c r="GP23" s="744"/>
      <c r="GQ23" s="744"/>
      <c r="GR23" s="744"/>
      <c r="GS23" s="744"/>
      <c r="GT23" s="744"/>
      <c r="GU23" s="744"/>
      <c r="GV23" s="744"/>
      <c r="GW23" s="744"/>
    </row>
    <row r="24" spans="1:205" s="306" customFormat="1" ht="20.25" customHeight="1" x14ac:dyDescent="0.15">
      <c r="A24" s="458"/>
      <c r="B24" s="761"/>
      <c r="C24" s="1100"/>
      <c r="D24" s="1093" t="s">
        <v>569</v>
      </c>
      <c r="E24" s="1094"/>
      <c r="F24" s="756">
        <v>223100</v>
      </c>
      <c r="G24" s="756">
        <v>16567</v>
      </c>
      <c r="H24" s="756">
        <v>17726</v>
      </c>
      <c r="I24" s="756">
        <v>24775</v>
      </c>
      <c r="J24" s="756">
        <v>17107</v>
      </c>
      <c r="K24" s="756">
        <v>16510</v>
      </c>
      <c r="L24" s="756">
        <v>18650</v>
      </c>
      <c r="M24" s="756">
        <v>17650</v>
      </c>
      <c r="N24" s="757">
        <v>17753</v>
      </c>
      <c r="O24" s="756">
        <v>20106</v>
      </c>
      <c r="P24" s="756">
        <v>18459</v>
      </c>
      <c r="Q24" s="756">
        <v>19156</v>
      </c>
      <c r="R24" s="756">
        <v>18641</v>
      </c>
      <c r="S24" s="756">
        <v>17211</v>
      </c>
      <c r="T24" s="756">
        <v>16976</v>
      </c>
      <c r="U24" s="755">
        <v>23992</v>
      </c>
      <c r="V24" s="758" t="s">
        <v>1374</v>
      </c>
      <c r="W24" s="758"/>
      <c r="X24" s="753"/>
      <c r="Y24" s="759"/>
      <c r="Z24" s="1034"/>
      <c r="AA24" s="758"/>
      <c r="AB24" s="771"/>
      <c r="EX24" s="458"/>
      <c r="EY24" s="758"/>
      <c r="EZ24" s="758"/>
      <c r="FA24" s="758"/>
      <c r="FB24" s="758"/>
      <c r="FC24" s="744"/>
      <c r="FD24" s="744"/>
      <c r="FE24" s="744"/>
      <c r="FF24" s="744"/>
      <c r="FG24" s="744"/>
      <c r="FH24" s="744"/>
      <c r="FI24" s="744"/>
      <c r="FJ24" s="744"/>
      <c r="FK24" s="744"/>
      <c r="FL24" s="744"/>
      <c r="FM24" s="744"/>
      <c r="FN24" s="744"/>
      <c r="FO24" s="744"/>
      <c r="FP24" s="744"/>
      <c r="FQ24" s="744"/>
      <c r="FR24" s="744"/>
      <c r="FS24" s="744"/>
      <c r="FT24" s="744"/>
      <c r="FU24" s="744"/>
      <c r="FV24" s="744"/>
      <c r="FW24" s="458"/>
      <c r="FX24" s="758"/>
      <c r="FY24" s="758"/>
      <c r="FZ24" s="758"/>
      <c r="GA24" s="758"/>
      <c r="GB24" s="744"/>
      <c r="GC24" s="744"/>
      <c r="GD24" s="744"/>
      <c r="GE24" s="744"/>
      <c r="GF24" s="744"/>
      <c r="GG24" s="744"/>
      <c r="GH24" s="744"/>
      <c r="GI24" s="744"/>
      <c r="GJ24" s="744"/>
      <c r="GK24" s="744"/>
      <c r="GL24" s="744"/>
      <c r="GM24" s="744"/>
      <c r="GN24" s="744"/>
      <c r="GO24" s="744"/>
      <c r="GP24" s="744"/>
      <c r="GQ24" s="744"/>
      <c r="GR24" s="744"/>
      <c r="GS24" s="744"/>
      <c r="GT24" s="744"/>
      <c r="GU24" s="744"/>
      <c r="GV24" s="744"/>
      <c r="GW24" s="744"/>
    </row>
    <row r="25" spans="1:205" s="306" customFormat="1" ht="20.25" customHeight="1" x14ac:dyDescent="0.15">
      <c r="A25" s="458"/>
      <c r="B25" s="761"/>
      <c r="C25" s="1100"/>
      <c r="D25" s="1089" t="s">
        <v>1375</v>
      </c>
      <c r="E25" s="1090"/>
      <c r="F25" s="756">
        <v>244974</v>
      </c>
      <c r="G25" s="756">
        <v>18631</v>
      </c>
      <c r="H25" s="756">
        <v>20126</v>
      </c>
      <c r="I25" s="756">
        <v>22732</v>
      </c>
      <c r="J25" s="756">
        <v>20599</v>
      </c>
      <c r="K25" s="756">
        <v>18785</v>
      </c>
      <c r="L25" s="756">
        <v>21460</v>
      </c>
      <c r="M25" s="756">
        <v>20684</v>
      </c>
      <c r="N25" s="757">
        <v>18514</v>
      </c>
      <c r="O25" s="756">
        <v>21432</v>
      </c>
      <c r="P25" s="756">
        <v>20917</v>
      </c>
      <c r="Q25" s="756">
        <v>21258</v>
      </c>
      <c r="R25" s="756">
        <v>19836</v>
      </c>
      <c r="S25" s="756">
        <v>18186</v>
      </c>
      <c r="T25" s="756">
        <v>20194</v>
      </c>
      <c r="U25" s="755">
        <v>22902</v>
      </c>
      <c r="V25" s="758" t="s">
        <v>1376</v>
      </c>
      <c r="W25" s="758"/>
      <c r="X25" s="753"/>
      <c r="Y25" s="759"/>
      <c r="Z25" s="1034"/>
      <c r="AA25" s="758"/>
      <c r="AB25" s="771"/>
      <c r="EX25" s="458"/>
      <c r="EY25" s="758"/>
      <c r="EZ25" s="758"/>
      <c r="FA25" s="758"/>
      <c r="FB25" s="758"/>
      <c r="FC25" s="744"/>
      <c r="FD25" s="744"/>
      <c r="FE25" s="744"/>
      <c r="FF25" s="744"/>
      <c r="FG25" s="744"/>
      <c r="FH25" s="744"/>
      <c r="FI25" s="744"/>
      <c r="FJ25" s="744"/>
      <c r="FK25" s="744"/>
      <c r="FL25" s="744"/>
      <c r="FM25" s="744"/>
      <c r="FN25" s="744"/>
      <c r="FO25" s="744"/>
      <c r="FP25" s="744"/>
      <c r="FQ25" s="744"/>
      <c r="FR25" s="744"/>
      <c r="FS25" s="744"/>
      <c r="FT25" s="744"/>
      <c r="FU25" s="744"/>
      <c r="FV25" s="744"/>
      <c r="FW25" s="458"/>
      <c r="FX25" s="758"/>
      <c r="FY25" s="758"/>
      <c r="FZ25" s="758"/>
      <c r="GA25" s="758"/>
      <c r="GB25" s="744"/>
      <c r="GC25" s="744"/>
      <c r="GD25" s="744"/>
      <c r="GE25" s="744"/>
      <c r="GF25" s="744"/>
      <c r="GG25" s="744"/>
      <c r="GH25" s="744"/>
      <c r="GI25" s="744"/>
      <c r="GJ25" s="744"/>
      <c r="GK25" s="744"/>
      <c r="GL25" s="744"/>
      <c r="GM25" s="744"/>
      <c r="GN25" s="744"/>
      <c r="GO25" s="744"/>
      <c r="GP25" s="744"/>
      <c r="GQ25" s="744"/>
      <c r="GR25" s="744"/>
      <c r="GS25" s="744"/>
      <c r="GT25" s="744"/>
      <c r="GU25" s="744"/>
      <c r="GV25" s="744"/>
      <c r="GW25" s="744"/>
    </row>
    <row r="26" spans="1:205" s="306" customFormat="1" ht="20.25" customHeight="1" x14ac:dyDescent="0.15">
      <c r="A26" s="458"/>
      <c r="B26" s="761"/>
      <c r="C26" s="1100"/>
      <c r="D26" s="1089" t="s">
        <v>1377</v>
      </c>
      <c r="E26" s="1090"/>
      <c r="F26" s="756">
        <v>141018</v>
      </c>
      <c r="G26" s="756">
        <v>11421</v>
      </c>
      <c r="H26" s="756">
        <v>11611</v>
      </c>
      <c r="I26" s="756">
        <v>13602</v>
      </c>
      <c r="J26" s="756">
        <v>12079</v>
      </c>
      <c r="K26" s="756">
        <v>11382</v>
      </c>
      <c r="L26" s="756">
        <v>11286</v>
      </c>
      <c r="M26" s="756">
        <v>11763</v>
      </c>
      <c r="N26" s="757">
        <v>10613</v>
      </c>
      <c r="O26" s="756">
        <v>11627</v>
      </c>
      <c r="P26" s="756">
        <v>11178</v>
      </c>
      <c r="Q26" s="756">
        <v>12459</v>
      </c>
      <c r="R26" s="756">
        <v>11997</v>
      </c>
      <c r="S26" s="756">
        <v>11187</v>
      </c>
      <c r="T26" s="756">
        <v>10759</v>
      </c>
      <c r="U26" s="755">
        <v>13136</v>
      </c>
      <c r="V26" s="758" t="s">
        <v>1378</v>
      </c>
      <c r="W26" s="758"/>
      <c r="X26" s="753"/>
      <c r="Y26" s="759"/>
      <c r="Z26" s="1034"/>
      <c r="AA26" s="758"/>
      <c r="AB26" s="771"/>
      <c r="EX26" s="458"/>
      <c r="EY26" s="758"/>
      <c r="EZ26" s="758"/>
      <c r="FA26" s="758"/>
      <c r="FB26" s="758"/>
      <c r="FC26" s="744"/>
      <c r="FD26" s="744"/>
      <c r="FE26" s="744"/>
      <c r="FF26" s="744"/>
      <c r="FG26" s="744"/>
      <c r="FH26" s="744"/>
      <c r="FI26" s="744"/>
      <c r="FJ26" s="744"/>
      <c r="FK26" s="744"/>
      <c r="FL26" s="744"/>
      <c r="FM26" s="744"/>
      <c r="FN26" s="744"/>
      <c r="FO26" s="744"/>
      <c r="FP26" s="744"/>
      <c r="FQ26" s="744"/>
      <c r="FR26" s="744"/>
      <c r="FS26" s="744"/>
      <c r="FT26" s="744"/>
      <c r="FU26" s="744"/>
      <c r="FV26" s="744"/>
      <c r="FW26" s="458"/>
      <c r="FX26" s="758"/>
      <c r="FY26" s="758"/>
      <c r="FZ26" s="758"/>
      <c r="GA26" s="758"/>
      <c r="GB26" s="744"/>
      <c r="GC26" s="744"/>
      <c r="GD26" s="744"/>
      <c r="GE26" s="744"/>
      <c r="GF26" s="744"/>
      <c r="GG26" s="744"/>
      <c r="GH26" s="744"/>
      <c r="GI26" s="744"/>
      <c r="GJ26" s="744"/>
      <c r="GK26" s="744"/>
      <c r="GL26" s="744"/>
      <c r="GM26" s="744"/>
      <c r="GN26" s="744"/>
      <c r="GO26" s="744"/>
      <c r="GP26" s="744"/>
      <c r="GQ26" s="744"/>
      <c r="GR26" s="744"/>
      <c r="GS26" s="744"/>
      <c r="GT26" s="744"/>
      <c r="GU26" s="744"/>
      <c r="GV26" s="744"/>
      <c r="GW26" s="744"/>
    </row>
    <row r="27" spans="1:205" s="306" customFormat="1" ht="20.25" customHeight="1" x14ac:dyDescent="0.15">
      <c r="A27" s="458"/>
      <c r="B27" s="761"/>
      <c r="C27" s="1100"/>
      <c r="D27" s="1089" t="s">
        <v>1379</v>
      </c>
      <c r="E27" s="1090"/>
      <c r="F27" s="756">
        <v>330996</v>
      </c>
      <c r="G27" s="756">
        <v>25074</v>
      </c>
      <c r="H27" s="756">
        <v>25150</v>
      </c>
      <c r="I27" s="756">
        <v>30063</v>
      </c>
      <c r="J27" s="756">
        <v>26301</v>
      </c>
      <c r="K27" s="756">
        <v>24862</v>
      </c>
      <c r="L27" s="756">
        <v>28474</v>
      </c>
      <c r="M27" s="756">
        <v>26768</v>
      </c>
      <c r="N27" s="757">
        <v>28516</v>
      </c>
      <c r="O27" s="756">
        <v>28581</v>
      </c>
      <c r="P27" s="756">
        <v>28085</v>
      </c>
      <c r="Q27" s="756">
        <v>30458</v>
      </c>
      <c r="R27" s="756">
        <v>28664</v>
      </c>
      <c r="S27" s="756">
        <v>24392</v>
      </c>
      <c r="T27" s="756">
        <v>25534</v>
      </c>
      <c r="U27" s="755">
        <v>29772</v>
      </c>
      <c r="V27" s="758" t="s">
        <v>1380</v>
      </c>
      <c r="W27" s="758"/>
      <c r="X27" s="760" t="s">
        <v>1349</v>
      </c>
      <c r="Y27" s="759"/>
      <c r="Z27" s="1034"/>
      <c r="AA27" s="758"/>
      <c r="AB27" s="771"/>
      <c r="EX27" s="458"/>
      <c r="EY27" s="758"/>
      <c r="EZ27" s="758"/>
      <c r="FA27" s="758"/>
      <c r="FB27" s="758"/>
      <c r="FC27" s="744"/>
      <c r="FD27" s="744"/>
      <c r="FE27" s="744"/>
      <c r="FF27" s="744"/>
      <c r="FG27" s="744"/>
      <c r="FH27" s="744"/>
      <c r="FI27" s="744"/>
      <c r="FJ27" s="744"/>
      <c r="FK27" s="744"/>
      <c r="FL27" s="744"/>
      <c r="FM27" s="744"/>
      <c r="FN27" s="744"/>
      <c r="FO27" s="744"/>
      <c r="FP27" s="744"/>
      <c r="FQ27" s="744"/>
      <c r="FR27" s="744"/>
      <c r="FS27" s="744"/>
      <c r="FT27" s="744"/>
      <c r="FU27" s="744"/>
      <c r="FV27" s="744"/>
      <c r="FW27" s="458"/>
      <c r="FX27" s="758"/>
      <c r="FY27" s="758"/>
      <c r="FZ27" s="758"/>
      <c r="GA27" s="758"/>
      <c r="GB27" s="744"/>
      <c r="GC27" s="744"/>
      <c r="GD27" s="744"/>
      <c r="GE27" s="744"/>
      <c r="GF27" s="744"/>
      <c r="GG27" s="744"/>
      <c r="GH27" s="744"/>
      <c r="GI27" s="744"/>
      <c r="GJ27" s="744"/>
      <c r="GK27" s="744"/>
      <c r="GL27" s="744"/>
      <c r="GM27" s="744"/>
      <c r="GN27" s="744"/>
      <c r="GO27" s="744"/>
      <c r="GP27" s="744"/>
      <c r="GQ27" s="744"/>
      <c r="GR27" s="744"/>
      <c r="GS27" s="744"/>
      <c r="GT27" s="744"/>
      <c r="GU27" s="744"/>
      <c r="GV27" s="744"/>
      <c r="GW27" s="744"/>
    </row>
    <row r="28" spans="1:205" s="306" customFormat="1" ht="20.25" customHeight="1" x14ac:dyDescent="0.15">
      <c r="A28" s="744"/>
      <c r="B28" s="1020" t="s">
        <v>571</v>
      </c>
      <c r="C28" s="1100"/>
      <c r="D28" s="1093" t="s">
        <v>1381</v>
      </c>
      <c r="E28" s="1094"/>
      <c r="F28" s="756">
        <v>149346</v>
      </c>
      <c r="G28" s="756">
        <v>11541</v>
      </c>
      <c r="H28" s="756">
        <v>10880</v>
      </c>
      <c r="I28" s="756">
        <v>13457</v>
      </c>
      <c r="J28" s="756">
        <v>12415</v>
      </c>
      <c r="K28" s="756">
        <v>11625</v>
      </c>
      <c r="L28" s="756">
        <v>12180</v>
      </c>
      <c r="M28" s="756">
        <v>12128</v>
      </c>
      <c r="N28" s="757">
        <v>12422</v>
      </c>
      <c r="O28" s="756">
        <v>12907</v>
      </c>
      <c r="P28" s="756">
        <v>12853</v>
      </c>
      <c r="Q28" s="756">
        <v>13297</v>
      </c>
      <c r="R28" s="756">
        <v>13641</v>
      </c>
      <c r="S28" s="756">
        <v>11789</v>
      </c>
      <c r="T28" s="756">
        <v>11543</v>
      </c>
      <c r="U28" s="755">
        <v>13325</v>
      </c>
      <c r="V28" s="744" t="s">
        <v>1382</v>
      </c>
      <c r="W28" s="744"/>
      <c r="X28" s="753"/>
      <c r="Y28" s="752"/>
      <c r="Z28" s="745"/>
      <c r="AA28" s="744"/>
      <c r="FP28" s="744"/>
      <c r="FQ28" s="744"/>
      <c r="FR28" s="744"/>
      <c r="FS28" s="744"/>
      <c r="FT28" s="744"/>
      <c r="FU28" s="744"/>
      <c r="FV28" s="744"/>
      <c r="FW28" s="458"/>
      <c r="FX28" s="758"/>
      <c r="FY28" s="758"/>
      <c r="FZ28" s="758"/>
      <c r="GA28" s="758"/>
      <c r="GB28" s="744"/>
      <c r="GC28" s="744"/>
      <c r="GD28" s="744"/>
      <c r="GE28" s="744"/>
      <c r="GF28" s="744"/>
      <c r="GG28" s="744"/>
      <c r="GH28" s="744"/>
      <c r="GI28" s="744"/>
      <c r="GJ28" s="744"/>
      <c r="GK28" s="744"/>
      <c r="GL28" s="744"/>
      <c r="GM28" s="744"/>
      <c r="GN28" s="744"/>
      <c r="GO28" s="744"/>
      <c r="GP28" s="744"/>
      <c r="GQ28" s="744"/>
      <c r="GR28" s="744"/>
      <c r="GS28" s="744"/>
      <c r="GT28" s="744"/>
      <c r="GU28" s="744"/>
      <c r="GV28" s="744"/>
      <c r="GW28" s="744"/>
    </row>
    <row r="29" spans="1:205" s="306" customFormat="1" ht="20.25" customHeight="1" x14ac:dyDescent="0.15">
      <c r="A29" s="744"/>
      <c r="B29" s="1020"/>
      <c r="C29" s="1100"/>
      <c r="D29" s="1093" t="s">
        <v>1383</v>
      </c>
      <c r="E29" s="1094"/>
      <c r="F29" s="756">
        <v>55164</v>
      </c>
      <c r="G29" s="756">
        <v>4013</v>
      </c>
      <c r="H29" s="756">
        <v>4308</v>
      </c>
      <c r="I29" s="756">
        <v>4811</v>
      </c>
      <c r="J29" s="756">
        <v>4634</v>
      </c>
      <c r="K29" s="756">
        <v>4723</v>
      </c>
      <c r="L29" s="756">
        <v>4458</v>
      </c>
      <c r="M29" s="756">
        <v>4234</v>
      </c>
      <c r="N29" s="757">
        <v>3756</v>
      </c>
      <c r="O29" s="756">
        <v>4701</v>
      </c>
      <c r="P29" s="756">
        <v>5212</v>
      </c>
      <c r="Q29" s="756">
        <v>5231</v>
      </c>
      <c r="R29" s="756">
        <v>5083</v>
      </c>
      <c r="S29" s="756">
        <v>3722</v>
      </c>
      <c r="T29" s="756">
        <v>4644</v>
      </c>
      <c r="U29" s="755">
        <v>5284</v>
      </c>
      <c r="V29" s="744" t="s">
        <v>1384</v>
      </c>
      <c r="W29" s="744"/>
      <c r="X29" s="753"/>
      <c r="Y29" s="752"/>
      <c r="Z29" s="745"/>
      <c r="AA29" s="744"/>
      <c r="FP29" s="744"/>
      <c r="FQ29" s="744"/>
      <c r="FR29" s="744"/>
      <c r="FS29" s="744"/>
      <c r="FT29" s="744"/>
      <c r="FU29" s="744"/>
      <c r="FV29" s="744"/>
      <c r="FW29" s="744"/>
      <c r="FX29" s="744"/>
      <c r="FY29" s="744"/>
      <c r="FZ29" s="744"/>
      <c r="GA29" s="744"/>
      <c r="GB29" s="744"/>
      <c r="GC29" s="744"/>
      <c r="GD29" s="744"/>
      <c r="GE29" s="744"/>
      <c r="GF29" s="744"/>
      <c r="GG29" s="744"/>
      <c r="GH29" s="744"/>
      <c r="GI29" s="744"/>
      <c r="GJ29" s="744"/>
      <c r="GK29" s="744"/>
      <c r="GL29" s="744"/>
      <c r="GM29" s="744"/>
      <c r="GN29" s="744"/>
      <c r="GO29" s="744"/>
      <c r="GP29" s="744"/>
      <c r="GQ29" s="744"/>
      <c r="GR29" s="744"/>
      <c r="GS29" s="744"/>
      <c r="GT29" s="744"/>
      <c r="GU29" s="744"/>
      <c r="GV29" s="744"/>
      <c r="GW29" s="744"/>
    </row>
    <row r="30" spans="1:205" s="306" customFormat="1" ht="20.25" customHeight="1" x14ac:dyDescent="0.15">
      <c r="A30" s="744"/>
      <c r="B30" s="1020"/>
      <c r="C30" s="1100"/>
      <c r="D30" s="1093" t="s">
        <v>567</v>
      </c>
      <c r="E30" s="1094"/>
      <c r="F30" s="756">
        <v>606575</v>
      </c>
      <c r="G30" s="756">
        <v>51506</v>
      </c>
      <c r="H30" s="756">
        <v>48921</v>
      </c>
      <c r="I30" s="756">
        <v>57113</v>
      </c>
      <c r="J30" s="756">
        <v>47019</v>
      </c>
      <c r="K30" s="756">
        <v>47024</v>
      </c>
      <c r="L30" s="756">
        <v>53008</v>
      </c>
      <c r="M30" s="756">
        <v>49148</v>
      </c>
      <c r="N30" s="757">
        <v>47604</v>
      </c>
      <c r="O30" s="756">
        <v>47269</v>
      </c>
      <c r="P30" s="756">
        <v>52671</v>
      </c>
      <c r="Q30" s="756">
        <v>52912</v>
      </c>
      <c r="R30" s="756">
        <v>52380</v>
      </c>
      <c r="S30" s="756">
        <v>45022</v>
      </c>
      <c r="T30" s="756">
        <v>47899</v>
      </c>
      <c r="U30" s="755">
        <v>53901</v>
      </c>
      <c r="V30" s="744" t="s">
        <v>1385</v>
      </c>
      <c r="W30" s="744"/>
      <c r="X30" s="753"/>
      <c r="Y30" s="752"/>
      <c r="Z30" s="745"/>
      <c r="AA30" s="744"/>
      <c r="FP30" s="744"/>
      <c r="FQ30" s="744"/>
      <c r="FR30" s="744"/>
      <c r="FS30" s="744"/>
      <c r="FT30" s="744"/>
      <c r="FU30" s="744"/>
      <c r="FV30" s="744"/>
      <c r="FW30" s="744"/>
      <c r="FX30" s="744"/>
      <c r="FY30" s="744"/>
      <c r="FZ30" s="744"/>
      <c r="GA30" s="744"/>
      <c r="GB30" s="744"/>
      <c r="GC30" s="744"/>
      <c r="GD30" s="744"/>
      <c r="GE30" s="744"/>
      <c r="GF30" s="744"/>
      <c r="GG30" s="744"/>
      <c r="GH30" s="744"/>
      <c r="GI30" s="744"/>
      <c r="GJ30" s="744"/>
      <c r="GK30" s="744"/>
      <c r="GL30" s="744"/>
      <c r="GM30" s="744"/>
      <c r="GN30" s="744"/>
      <c r="GO30" s="744"/>
      <c r="GP30" s="744"/>
      <c r="GQ30" s="744"/>
      <c r="GR30" s="744"/>
      <c r="GS30" s="744"/>
      <c r="GT30" s="744"/>
      <c r="GU30" s="744"/>
      <c r="GV30" s="744"/>
      <c r="GW30" s="744"/>
    </row>
    <row r="31" spans="1:205" s="306" customFormat="1" ht="20.25" customHeight="1" x14ac:dyDescent="0.15">
      <c r="A31" s="744"/>
      <c r="B31" s="1095" t="s">
        <v>570</v>
      </c>
      <c r="C31" s="1100"/>
      <c r="D31" s="1093" t="s">
        <v>1386</v>
      </c>
      <c r="E31" s="1094"/>
      <c r="F31" s="756">
        <v>271815</v>
      </c>
      <c r="G31" s="756">
        <v>19721</v>
      </c>
      <c r="H31" s="756">
        <v>19738</v>
      </c>
      <c r="I31" s="756">
        <v>27967</v>
      </c>
      <c r="J31" s="756">
        <v>21727</v>
      </c>
      <c r="K31" s="756">
        <v>20786</v>
      </c>
      <c r="L31" s="756">
        <v>23654</v>
      </c>
      <c r="M31" s="756">
        <v>20773</v>
      </c>
      <c r="N31" s="757">
        <v>20441</v>
      </c>
      <c r="O31" s="756">
        <v>22119</v>
      </c>
      <c r="P31" s="756">
        <v>24341</v>
      </c>
      <c r="Q31" s="756">
        <v>25019</v>
      </c>
      <c r="R31" s="756">
        <v>25529</v>
      </c>
      <c r="S31" s="756">
        <v>22602</v>
      </c>
      <c r="T31" s="756">
        <v>21079</v>
      </c>
      <c r="U31" s="755">
        <v>23776</v>
      </c>
      <c r="V31" s="744" t="s">
        <v>1387</v>
      </c>
      <c r="W31" s="744"/>
      <c r="X31" s="753"/>
      <c r="Y31" s="752"/>
      <c r="Z31" s="745"/>
      <c r="AA31" s="744"/>
      <c r="FP31" s="744"/>
      <c r="FQ31" s="744"/>
      <c r="FR31" s="744"/>
      <c r="FS31" s="744"/>
      <c r="FT31" s="744"/>
      <c r="FU31" s="744"/>
      <c r="FV31" s="744"/>
      <c r="FW31" s="744"/>
      <c r="FX31" s="744"/>
      <c r="FY31" s="744"/>
      <c r="FZ31" s="744"/>
      <c r="GA31" s="744"/>
      <c r="GB31" s="744"/>
      <c r="GC31" s="744"/>
      <c r="GD31" s="744"/>
      <c r="GE31" s="744"/>
      <c r="GF31" s="744"/>
      <c r="GG31" s="744"/>
      <c r="GH31" s="744"/>
      <c r="GI31" s="744"/>
      <c r="GJ31" s="744"/>
      <c r="GK31" s="744"/>
      <c r="GL31" s="744"/>
      <c r="GM31" s="744"/>
      <c r="GN31" s="744"/>
      <c r="GO31" s="744"/>
      <c r="GP31" s="744"/>
      <c r="GQ31" s="744"/>
      <c r="GR31" s="744"/>
      <c r="GS31" s="744"/>
      <c r="GT31" s="744"/>
      <c r="GU31" s="744"/>
      <c r="GV31" s="744"/>
      <c r="GW31" s="744"/>
    </row>
    <row r="32" spans="1:205" s="306" customFormat="1" ht="12.75" customHeight="1" x14ac:dyDescent="0.15">
      <c r="A32" s="744"/>
      <c r="B32" s="1096"/>
      <c r="C32" s="1101"/>
      <c r="D32" s="770" t="s">
        <v>355</v>
      </c>
      <c r="E32" s="747"/>
      <c r="F32" s="756"/>
      <c r="G32" s="756"/>
      <c r="H32" s="756"/>
      <c r="I32" s="756"/>
      <c r="J32" s="756"/>
      <c r="K32" s="756"/>
      <c r="L32" s="756"/>
      <c r="M32" s="756"/>
      <c r="N32" s="757"/>
      <c r="O32" s="756"/>
      <c r="P32" s="756"/>
      <c r="Q32" s="756"/>
      <c r="R32" s="756"/>
      <c r="S32" s="756"/>
      <c r="T32" s="756"/>
      <c r="U32" s="755"/>
      <c r="V32" s="769"/>
      <c r="W32" s="769"/>
      <c r="X32" s="746"/>
      <c r="Y32" s="1019" t="s">
        <v>1388</v>
      </c>
      <c r="Z32" s="745"/>
      <c r="AA32" s="744"/>
      <c r="FP32" s="744"/>
      <c r="FQ32" s="744"/>
      <c r="FR32" s="744"/>
      <c r="FS32" s="744"/>
      <c r="FT32" s="744"/>
      <c r="FU32" s="744"/>
      <c r="FV32" s="744"/>
      <c r="FW32" s="744"/>
      <c r="FX32" s="744"/>
      <c r="FY32" s="744"/>
      <c r="FZ32" s="744"/>
      <c r="GA32" s="744"/>
      <c r="GB32" s="744"/>
      <c r="GC32" s="744"/>
      <c r="GD32" s="744"/>
      <c r="GE32" s="744"/>
      <c r="GF32" s="744"/>
      <c r="GG32" s="744"/>
      <c r="GH32" s="744"/>
      <c r="GI32" s="744"/>
      <c r="GJ32" s="744"/>
      <c r="GK32" s="744"/>
      <c r="GL32" s="744"/>
      <c r="GM32" s="744"/>
      <c r="GN32" s="744"/>
      <c r="GO32" s="744"/>
      <c r="GP32" s="744"/>
      <c r="GQ32" s="744"/>
      <c r="GR32" s="744"/>
      <c r="GS32" s="744"/>
      <c r="GT32" s="744"/>
      <c r="GU32" s="744"/>
      <c r="GV32" s="744"/>
      <c r="GW32" s="744"/>
    </row>
    <row r="33" spans="1:205" s="306" customFormat="1" ht="20.25" customHeight="1" x14ac:dyDescent="0.15">
      <c r="A33" s="744"/>
      <c r="B33" s="1096"/>
      <c r="C33" s="758"/>
      <c r="D33" s="1097" t="s">
        <v>1389</v>
      </c>
      <c r="E33" s="1098"/>
      <c r="F33" s="767">
        <v>265397</v>
      </c>
      <c r="G33" s="767">
        <v>214315</v>
      </c>
      <c r="H33" s="767">
        <v>204822</v>
      </c>
      <c r="I33" s="767">
        <v>213228</v>
      </c>
      <c r="J33" s="767">
        <v>208487</v>
      </c>
      <c r="K33" s="767">
        <v>211335</v>
      </c>
      <c r="L33" s="767">
        <v>207063</v>
      </c>
      <c r="M33" s="767">
        <v>220291</v>
      </c>
      <c r="N33" s="768">
        <v>209376</v>
      </c>
      <c r="O33" s="767">
        <v>208373</v>
      </c>
      <c r="P33" s="767">
        <v>203475</v>
      </c>
      <c r="Q33" s="767">
        <v>258797</v>
      </c>
      <c r="R33" s="767">
        <v>265397</v>
      </c>
      <c r="S33" s="767">
        <v>262654</v>
      </c>
      <c r="T33" s="767">
        <v>272116</v>
      </c>
      <c r="U33" s="766">
        <v>266736</v>
      </c>
      <c r="V33" s="765" t="s">
        <v>1390</v>
      </c>
      <c r="W33" s="764"/>
      <c r="X33" s="763"/>
      <c r="Y33" s="762" t="s">
        <v>1391</v>
      </c>
      <c r="Z33" s="745"/>
      <c r="AA33" s="744"/>
      <c r="FP33" s="744"/>
      <c r="FQ33" s="744"/>
      <c r="FR33" s="744"/>
      <c r="FS33" s="744"/>
      <c r="FT33" s="744"/>
      <c r="FU33" s="744"/>
      <c r="FV33" s="744"/>
      <c r="FW33" s="744"/>
      <c r="FX33" s="744"/>
      <c r="FY33" s="744"/>
      <c r="FZ33" s="744"/>
      <c r="GA33" s="744"/>
      <c r="GB33" s="744"/>
      <c r="GC33" s="744"/>
      <c r="GD33" s="744"/>
      <c r="GE33" s="744"/>
      <c r="GF33" s="744"/>
      <c r="GG33" s="744"/>
      <c r="GH33" s="744"/>
      <c r="GI33" s="744"/>
      <c r="GJ33" s="744"/>
      <c r="GK33" s="744"/>
      <c r="GL33" s="744"/>
      <c r="GM33" s="744"/>
      <c r="GN33" s="744"/>
      <c r="GO33" s="744"/>
      <c r="GP33" s="744"/>
      <c r="GQ33" s="744"/>
      <c r="GR33" s="744"/>
      <c r="GS33" s="744"/>
      <c r="GT33" s="744"/>
      <c r="GU33" s="744"/>
      <c r="GV33" s="744"/>
      <c r="GW33" s="744"/>
    </row>
    <row r="34" spans="1:205" s="306" customFormat="1" ht="20.25" customHeight="1" x14ac:dyDescent="0.15">
      <c r="A34" s="744"/>
      <c r="B34" s="1020"/>
      <c r="C34" s="758"/>
      <c r="D34" s="1089" t="s">
        <v>1392</v>
      </c>
      <c r="E34" s="1090"/>
      <c r="F34" s="756">
        <v>20621</v>
      </c>
      <c r="G34" s="756">
        <v>21311</v>
      </c>
      <c r="H34" s="756">
        <v>21935</v>
      </c>
      <c r="I34" s="756">
        <v>20446</v>
      </c>
      <c r="J34" s="756">
        <v>21422</v>
      </c>
      <c r="K34" s="756">
        <v>20830</v>
      </c>
      <c r="L34" s="756">
        <v>21781</v>
      </c>
      <c r="M34" s="756">
        <v>22161</v>
      </c>
      <c r="N34" s="757">
        <v>20829</v>
      </c>
      <c r="O34" s="756">
        <v>20570</v>
      </c>
      <c r="P34" s="756">
        <v>21204</v>
      </c>
      <c r="Q34" s="756">
        <v>20639</v>
      </c>
      <c r="R34" s="756">
        <v>20621</v>
      </c>
      <c r="S34" s="756">
        <v>21374</v>
      </c>
      <c r="T34" s="756">
        <v>22185</v>
      </c>
      <c r="U34" s="755">
        <v>21040</v>
      </c>
      <c r="V34" s="758" t="s">
        <v>1393</v>
      </c>
      <c r="W34" s="761"/>
      <c r="X34" s="753"/>
      <c r="Y34" s="759"/>
      <c r="Z34" s="745"/>
      <c r="AA34" s="744"/>
      <c r="FP34" s="744"/>
      <c r="FQ34" s="744"/>
      <c r="FR34" s="744"/>
      <c r="FS34" s="744"/>
      <c r="FT34" s="744"/>
      <c r="FU34" s="744"/>
      <c r="FV34" s="744"/>
      <c r="FW34" s="744"/>
      <c r="FX34" s="744"/>
      <c r="FY34" s="744"/>
      <c r="FZ34" s="744"/>
      <c r="GA34" s="744"/>
      <c r="GB34" s="744"/>
      <c r="GC34" s="744"/>
      <c r="GD34" s="744"/>
      <c r="GE34" s="744"/>
      <c r="GF34" s="744"/>
      <c r="GG34" s="744"/>
      <c r="GH34" s="744"/>
      <c r="GI34" s="744"/>
      <c r="GJ34" s="744"/>
      <c r="GK34" s="744"/>
      <c r="GL34" s="744"/>
      <c r="GM34" s="744"/>
      <c r="GN34" s="744"/>
      <c r="GO34" s="744"/>
      <c r="GP34" s="744"/>
      <c r="GQ34" s="744"/>
      <c r="GR34" s="744"/>
      <c r="GS34" s="744"/>
      <c r="GT34" s="744"/>
      <c r="GU34" s="744"/>
      <c r="GV34" s="744"/>
      <c r="GW34" s="744"/>
    </row>
    <row r="35" spans="1:205" s="306" customFormat="1" ht="20.25" customHeight="1" x14ac:dyDescent="0.15">
      <c r="A35" s="744"/>
      <c r="B35" s="761"/>
      <c r="C35" s="758"/>
      <c r="D35" s="1093" t="s">
        <v>569</v>
      </c>
      <c r="E35" s="1094"/>
      <c r="F35" s="756">
        <v>10688</v>
      </c>
      <c r="G35" s="756">
        <v>9670</v>
      </c>
      <c r="H35" s="756">
        <v>10708</v>
      </c>
      <c r="I35" s="756">
        <v>9787</v>
      </c>
      <c r="J35" s="756">
        <v>10438</v>
      </c>
      <c r="K35" s="756">
        <v>10180</v>
      </c>
      <c r="L35" s="756">
        <v>10008</v>
      </c>
      <c r="M35" s="756">
        <v>10726</v>
      </c>
      <c r="N35" s="757">
        <v>9915</v>
      </c>
      <c r="O35" s="756">
        <v>9600</v>
      </c>
      <c r="P35" s="756">
        <v>9854</v>
      </c>
      <c r="Q35" s="756">
        <v>9921</v>
      </c>
      <c r="R35" s="756">
        <v>10688</v>
      </c>
      <c r="S35" s="756">
        <v>11056</v>
      </c>
      <c r="T35" s="756">
        <v>11097</v>
      </c>
      <c r="U35" s="755">
        <v>10123</v>
      </c>
      <c r="V35" s="758" t="s">
        <v>1394</v>
      </c>
      <c r="W35" s="761"/>
      <c r="X35" s="753"/>
      <c r="Y35" s="759"/>
      <c r="Z35" s="745"/>
      <c r="AA35" s="744"/>
      <c r="FP35" s="744"/>
      <c r="FQ35" s="744"/>
      <c r="FR35" s="744"/>
      <c r="FS35" s="744"/>
      <c r="FT35" s="744"/>
      <c r="FU35" s="744"/>
      <c r="FV35" s="744"/>
      <c r="FW35" s="744"/>
      <c r="FX35" s="744"/>
      <c r="FY35" s="744"/>
      <c r="FZ35" s="744"/>
      <c r="GA35" s="744"/>
      <c r="GB35" s="744"/>
      <c r="GC35" s="744"/>
      <c r="GD35" s="744"/>
      <c r="GE35" s="744"/>
      <c r="GF35" s="744"/>
      <c r="GG35" s="744"/>
      <c r="GH35" s="744"/>
      <c r="GI35" s="744"/>
      <c r="GJ35" s="744"/>
      <c r="GK35" s="744"/>
      <c r="GL35" s="744"/>
      <c r="GM35" s="744"/>
      <c r="GN35" s="744"/>
      <c r="GO35" s="744"/>
      <c r="GP35" s="744"/>
      <c r="GQ35" s="744"/>
      <c r="GR35" s="744"/>
      <c r="GS35" s="744"/>
      <c r="GT35" s="744"/>
      <c r="GU35" s="744"/>
      <c r="GV35" s="744"/>
      <c r="GW35" s="744"/>
    </row>
    <row r="36" spans="1:205" s="306" customFormat="1" ht="20.25" customHeight="1" x14ac:dyDescent="0.15">
      <c r="A36" s="744"/>
      <c r="B36" s="1021" t="s">
        <v>568</v>
      </c>
      <c r="C36" s="758"/>
      <c r="D36" s="1089" t="s">
        <v>1395</v>
      </c>
      <c r="E36" s="1090"/>
      <c r="F36" s="756">
        <v>19531</v>
      </c>
      <c r="G36" s="756">
        <v>16808</v>
      </c>
      <c r="H36" s="756">
        <v>16794</v>
      </c>
      <c r="I36" s="756">
        <v>17733</v>
      </c>
      <c r="J36" s="756">
        <v>19824</v>
      </c>
      <c r="K36" s="756">
        <v>19321</v>
      </c>
      <c r="L36" s="756">
        <v>19534</v>
      </c>
      <c r="M36" s="756">
        <v>19014</v>
      </c>
      <c r="N36" s="757">
        <v>18689</v>
      </c>
      <c r="O36" s="756">
        <v>18340</v>
      </c>
      <c r="P36" s="756">
        <v>18225</v>
      </c>
      <c r="Q36" s="756">
        <v>18050</v>
      </c>
      <c r="R36" s="756">
        <v>19531</v>
      </c>
      <c r="S36" s="756">
        <v>18189</v>
      </c>
      <c r="T36" s="756">
        <v>18364</v>
      </c>
      <c r="U36" s="755">
        <v>17370</v>
      </c>
      <c r="V36" s="758" t="s">
        <v>1396</v>
      </c>
      <c r="W36" s="761"/>
      <c r="X36" s="753"/>
      <c r="Y36" s="759"/>
      <c r="Z36" s="745"/>
      <c r="AA36" s="744"/>
      <c r="FP36" s="744"/>
      <c r="FQ36" s="744"/>
      <c r="FR36" s="744"/>
      <c r="FS36" s="744"/>
      <c r="FT36" s="744"/>
      <c r="FU36" s="744"/>
      <c r="FV36" s="744"/>
      <c r="FW36" s="744"/>
      <c r="FX36" s="744"/>
      <c r="FY36" s="744"/>
      <c r="FZ36" s="744"/>
      <c r="GA36" s="744"/>
      <c r="GB36" s="744"/>
      <c r="GC36" s="744"/>
      <c r="GD36" s="744"/>
      <c r="GE36" s="744"/>
      <c r="GF36" s="744"/>
      <c r="GG36" s="744"/>
      <c r="GH36" s="744"/>
      <c r="GI36" s="744"/>
      <c r="GJ36" s="744"/>
      <c r="GK36" s="744"/>
      <c r="GL36" s="744"/>
      <c r="GM36" s="744"/>
      <c r="GN36" s="744"/>
      <c r="GO36" s="744"/>
      <c r="GP36" s="744"/>
      <c r="GQ36" s="744"/>
      <c r="GR36" s="744"/>
      <c r="GS36" s="744"/>
      <c r="GT36" s="744"/>
      <c r="GU36" s="744"/>
      <c r="GV36" s="744"/>
      <c r="GW36" s="744"/>
    </row>
    <row r="37" spans="1:205" s="306" customFormat="1" ht="20.25" customHeight="1" x14ac:dyDescent="0.15">
      <c r="A37" s="744"/>
      <c r="B37" s="754"/>
      <c r="C37" s="1091" t="s">
        <v>1397</v>
      </c>
      <c r="D37" s="1089" t="s">
        <v>1398</v>
      </c>
      <c r="E37" s="1090"/>
      <c r="F37" s="756">
        <v>11633</v>
      </c>
      <c r="G37" s="756">
        <v>11959</v>
      </c>
      <c r="H37" s="756">
        <v>11773</v>
      </c>
      <c r="I37" s="756">
        <v>11700</v>
      </c>
      <c r="J37" s="756">
        <v>12145</v>
      </c>
      <c r="K37" s="756">
        <v>12420</v>
      </c>
      <c r="L37" s="756">
        <v>11771</v>
      </c>
      <c r="M37" s="756">
        <v>11735</v>
      </c>
      <c r="N37" s="757">
        <v>12096</v>
      </c>
      <c r="O37" s="756">
        <v>12401</v>
      </c>
      <c r="P37" s="756">
        <v>12709</v>
      </c>
      <c r="Q37" s="756">
        <v>11725</v>
      </c>
      <c r="R37" s="756">
        <v>11633</v>
      </c>
      <c r="S37" s="756">
        <v>11329</v>
      </c>
      <c r="T37" s="756">
        <v>11765</v>
      </c>
      <c r="U37" s="755">
        <v>10789</v>
      </c>
      <c r="V37" s="758" t="s">
        <v>1399</v>
      </c>
      <c r="W37" s="761"/>
      <c r="X37" s="753"/>
      <c r="Y37" s="759"/>
      <c r="Z37" s="745"/>
      <c r="AA37" s="744"/>
      <c r="FP37" s="744"/>
      <c r="FQ37" s="744"/>
      <c r="FR37" s="744"/>
      <c r="FS37" s="744"/>
      <c r="FT37" s="744"/>
      <c r="FU37" s="744"/>
      <c r="FV37" s="744"/>
      <c r="FW37" s="744"/>
      <c r="FX37" s="744"/>
      <c r="FY37" s="744"/>
      <c r="FZ37" s="744"/>
      <c r="GA37" s="744"/>
      <c r="GB37" s="744"/>
      <c r="GC37" s="744"/>
      <c r="GD37" s="744"/>
      <c r="GE37" s="744"/>
      <c r="GF37" s="744"/>
      <c r="GG37" s="744"/>
      <c r="GH37" s="744"/>
      <c r="GI37" s="744"/>
      <c r="GJ37" s="744"/>
      <c r="GK37" s="744"/>
      <c r="GL37" s="744"/>
      <c r="GM37" s="744"/>
      <c r="GN37" s="744"/>
      <c r="GO37" s="744"/>
      <c r="GP37" s="744"/>
      <c r="GQ37" s="744"/>
      <c r="GR37" s="744"/>
      <c r="GS37" s="744"/>
      <c r="GT37" s="744"/>
      <c r="GU37" s="744"/>
      <c r="GV37" s="744"/>
      <c r="GW37" s="744"/>
    </row>
    <row r="38" spans="1:205" s="306" customFormat="1" ht="20.25" customHeight="1" x14ac:dyDescent="0.15">
      <c r="A38" s="744"/>
      <c r="B38" s="754"/>
      <c r="C38" s="1092"/>
      <c r="D38" s="1089" t="s">
        <v>1400</v>
      </c>
      <c r="E38" s="1090"/>
      <c r="F38" s="756">
        <v>16648</v>
      </c>
      <c r="G38" s="756">
        <v>17624</v>
      </c>
      <c r="H38" s="756">
        <v>18728</v>
      </c>
      <c r="I38" s="756">
        <v>17648</v>
      </c>
      <c r="J38" s="756">
        <v>17201</v>
      </c>
      <c r="K38" s="756">
        <v>17856</v>
      </c>
      <c r="L38" s="756">
        <v>18058</v>
      </c>
      <c r="M38" s="756">
        <v>17413</v>
      </c>
      <c r="N38" s="757">
        <v>16692</v>
      </c>
      <c r="O38" s="756">
        <v>16605</v>
      </c>
      <c r="P38" s="756">
        <v>17402</v>
      </c>
      <c r="Q38" s="756">
        <v>16517</v>
      </c>
      <c r="R38" s="756">
        <v>16648</v>
      </c>
      <c r="S38" s="756">
        <v>17673</v>
      </c>
      <c r="T38" s="756">
        <v>17399</v>
      </c>
      <c r="U38" s="755">
        <v>17484</v>
      </c>
      <c r="V38" s="758" t="s">
        <v>1401</v>
      </c>
      <c r="W38" s="761"/>
      <c r="X38" s="760" t="s">
        <v>1402</v>
      </c>
      <c r="Y38" s="759"/>
      <c r="Z38" s="745"/>
      <c r="AA38" s="744"/>
      <c r="FP38" s="744"/>
      <c r="FQ38" s="744"/>
      <c r="FR38" s="744"/>
      <c r="FS38" s="744"/>
      <c r="FT38" s="744"/>
      <c r="FU38" s="744"/>
      <c r="FV38" s="744"/>
      <c r="FW38" s="744"/>
      <c r="FX38" s="744"/>
      <c r="FY38" s="744"/>
      <c r="FZ38" s="744"/>
      <c r="GA38" s="744"/>
      <c r="GB38" s="744"/>
      <c r="GC38" s="744"/>
      <c r="GD38" s="744"/>
      <c r="GE38" s="744"/>
      <c r="GF38" s="744"/>
      <c r="GG38" s="744"/>
      <c r="GH38" s="744"/>
      <c r="GI38" s="744"/>
      <c r="GJ38" s="744"/>
      <c r="GK38" s="744"/>
      <c r="GL38" s="744"/>
      <c r="GM38" s="744"/>
      <c r="GN38" s="744"/>
      <c r="GO38" s="744"/>
      <c r="GP38" s="744"/>
      <c r="GQ38" s="744"/>
      <c r="GR38" s="744"/>
      <c r="GS38" s="744"/>
      <c r="GT38" s="744"/>
      <c r="GU38" s="744"/>
      <c r="GV38" s="744"/>
      <c r="GW38" s="744"/>
    </row>
    <row r="39" spans="1:205" s="306" customFormat="1" ht="20.25" customHeight="1" x14ac:dyDescent="0.15">
      <c r="A39" s="744"/>
      <c r="B39" s="754"/>
      <c r="C39" s="758"/>
      <c r="D39" s="1093" t="s">
        <v>1403</v>
      </c>
      <c r="E39" s="1094"/>
      <c r="F39" s="756">
        <v>13070</v>
      </c>
      <c r="G39" s="756">
        <v>12329</v>
      </c>
      <c r="H39" s="756">
        <v>12703</v>
      </c>
      <c r="I39" s="756">
        <v>13557</v>
      </c>
      <c r="J39" s="756">
        <v>13524</v>
      </c>
      <c r="K39" s="756">
        <v>13316</v>
      </c>
      <c r="L39" s="756">
        <v>13229</v>
      </c>
      <c r="M39" s="756">
        <v>12775</v>
      </c>
      <c r="N39" s="757">
        <v>12197</v>
      </c>
      <c r="O39" s="756">
        <v>12077</v>
      </c>
      <c r="P39" s="756">
        <v>13399</v>
      </c>
      <c r="Q39" s="756">
        <v>12824</v>
      </c>
      <c r="R39" s="756">
        <v>13070</v>
      </c>
      <c r="S39" s="756">
        <v>13584</v>
      </c>
      <c r="T39" s="756">
        <v>13970</v>
      </c>
      <c r="U39" s="755">
        <v>12790</v>
      </c>
      <c r="V39" s="744" t="s">
        <v>1404</v>
      </c>
      <c r="W39" s="754"/>
      <c r="X39" s="753"/>
      <c r="Y39" s="752"/>
      <c r="Z39" s="745"/>
      <c r="AA39" s="744"/>
      <c r="FP39" s="744"/>
      <c r="FQ39" s="744"/>
      <c r="FR39" s="744"/>
      <c r="FS39" s="744"/>
      <c r="FT39" s="744"/>
      <c r="FU39" s="744"/>
      <c r="FV39" s="744"/>
      <c r="FW39" s="744"/>
      <c r="FX39" s="744"/>
      <c r="FY39" s="744"/>
      <c r="FZ39" s="744"/>
      <c r="GA39" s="744"/>
      <c r="GB39" s="744"/>
      <c r="GC39" s="744"/>
      <c r="GD39" s="744"/>
      <c r="GE39" s="744"/>
      <c r="GF39" s="744"/>
      <c r="GG39" s="744"/>
      <c r="GH39" s="744"/>
      <c r="GI39" s="744"/>
      <c r="GJ39" s="744"/>
      <c r="GK39" s="744"/>
      <c r="GL39" s="744"/>
      <c r="GM39" s="744"/>
      <c r="GN39" s="744"/>
      <c r="GO39" s="744"/>
      <c r="GP39" s="744"/>
      <c r="GQ39" s="744"/>
      <c r="GR39" s="744"/>
      <c r="GS39" s="744"/>
      <c r="GT39" s="744"/>
      <c r="GU39" s="744"/>
      <c r="GV39" s="744"/>
      <c r="GW39" s="744"/>
    </row>
    <row r="40" spans="1:205" s="306" customFormat="1" ht="20.25" customHeight="1" x14ac:dyDescent="0.15">
      <c r="A40" s="744"/>
      <c r="B40" s="754"/>
      <c r="C40" s="758"/>
      <c r="D40" s="1093" t="s">
        <v>1405</v>
      </c>
      <c r="E40" s="1094"/>
      <c r="F40" s="756">
        <v>4609</v>
      </c>
      <c r="G40" s="756">
        <v>6622</v>
      </c>
      <c r="H40" s="756">
        <v>7712</v>
      </c>
      <c r="I40" s="756">
        <v>7672</v>
      </c>
      <c r="J40" s="756">
        <v>7081</v>
      </c>
      <c r="K40" s="756">
        <v>6892</v>
      </c>
      <c r="L40" s="756">
        <v>5836</v>
      </c>
      <c r="M40" s="756">
        <v>5726</v>
      </c>
      <c r="N40" s="757">
        <v>5128</v>
      </c>
      <c r="O40" s="756">
        <v>4927</v>
      </c>
      <c r="P40" s="756">
        <v>4891</v>
      </c>
      <c r="Q40" s="756">
        <v>5098</v>
      </c>
      <c r="R40" s="756">
        <v>4609</v>
      </c>
      <c r="S40" s="756">
        <v>4790</v>
      </c>
      <c r="T40" s="756">
        <v>4735</v>
      </c>
      <c r="U40" s="755">
        <v>4013</v>
      </c>
      <c r="V40" s="744" t="s">
        <v>1406</v>
      </c>
      <c r="W40" s="754"/>
      <c r="X40" s="753"/>
      <c r="Y40" s="752"/>
      <c r="Z40" s="745"/>
      <c r="AA40" s="744"/>
      <c r="FP40" s="744"/>
      <c r="FQ40" s="744"/>
      <c r="FR40" s="744"/>
      <c r="FS40" s="744"/>
      <c r="FT40" s="744"/>
      <c r="FU40" s="744"/>
      <c r="FV40" s="744"/>
      <c r="FW40" s="744"/>
      <c r="FX40" s="744"/>
      <c r="FY40" s="744"/>
      <c r="FZ40" s="744"/>
      <c r="GA40" s="744"/>
      <c r="GB40" s="744"/>
      <c r="GC40" s="744"/>
      <c r="GD40" s="744"/>
      <c r="GE40" s="744"/>
      <c r="GF40" s="744"/>
      <c r="GG40" s="744"/>
      <c r="GH40" s="744"/>
      <c r="GI40" s="744"/>
      <c r="GJ40" s="744"/>
      <c r="GK40" s="744"/>
      <c r="GL40" s="744"/>
      <c r="GM40" s="744"/>
      <c r="GN40" s="744"/>
      <c r="GO40" s="744"/>
      <c r="GP40" s="744"/>
      <c r="GQ40" s="744"/>
      <c r="GR40" s="744"/>
      <c r="GS40" s="744"/>
      <c r="GT40" s="744"/>
      <c r="GU40" s="744"/>
      <c r="GV40" s="744"/>
      <c r="GW40" s="744"/>
    </row>
    <row r="41" spans="1:205" s="306" customFormat="1" ht="20.25" customHeight="1" x14ac:dyDescent="0.15">
      <c r="A41" s="744"/>
      <c r="B41" s="754"/>
      <c r="C41" s="758"/>
      <c r="D41" s="1093" t="s">
        <v>567</v>
      </c>
      <c r="E41" s="1094"/>
      <c r="F41" s="756">
        <v>92849</v>
      </c>
      <c r="G41" s="756">
        <v>93311</v>
      </c>
      <c r="H41" s="756">
        <v>83582</v>
      </c>
      <c r="I41" s="756">
        <v>91369</v>
      </c>
      <c r="J41" s="756">
        <v>85089</v>
      </c>
      <c r="K41" s="756">
        <v>85554</v>
      </c>
      <c r="L41" s="756">
        <v>82898</v>
      </c>
      <c r="M41" s="756">
        <v>92009</v>
      </c>
      <c r="N41" s="757">
        <v>88737</v>
      </c>
      <c r="O41" s="756">
        <v>90925</v>
      </c>
      <c r="P41" s="756">
        <v>87221</v>
      </c>
      <c r="Q41" s="756">
        <v>85779</v>
      </c>
      <c r="R41" s="756">
        <v>92849</v>
      </c>
      <c r="S41" s="756">
        <v>88962</v>
      </c>
      <c r="T41" s="756">
        <v>90058</v>
      </c>
      <c r="U41" s="755">
        <v>86644</v>
      </c>
      <c r="V41" s="744" t="s">
        <v>1407</v>
      </c>
      <c r="W41" s="754"/>
      <c r="X41" s="753"/>
      <c r="Y41" s="752"/>
      <c r="Z41" s="745"/>
      <c r="AA41" s="744"/>
      <c r="FP41" s="744"/>
      <c r="FQ41" s="744"/>
      <c r="FR41" s="744"/>
      <c r="FS41" s="744"/>
      <c r="FT41" s="744"/>
      <c r="FU41" s="744"/>
      <c r="FV41" s="744"/>
      <c r="FW41" s="744"/>
      <c r="FX41" s="744"/>
      <c r="FY41" s="744"/>
      <c r="FZ41" s="744"/>
      <c r="GA41" s="744"/>
      <c r="GB41" s="744"/>
      <c r="GC41" s="744"/>
      <c r="GD41" s="744"/>
      <c r="GE41" s="744"/>
      <c r="GF41" s="744"/>
      <c r="GG41" s="744"/>
      <c r="GH41" s="744"/>
      <c r="GI41" s="744"/>
      <c r="GJ41" s="744"/>
      <c r="GK41" s="744"/>
      <c r="GL41" s="744"/>
      <c r="GM41" s="744"/>
      <c r="GN41" s="744"/>
      <c r="GO41" s="744"/>
      <c r="GP41" s="744"/>
      <c r="GQ41" s="744"/>
      <c r="GR41" s="744"/>
      <c r="GS41" s="744"/>
      <c r="GT41" s="744"/>
      <c r="GU41" s="744"/>
      <c r="GV41" s="744"/>
      <c r="GW41" s="744"/>
    </row>
    <row r="42" spans="1:205" s="306" customFormat="1" ht="20.25" customHeight="1" x14ac:dyDescent="0.15">
      <c r="A42" s="744"/>
      <c r="B42" s="747"/>
      <c r="C42" s="751"/>
      <c r="D42" s="1087" t="s">
        <v>1408</v>
      </c>
      <c r="E42" s="1088"/>
      <c r="F42" s="749">
        <v>75748</v>
      </c>
      <c r="G42" s="749">
        <v>24681</v>
      </c>
      <c r="H42" s="749">
        <v>20887</v>
      </c>
      <c r="I42" s="749">
        <v>23316</v>
      </c>
      <c r="J42" s="749">
        <v>21763</v>
      </c>
      <c r="K42" s="749">
        <v>24966</v>
      </c>
      <c r="L42" s="749">
        <v>23948</v>
      </c>
      <c r="M42" s="749">
        <v>28732</v>
      </c>
      <c r="N42" s="750">
        <v>25093</v>
      </c>
      <c r="O42" s="749">
        <v>22928</v>
      </c>
      <c r="P42" s="749">
        <v>18570</v>
      </c>
      <c r="Q42" s="749">
        <v>78244</v>
      </c>
      <c r="R42" s="749">
        <v>75748</v>
      </c>
      <c r="S42" s="749">
        <v>75697</v>
      </c>
      <c r="T42" s="749">
        <v>82543</v>
      </c>
      <c r="U42" s="748">
        <v>86483</v>
      </c>
      <c r="V42" s="1013" t="s">
        <v>1409</v>
      </c>
      <c r="W42" s="747"/>
      <c r="X42" s="746"/>
      <c r="Y42" s="1012"/>
      <c r="Z42" s="745"/>
      <c r="AA42" s="744"/>
      <c r="FP42" s="744"/>
      <c r="FQ42" s="744"/>
      <c r="FR42" s="744"/>
      <c r="FS42" s="744"/>
      <c r="FT42" s="744"/>
      <c r="FU42" s="744"/>
      <c r="FV42" s="744"/>
      <c r="FW42" s="744"/>
      <c r="FX42" s="744"/>
      <c r="FY42" s="744"/>
      <c r="FZ42" s="744"/>
      <c r="GA42" s="744"/>
      <c r="GB42" s="744"/>
      <c r="GC42" s="744"/>
      <c r="GD42" s="744"/>
      <c r="GE42" s="744"/>
      <c r="GF42" s="744"/>
      <c r="GG42" s="744"/>
      <c r="GH42" s="744"/>
      <c r="GI42" s="744"/>
      <c r="GJ42" s="744"/>
      <c r="GK42" s="744"/>
      <c r="GL42" s="744"/>
      <c r="GM42" s="744"/>
      <c r="GN42" s="744"/>
      <c r="GO42" s="744"/>
      <c r="GP42" s="744"/>
      <c r="GQ42" s="744"/>
      <c r="GR42" s="744"/>
      <c r="GS42" s="744"/>
      <c r="GT42" s="744"/>
      <c r="GU42" s="744"/>
      <c r="GV42" s="744"/>
      <c r="GW42" s="744"/>
    </row>
    <row r="43" spans="1:205" ht="16" customHeight="1" x14ac:dyDescent="0.15">
      <c r="A43" s="741"/>
      <c r="B43" s="741"/>
      <c r="C43" s="741"/>
      <c r="D43" s="741"/>
      <c r="E43" s="741"/>
      <c r="F43" s="741"/>
      <c r="G43" s="742"/>
      <c r="H43" s="742"/>
      <c r="I43" s="742"/>
      <c r="J43" s="742"/>
      <c r="K43" s="742"/>
      <c r="L43" s="742"/>
      <c r="M43" s="743"/>
      <c r="N43" s="743"/>
      <c r="O43" s="743"/>
      <c r="P43" s="743"/>
      <c r="Q43" s="743"/>
      <c r="R43" s="743"/>
      <c r="S43" s="743"/>
      <c r="T43" s="743"/>
      <c r="U43" s="743"/>
      <c r="V43" s="742"/>
      <c r="W43" s="742"/>
      <c r="X43" s="742"/>
      <c r="Y43" s="742"/>
      <c r="Z43" s="741"/>
      <c r="AA43" s="74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EY43" s="729"/>
      <c r="EZ43" s="729"/>
      <c r="FA43" s="729"/>
      <c r="FB43" s="729"/>
      <c r="FC43" s="729"/>
      <c r="FD43" s="729"/>
      <c r="FE43" s="729"/>
      <c r="FF43" s="729"/>
      <c r="FG43" s="729"/>
      <c r="FH43" s="729"/>
      <c r="FI43" s="729"/>
      <c r="FJ43" s="729"/>
      <c r="FK43" s="729"/>
      <c r="FL43" s="729"/>
      <c r="FM43" s="729"/>
      <c r="FN43" s="729"/>
      <c r="FO43" s="729"/>
      <c r="FP43" s="729"/>
    </row>
    <row r="44" spans="1:205" ht="16" customHeight="1" x14ac:dyDescent="0.15">
      <c r="A44" s="738"/>
      <c r="B44" s="738"/>
      <c r="C44" s="738"/>
      <c r="D44" s="738"/>
      <c r="E44" s="738"/>
      <c r="F44" s="738"/>
      <c r="G44" s="739"/>
      <c r="H44" s="739"/>
      <c r="I44" s="739"/>
      <c r="J44" s="739"/>
      <c r="K44" s="739"/>
      <c r="L44" s="739"/>
      <c r="M44" s="738"/>
      <c r="N44" s="738"/>
      <c r="O44" s="738"/>
      <c r="P44" s="738"/>
      <c r="Q44" s="738"/>
      <c r="R44" s="738"/>
      <c r="S44" s="738"/>
      <c r="T44" s="738"/>
      <c r="U44" s="738"/>
      <c r="V44" s="739"/>
      <c r="W44" s="739"/>
      <c r="X44" s="739"/>
      <c r="Y44" s="739"/>
      <c r="Z44" s="738"/>
      <c r="AA44" s="737"/>
      <c r="AB44" s="729"/>
      <c r="AC44" s="729"/>
      <c r="AD44" s="729"/>
      <c r="AE44" s="729"/>
      <c r="AF44" s="729"/>
      <c r="AG44" s="729"/>
      <c r="AH44" s="729"/>
      <c r="AI44" s="729"/>
      <c r="AJ44" s="729"/>
      <c r="EY44" s="729"/>
      <c r="EZ44" s="729"/>
      <c r="FA44" s="729"/>
      <c r="FB44" s="729"/>
      <c r="FC44" s="729"/>
      <c r="FD44" s="729"/>
      <c r="FE44" s="729"/>
      <c r="FF44" s="729"/>
      <c r="FG44" s="729"/>
      <c r="FH44" s="729"/>
      <c r="FI44" s="729"/>
      <c r="FJ44" s="729"/>
      <c r="FK44" s="729"/>
      <c r="FL44" s="729"/>
      <c r="FM44" s="729"/>
      <c r="FN44" s="729"/>
      <c r="FO44" s="729"/>
      <c r="FP44" s="729"/>
    </row>
    <row r="45" spans="1:205" ht="16" customHeight="1" x14ac:dyDescent="0.15">
      <c r="A45" s="738"/>
      <c r="B45" s="738"/>
      <c r="C45" s="738"/>
      <c r="D45" s="738"/>
      <c r="E45" s="738"/>
      <c r="F45" s="738"/>
      <c r="H45" s="739"/>
      <c r="I45" s="739"/>
      <c r="J45" s="739"/>
      <c r="K45" s="739"/>
      <c r="L45" s="739"/>
      <c r="M45" s="738"/>
      <c r="N45" s="738"/>
      <c r="O45" s="738"/>
      <c r="P45" s="738"/>
      <c r="Q45" s="738"/>
      <c r="R45" s="738"/>
      <c r="S45" s="738"/>
      <c r="T45" s="738"/>
      <c r="U45" s="738"/>
      <c r="V45" s="739"/>
      <c r="W45" s="739"/>
      <c r="X45" s="739"/>
      <c r="Y45" s="739"/>
      <c r="Z45" s="738"/>
      <c r="AA45" s="737"/>
      <c r="AB45" s="729"/>
      <c r="AC45" s="729"/>
      <c r="AD45" s="729"/>
      <c r="AE45" s="729"/>
      <c r="AF45" s="729"/>
      <c r="AG45" s="729"/>
      <c r="AH45" s="729"/>
      <c r="AI45" s="729"/>
      <c r="AJ45" s="729"/>
      <c r="EY45" s="729"/>
      <c r="EZ45" s="729"/>
      <c r="FA45" s="729"/>
      <c r="FB45" s="729"/>
      <c r="FC45" s="729"/>
      <c r="FD45" s="729"/>
      <c r="FE45" s="729"/>
      <c r="FF45" s="729"/>
      <c r="FG45" s="729"/>
      <c r="FH45" s="729"/>
      <c r="FI45" s="729"/>
      <c r="FJ45" s="729"/>
      <c r="FK45" s="729"/>
      <c r="FL45" s="729"/>
      <c r="FM45" s="729"/>
      <c r="FN45" s="729"/>
      <c r="FO45" s="729"/>
      <c r="FP45" s="729"/>
    </row>
    <row r="46" spans="1:205" ht="16" customHeight="1" x14ac:dyDescent="0.15">
      <c r="A46" s="738"/>
      <c r="B46" s="738"/>
      <c r="C46" s="738"/>
      <c r="D46" s="738"/>
      <c r="E46" s="738"/>
      <c r="F46" s="738"/>
      <c r="G46" s="739"/>
      <c r="H46" s="739"/>
      <c r="I46" s="739"/>
      <c r="J46" s="739"/>
      <c r="K46" s="739"/>
      <c r="L46" s="739"/>
      <c r="M46" s="738"/>
      <c r="N46" s="738"/>
      <c r="O46" s="738"/>
      <c r="P46" s="738"/>
      <c r="Q46" s="738"/>
      <c r="R46" s="738"/>
      <c r="S46" s="738"/>
      <c r="T46" s="738"/>
      <c r="U46" s="738"/>
      <c r="V46" s="739"/>
      <c r="W46" s="739"/>
      <c r="X46" s="739"/>
      <c r="Y46" s="739"/>
      <c r="Z46" s="738"/>
      <c r="AA46" s="737"/>
      <c r="AB46" s="729"/>
      <c r="AC46" s="729"/>
      <c r="AD46" s="729"/>
      <c r="AE46" s="729"/>
      <c r="AF46" s="729"/>
      <c r="AG46" s="729"/>
      <c r="AH46" s="729"/>
      <c r="AI46" s="729"/>
      <c r="AJ46" s="729"/>
      <c r="EY46" s="729"/>
      <c r="EZ46" s="729"/>
      <c r="FA46" s="729"/>
      <c r="FB46" s="729"/>
      <c r="FC46" s="729"/>
      <c r="FD46" s="729"/>
      <c r="FE46" s="729"/>
      <c r="FF46" s="729"/>
      <c r="FG46" s="729"/>
      <c r="FH46" s="729"/>
      <c r="FI46" s="729"/>
      <c r="FJ46" s="729"/>
      <c r="FK46" s="729"/>
      <c r="FL46" s="729"/>
      <c r="FM46" s="729"/>
      <c r="FN46" s="729"/>
      <c r="FO46" s="729"/>
      <c r="FP46" s="729"/>
    </row>
    <row r="47" spans="1:205" ht="16" customHeight="1" x14ac:dyDescent="0.15">
      <c r="A47" s="729"/>
      <c r="B47" s="729"/>
      <c r="C47" s="729"/>
      <c r="D47" s="729"/>
      <c r="E47" s="729"/>
      <c r="F47" s="729"/>
      <c r="G47" s="729"/>
      <c r="H47" s="729"/>
      <c r="I47" s="729"/>
      <c r="J47" s="729"/>
      <c r="K47" s="729"/>
      <c r="L47" s="729"/>
      <c r="M47" s="729"/>
      <c r="N47" s="729"/>
      <c r="O47" s="729"/>
      <c r="P47" s="729"/>
      <c r="Q47" s="729"/>
      <c r="R47" s="729"/>
      <c r="S47" s="729"/>
      <c r="T47" s="729"/>
      <c r="U47" s="729"/>
      <c r="V47" s="735"/>
      <c r="W47" s="735"/>
      <c r="X47" s="735"/>
      <c r="Y47" s="735"/>
      <c r="Z47" s="729"/>
      <c r="AA47" s="734"/>
      <c r="AB47" s="729"/>
      <c r="AC47" s="729"/>
      <c r="AD47" s="729"/>
      <c r="AE47" s="729"/>
      <c r="AF47" s="729"/>
      <c r="AG47" s="729"/>
      <c r="AH47" s="729"/>
      <c r="AI47" s="729"/>
      <c r="AJ47" s="729"/>
      <c r="EY47" s="729"/>
      <c r="EZ47" s="729"/>
      <c r="FA47" s="729"/>
      <c r="FB47" s="729"/>
      <c r="FC47" s="729"/>
      <c r="FD47" s="729"/>
      <c r="FE47" s="729"/>
      <c r="FF47" s="729"/>
      <c r="FG47" s="729"/>
      <c r="FH47" s="729"/>
      <c r="FI47" s="729"/>
      <c r="FJ47" s="729"/>
      <c r="FK47" s="729"/>
      <c r="FL47" s="729"/>
      <c r="FM47" s="729"/>
      <c r="FN47" s="729"/>
      <c r="FO47" s="729"/>
      <c r="FP47" s="729"/>
    </row>
    <row r="48" spans="1:205" ht="16" customHeight="1" x14ac:dyDescent="0.15">
      <c r="A48" s="729"/>
      <c r="B48" s="729"/>
      <c r="C48" s="729"/>
      <c r="D48" s="729"/>
      <c r="E48" s="729"/>
      <c r="F48" s="729"/>
      <c r="G48" s="729"/>
      <c r="H48" s="729"/>
      <c r="I48" s="729"/>
      <c r="J48" s="729"/>
      <c r="K48" s="729"/>
      <c r="L48" s="729"/>
      <c r="M48" s="729"/>
      <c r="N48" s="729"/>
      <c r="O48" s="729"/>
      <c r="P48" s="729"/>
      <c r="Q48" s="729"/>
      <c r="R48" s="729"/>
      <c r="S48" s="729"/>
      <c r="T48" s="729"/>
      <c r="U48" s="729"/>
      <c r="V48" s="735"/>
      <c r="W48" s="735"/>
      <c r="X48" s="735"/>
      <c r="Y48" s="735"/>
      <c r="Z48" s="729"/>
      <c r="AA48" s="734"/>
      <c r="AB48" s="729"/>
      <c r="AC48" s="729"/>
      <c r="AD48" s="729"/>
      <c r="AE48" s="729"/>
      <c r="AF48" s="729"/>
      <c r="AG48" s="729"/>
      <c r="AH48" s="729"/>
      <c r="AI48" s="729"/>
      <c r="AJ48" s="729"/>
      <c r="EY48" s="729"/>
      <c r="EZ48" s="729"/>
      <c r="FA48" s="729"/>
      <c r="FB48" s="729"/>
      <c r="FC48" s="729"/>
      <c r="FD48" s="729"/>
      <c r="FE48" s="729"/>
      <c r="FF48" s="729"/>
      <c r="FG48" s="729"/>
      <c r="FH48" s="729"/>
      <c r="FI48" s="729"/>
      <c r="FJ48" s="729"/>
      <c r="FK48" s="729"/>
      <c r="FL48" s="729"/>
      <c r="FM48" s="729"/>
      <c r="FN48" s="729"/>
      <c r="FO48" s="729"/>
      <c r="FP48" s="729"/>
    </row>
    <row r="49" spans="1:172" ht="16" customHeight="1" x14ac:dyDescent="0.15">
      <c r="A49" s="729"/>
      <c r="B49" s="729"/>
      <c r="C49" s="729"/>
      <c r="D49" s="729"/>
      <c r="E49" s="729"/>
      <c r="F49" s="729"/>
      <c r="G49" s="729"/>
      <c r="H49" s="729"/>
      <c r="I49" s="729"/>
      <c r="J49" s="729"/>
      <c r="K49" s="729"/>
      <c r="L49" s="729"/>
      <c r="M49" s="729"/>
      <c r="N49" s="729"/>
      <c r="O49" s="729"/>
      <c r="P49" s="729"/>
      <c r="Q49" s="729"/>
      <c r="R49" s="729"/>
      <c r="S49" s="729"/>
      <c r="T49" s="729"/>
      <c r="U49" s="729"/>
      <c r="V49" s="735"/>
      <c r="W49" s="735"/>
      <c r="X49" s="735"/>
      <c r="Y49" s="735"/>
      <c r="Z49" s="729"/>
      <c r="AA49" s="734"/>
      <c r="AB49" s="729"/>
      <c r="AC49" s="729"/>
      <c r="AD49" s="729"/>
      <c r="AE49" s="729"/>
      <c r="AF49" s="729"/>
      <c r="AG49" s="729"/>
      <c r="AH49" s="729"/>
      <c r="AI49" s="729"/>
      <c r="AJ49" s="729"/>
      <c r="EY49" s="729"/>
      <c r="EZ49" s="729"/>
      <c r="FA49" s="729"/>
      <c r="FB49" s="729"/>
      <c r="FC49" s="729"/>
      <c r="FD49" s="729"/>
      <c r="FE49" s="729"/>
      <c r="FF49" s="729"/>
      <c r="FG49" s="729"/>
      <c r="FH49" s="729"/>
      <c r="FI49" s="729"/>
      <c r="FJ49" s="729"/>
      <c r="FK49" s="729"/>
      <c r="FL49" s="729"/>
      <c r="FM49" s="729"/>
      <c r="FN49" s="729"/>
      <c r="FO49" s="729"/>
      <c r="FP49" s="729"/>
    </row>
    <row r="50" spans="1:172" ht="16" customHeight="1" x14ac:dyDescent="0.15">
      <c r="A50" s="729"/>
      <c r="B50" s="729"/>
      <c r="C50" s="729"/>
      <c r="D50" s="729"/>
      <c r="E50" s="729"/>
      <c r="F50" s="729"/>
      <c r="G50" s="729"/>
      <c r="H50" s="729"/>
      <c r="I50" s="729"/>
      <c r="J50" s="729"/>
      <c r="K50" s="729"/>
      <c r="L50" s="729"/>
      <c r="M50" s="729"/>
      <c r="N50" s="729"/>
      <c r="O50" s="729"/>
      <c r="P50" s="729"/>
      <c r="Q50" s="729"/>
      <c r="R50" s="729"/>
      <c r="S50" s="729"/>
      <c r="T50" s="729"/>
      <c r="U50" s="729"/>
      <c r="V50" s="735"/>
      <c r="W50" s="735"/>
      <c r="X50" s="735"/>
      <c r="Y50" s="735"/>
      <c r="Z50" s="729"/>
      <c r="AA50" s="734"/>
      <c r="AB50" s="729"/>
      <c r="AC50" s="729"/>
      <c r="AD50" s="729"/>
      <c r="AE50" s="729"/>
      <c r="AF50" s="729"/>
      <c r="AG50" s="729"/>
      <c r="AH50" s="729"/>
      <c r="AI50" s="729"/>
      <c r="AJ50" s="729"/>
      <c r="EY50" s="729"/>
      <c r="EZ50" s="729"/>
      <c r="FA50" s="729"/>
      <c r="FB50" s="729"/>
      <c r="FC50" s="729"/>
      <c r="FD50" s="729"/>
      <c r="FE50" s="729"/>
      <c r="FF50" s="729"/>
      <c r="FG50" s="729"/>
      <c r="FH50" s="729"/>
      <c r="FI50" s="729"/>
      <c r="FJ50" s="729"/>
      <c r="FK50" s="729"/>
      <c r="FL50" s="729"/>
      <c r="FM50" s="729"/>
      <c r="FN50" s="729"/>
      <c r="FO50" s="729"/>
      <c r="FP50" s="729"/>
    </row>
    <row r="51" spans="1:172" ht="16" customHeight="1" x14ac:dyDescent="0.15">
      <c r="A51" s="729"/>
      <c r="B51" s="729"/>
      <c r="C51" s="729"/>
      <c r="D51" s="729"/>
      <c r="E51" s="729"/>
      <c r="F51" s="729"/>
      <c r="G51" s="729"/>
      <c r="H51" s="729"/>
      <c r="I51" s="729"/>
      <c r="J51" s="729"/>
      <c r="K51" s="729"/>
      <c r="L51" s="729"/>
      <c r="M51" s="729"/>
      <c r="N51" s="729"/>
      <c r="O51" s="729"/>
      <c r="P51" s="729"/>
      <c r="Q51" s="729"/>
      <c r="R51" s="729"/>
      <c r="S51" s="729"/>
      <c r="T51" s="729"/>
      <c r="U51" s="729"/>
      <c r="V51" s="735"/>
      <c r="W51" s="735"/>
      <c r="X51" s="735"/>
      <c r="Y51" s="735"/>
      <c r="Z51" s="729"/>
      <c r="AA51" s="734"/>
      <c r="AB51" s="729"/>
      <c r="AC51" s="729"/>
      <c r="AD51" s="729"/>
      <c r="AE51" s="729"/>
      <c r="AF51" s="729"/>
      <c r="AG51" s="729"/>
      <c r="AH51" s="729"/>
      <c r="AI51" s="729"/>
      <c r="AJ51" s="729"/>
      <c r="EY51" s="729"/>
      <c r="EZ51" s="729"/>
      <c r="FA51" s="729"/>
      <c r="FB51" s="729"/>
      <c r="FC51" s="729"/>
      <c r="FD51" s="729"/>
      <c r="FE51" s="729"/>
      <c r="FF51" s="729"/>
      <c r="FG51" s="729"/>
      <c r="FH51" s="729"/>
      <c r="FI51" s="729"/>
      <c r="FJ51" s="729"/>
      <c r="FK51" s="729"/>
      <c r="FL51" s="729"/>
      <c r="FM51" s="729"/>
      <c r="FN51" s="729"/>
      <c r="FO51" s="729"/>
      <c r="FP51" s="729"/>
    </row>
    <row r="52" spans="1:172" ht="16" customHeight="1" x14ac:dyDescent="0.15">
      <c r="A52" s="729"/>
      <c r="B52" s="729"/>
      <c r="C52" s="729"/>
      <c r="D52" s="729"/>
      <c r="E52" s="729"/>
      <c r="F52" s="729"/>
      <c r="G52" s="729"/>
      <c r="H52" s="729"/>
      <c r="I52" s="729"/>
      <c r="J52" s="729"/>
      <c r="K52" s="729"/>
      <c r="L52" s="729"/>
      <c r="M52" s="729"/>
      <c r="N52" s="729"/>
      <c r="O52" s="729"/>
      <c r="P52" s="729"/>
      <c r="Q52" s="729"/>
      <c r="R52" s="729"/>
      <c r="S52" s="729"/>
      <c r="T52" s="729"/>
      <c r="U52" s="729"/>
      <c r="V52" s="735"/>
      <c r="W52" s="735"/>
      <c r="X52" s="735"/>
      <c r="Y52" s="735"/>
      <c r="Z52" s="729"/>
      <c r="AA52" s="734"/>
      <c r="AB52" s="729"/>
      <c r="AC52" s="729"/>
      <c r="AD52" s="729"/>
      <c r="AE52" s="729"/>
      <c r="AF52" s="729"/>
      <c r="AG52" s="729"/>
      <c r="AH52" s="729"/>
      <c r="AI52" s="729"/>
      <c r="AJ52" s="729"/>
      <c r="EY52" s="729"/>
      <c r="EZ52" s="729"/>
      <c r="FA52" s="729"/>
      <c r="FB52" s="729"/>
      <c r="FC52" s="729"/>
      <c r="FD52" s="729"/>
      <c r="FE52" s="729"/>
      <c r="FF52" s="729"/>
      <c r="FG52" s="729"/>
      <c r="FH52" s="729"/>
      <c r="FI52" s="729"/>
      <c r="FJ52" s="729"/>
      <c r="FK52" s="729"/>
      <c r="FL52" s="729"/>
      <c r="FM52" s="729"/>
      <c r="FN52" s="729"/>
      <c r="FO52" s="729"/>
      <c r="FP52" s="729"/>
    </row>
    <row r="53" spans="1:172" ht="16" customHeight="1" x14ac:dyDescent="0.15">
      <c r="A53" s="729"/>
      <c r="B53" s="729"/>
      <c r="C53" s="729"/>
      <c r="D53" s="729"/>
      <c r="E53" s="729"/>
      <c r="F53" s="729"/>
      <c r="G53" s="729"/>
      <c r="H53" s="729"/>
      <c r="I53" s="729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35"/>
      <c r="W53" s="735"/>
      <c r="X53" s="735"/>
      <c r="Y53" s="735"/>
      <c r="Z53" s="729"/>
      <c r="AA53" s="734"/>
      <c r="AB53" s="729"/>
      <c r="AC53" s="729"/>
      <c r="AD53" s="729"/>
      <c r="AE53" s="729"/>
      <c r="AF53" s="729"/>
      <c r="AG53" s="729"/>
      <c r="AH53" s="729"/>
      <c r="AI53" s="729"/>
      <c r="AJ53" s="729"/>
      <c r="EY53" s="729"/>
      <c r="EZ53" s="729"/>
      <c r="FA53" s="729"/>
      <c r="FB53" s="729"/>
      <c r="FC53" s="729"/>
      <c r="FD53" s="729"/>
      <c r="FE53" s="729"/>
      <c r="FF53" s="729"/>
      <c r="FG53" s="729"/>
      <c r="FH53" s="729"/>
      <c r="FI53" s="729"/>
      <c r="FJ53" s="729"/>
      <c r="FK53" s="729"/>
      <c r="FL53" s="729"/>
      <c r="FM53" s="729"/>
      <c r="FN53" s="729"/>
      <c r="FO53" s="729"/>
      <c r="FP53" s="729"/>
    </row>
    <row r="54" spans="1:172" ht="16" customHeight="1" x14ac:dyDescent="0.15">
      <c r="A54" s="729"/>
      <c r="B54" s="729"/>
      <c r="C54" s="729"/>
      <c r="D54" s="729"/>
      <c r="E54" s="729"/>
      <c r="F54" s="729"/>
      <c r="G54" s="729"/>
      <c r="H54" s="729"/>
      <c r="I54" s="729"/>
      <c r="J54" s="729"/>
      <c r="K54" s="729"/>
      <c r="L54" s="729"/>
      <c r="M54" s="729"/>
      <c r="N54" s="729"/>
      <c r="O54" s="729"/>
      <c r="P54" s="729"/>
      <c r="Q54" s="729"/>
      <c r="R54" s="729"/>
      <c r="S54" s="729"/>
      <c r="T54" s="729"/>
      <c r="U54" s="729"/>
      <c r="V54" s="735"/>
      <c r="W54" s="735"/>
      <c r="X54" s="735"/>
      <c r="Y54" s="735"/>
      <c r="Z54" s="729"/>
      <c r="AA54" s="734"/>
      <c r="AB54" s="729"/>
      <c r="AC54" s="729"/>
      <c r="AD54" s="729"/>
      <c r="AE54" s="729"/>
      <c r="AF54" s="729"/>
      <c r="AG54" s="729"/>
      <c r="AH54" s="729"/>
      <c r="AI54" s="729"/>
      <c r="AJ54" s="729"/>
      <c r="EY54" s="729"/>
      <c r="EZ54" s="729"/>
      <c r="FA54" s="729"/>
      <c r="FB54" s="729"/>
      <c r="FC54" s="729"/>
      <c r="FD54" s="729"/>
      <c r="FE54" s="729"/>
      <c r="FF54" s="729"/>
      <c r="FG54" s="729"/>
      <c r="FH54" s="729"/>
      <c r="FI54" s="729"/>
      <c r="FJ54" s="729"/>
      <c r="FK54" s="729"/>
      <c r="FL54" s="729"/>
      <c r="FM54" s="729"/>
      <c r="FN54" s="729"/>
      <c r="FO54" s="729"/>
      <c r="FP54" s="729"/>
    </row>
    <row r="55" spans="1:172" ht="16" customHeight="1" x14ac:dyDescent="0.15">
      <c r="A55" s="729"/>
      <c r="B55" s="729"/>
      <c r="C55" s="729"/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  <c r="O55" s="729"/>
      <c r="P55" s="729"/>
      <c r="Q55" s="729"/>
      <c r="R55" s="729"/>
      <c r="S55" s="729"/>
      <c r="T55" s="729"/>
      <c r="U55" s="729"/>
      <c r="V55" s="735"/>
      <c r="W55" s="735"/>
      <c r="X55" s="735"/>
      <c r="Y55" s="735"/>
      <c r="Z55" s="729"/>
      <c r="AA55" s="734"/>
      <c r="AB55" s="729"/>
      <c r="AC55" s="729"/>
      <c r="AD55" s="729"/>
      <c r="AE55" s="729"/>
      <c r="AF55" s="729"/>
      <c r="AG55" s="729"/>
      <c r="AH55" s="729"/>
      <c r="AI55" s="729"/>
      <c r="AJ55" s="729"/>
      <c r="EY55" s="729"/>
      <c r="EZ55" s="729"/>
      <c r="FA55" s="729"/>
      <c r="FB55" s="729"/>
      <c r="FC55" s="729"/>
      <c r="FD55" s="729"/>
      <c r="FE55" s="729"/>
      <c r="FF55" s="729"/>
      <c r="FG55" s="729"/>
      <c r="FH55" s="729"/>
      <c r="FI55" s="729"/>
      <c r="FJ55" s="729"/>
      <c r="FK55" s="729"/>
      <c r="FL55" s="729"/>
      <c r="FM55" s="729"/>
      <c r="FN55" s="729"/>
      <c r="FO55" s="729"/>
      <c r="FP55" s="729"/>
    </row>
    <row r="56" spans="1:172" ht="16" customHeight="1" x14ac:dyDescent="0.15">
      <c r="A56" s="729"/>
      <c r="B56" s="729"/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29"/>
      <c r="P56" s="729"/>
      <c r="Q56" s="729"/>
      <c r="R56" s="729"/>
      <c r="S56" s="729"/>
      <c r="T56" s="729"/>
      <c r="U56" s="729"/>
      <c r="V56" s="735"/>
      <c r="W56" s="735"/>
      <c r="X56" s="735"/>
      <c r="Y56" s="735"/>
      <c r="Z56" s="729"/>
      <c r="AA56" s="734"/>
      <c r="AB56" s="729"/>
      <c r="AC56" s="729"/>
      <c r="AD56" s="729"/>
      <c r="AE56" s="729"/>
      <c r="AF56" s="729"/>
      <c r="AG56" s="729"/>
      <c r="AH56" s="729"/>
      <c r="AI56" s="729"/>
      <c r="AJ56" s="729"/>
      <c r="EY56" s="729"/>
      <c r="EZ56" s="729"/>
      <c r="FA56" s="729"/>
      <c r="FB56" s="729"/>
      <c r="FC56" s="729"/>
      <c r="FD56" s="729"/>
      <c r="FE56" s="729"/>
      <c r="FF56" s="729"/>
      <c r="FG56" s="729"/>
      <c r="FH56" s="729"/>
      <c r="FI56" s="729"/>
      <c r="FJ56" s="729"/>
      <c r="FK56" s="729"/>
      <c r="FL56" s="729"/>
      <c r="FM56" s="729"/>
      <c r="FN56" s="729"/>
      <c r="FO56" s="729"/>
      <c r="FP56" s="729"/>
    </row>
    <row r="57" spans="1:172" ht="16" customHeight="1" x14ac:dyDescent="0.15">
      <c r="A57" s="729"/>
      <c r="B57" s="729"/>
      <c r="C57" s="729"/>
      <c r="D57" s="729"/>
      <c r="E57" s="729"/>
      <c r="F57" s="729"/>
      <c r="G57" s="729"/>
      <c r="H57" s="729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729"/>
      <c r="V57" s="735"/>
      <c r="W57" s="735"/>
      <c r="X57" s="735"/>
      <c r="Y57" s="735"/>
      <c r="Z57" s="729"/>
      <c r="AA57" s="734"/>
      <c r="AB57" s="729"/>
      <c r="AC57" s="729"/>
      <c r="AD57" s="729"/>
      <c r="AE57" s="729"/>
      <c r="AF57" s="729"/>
      <c r="AG57" s="729"/>
      <c r="AH57" s="729"/>
      <c r="AI57" s="729"/>
      <c r="AJ57" s="729"/>
      <c r="EY57" s="729"/>
      <c r="EZ57" s="729"/>
      <c r="FA57" s="729"/>
      <c r="FB57" s="729"/>
      <c r="FC57" s="729"/>
      <c r="FD57" s="729"/>
      <c r="FE57" s="729"/>
      <c r="FF57" s="729"/>
      <c r="FG57" s="729"/>
      <c r="FH57" s="729"/>
      <c r="FI57" s="729"/>
      <c r="FJ57" s="729"/>
      <c r="FK57" s="729"/>
      <c r="FL57" s="729"/>
      <c r="FM57" s="729"/>
      <c r="FN57" s="729"/>
      <c r="FO57" s="729"/>
      <c r="FP57" s="729"/>
    </row>
    <row r="58" spans="1:172" ht="16" customHeight="1" x14ac:dyDescent="0.15">
      <c r="A58" s="729"/>
      <c r="B58" s="729"/>
      <c r="C58" s="729"/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29"/>
      <c r="S58" s="729"/>
      <c r="T58" s="729"/>
      <c r="U58" s="729"/>
      <c r="V58" s="735"/>
      <c r="W58" s="735"/>
      <c r="X58" s="735"/>
      <c r="Y58" s="735"/>
      <c r="Z58" s="729"/>
      <c r="AA58" s="734"/>
      <c r="AB58" s="729"/>
      <c r="AC58" s="729"/>
      <c r="AD58" s="729"/>
      <c r="AE58" s="729"/>
      <c r="AF58" s="729"/>
      <c r="AG58" s="729"/>
      <c r="AH58" s="729"/>
      <c r="AI58" s="729"/>
      <c r="AJ58" s="729"/>
      <c r="EY58" s="729"/>
      <c r="EZ58" s="729"/>
      <c r="FA58" s="729"/>
      <c r="FB58" s="729"/>
      <c r="FC58" s="729"/>
      <c r="FD58" s="729"/>
      <c r="FE58" s="729"/>
      <c r="FF58" s="729"/>
      <c r="FG58" s="729"/>
      <c r="FH58" s="729"/>
      <c r="FI58" s="729"/>
      <c r="FJ58" s="729"/>
      <c r="FK58" s="729"/>
      <c r="FL58" s="729"/>
      <c r="FM58" s="729"/>
      <c r="FN58" s="729"/>
      <c r="FO58" s="729"/>
      <c r="FP58" s="729"/>
    </row>
    <row r="59" spans="1:172" ht="16" customHeight="1" x14ac:dyDescent="0.15">
      <c r="A59" s="729"/>
      <c r="B59" s="729"/>
      <c r="C59" s="729"/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29"/>
      <c r="O59" s="729"/>
      <c r="P59" s="729"/>
      <c r="Q59" s="729"/>
      <c r="R59" s="729"/>
      <c r="S59" s="729"/>
      <c r="T59" s="729"/>
      <c r="U59" s="729"/>
      <c r="V59" s="735"/>
      <c r="W59" s="735"/>
      <c r="X59" s="735"/>
      <c r="Y59" s="735"/>
      <c r="Z59" s="729"/>
      <c r="AA59" s="734"/>
      <c r="AB59" s="729"/>
      <c r="AC59" s="729"/>
      <c r="AD59" s="729"/>
      <c r="AE59" s="729"/>
      <c r="AF59" s="729"/>
      <c r="AG59" s="729"/>
      <c r="AH59" s="729"/>
      <c r="AI59" s="729"/>
      <c r="AJ59" s="729"/>
      <c r="EY59" s="729"/>
      <c r="EZ59" s="729"/>
      <c r="FA59" s="729"/>
      <c r="FB59" s="729"/>
      <c r="FC59" s="729"/>
      <c r="FD59" s="729"/>
      <c r="FE59" s="729"/>
      <c r="FF59" s="729"/>
      <c r="FG59" s="729"/>
      <c r="FH59" s="729"/>
      <c r="FI59" s="729"/>
      <c r="FJ59" s="729"/>
      <c r="FK59" s="729"/>
      <c r="FL59" s="729"/>
      <c r="FM59" s="729"/>
      <c r="FN59" s="729"/>
      <c r="FO59" s="729"/>
      <c r="FP59" s="729"/>
    </row>
    <row r="60" spans="1:172" ht="16" customHeight="1" x14ac:dyDescent="0.15">
      <c r="A60" s="729"/>
      <c r="B60" s="729"/>
      <c r="C60" s="729"/>
      <c r="D60" s="729"/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729"/>
      <c r="T60" s="729"/>
      <c r="U60" s="729"/>
      <c r="V60" s="735"/>
      <c r="W60" s="735"/>
      <c r="X60" s="735"/>
      <c r="Y60" s="735"/>
      <c r="Z60" s="729"/>
      <c r="AA60" s="734"/>
      <c r="AB60" s="729"/>
      <c r="AC60" s="729"/>
      <c r="AD60" s="729"/>
      <c r="AE60" s="729"/>
      <c r="AF60" s="729"/>
      <c r="AG60" s="729"/>
      <c r="AH60" s="729"/>
      <c r="AI60" s="729"/>
      <c r="AJ60" s="729"/>
      <c r="EY60" s="729"/>
      <c r="EZ60" s="729"/>
      <c r="FA60" s="729"/>
      <c r="FB60" s="729"/>
      <c r="FC60" s="729"/>
      <c r="FD60" s="729"/>
      <c r="FE60" s="729"/>
      <c r="FF60" s="729"/>
      <c r="FG60" s="729"/>
      <c r="FH60" s="729"/>
      <c r="FI60" s="729"/>
      <c r="FJ60" s="729"/>
      <c r="FK60" s="729"/>
      <c r="FL60" s="729"/>
      <c r="FM60" s="729"/>
      <c r="FN60" s="729"/>
      <c r="FO60" s="729"/>
      <c r="FP60" s="729"/>
    </row>
    <row r="61" spans="1:172" ht="16" customHeight="1" x14ac:dyDescent="0.15">
      <c r="A61" s="729"/>
      <c r="B61" s="729"/>
      <c r="C61" s="729"/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29"/>
      <c r="S61" s="729"/>
      <c r="T61" s="729"/>
      <c r="U61" s="729"/>
      <c r="V61" s="735"/>
      <c r="W61" s="735"/>
      <c r="X61" s="735"/>
      <c r="Y61" s="735"/>
      <c r="Z61" s="729"/>
      <c r="AA61" s="734"/>
      <c r="AB61" s="729"/>
      <c r="AC61" s="729"/>
      <c r="AD61" s="729"/>
      <c r="AE61" s="729"/>
      <c r="AF61" s="729"/>
      <c r="AG61" s="729"/>
      <c r="AH61" s="729"/>
      <c r="AI61" s="729"/>
      <c r="AJ61" s="729"/>
      <c r="EY61" s="729"/>
      <c r="EZ61" s="729"/>
      <c r="FA61" s="729"/>
      <c r="FB61" s="729"/>
      <c r="FC61" s="729"/>
      <c r="FD61" s="729"/>
      <c r="FE61" s="729"/>
      <c r="FF61" s="729"/>
      <c r="FG61" s="729"/>
      <c r="FH61" s="729"/>
      <c r="FI61" s="729"/>
      <c r="FJ61" s="729"/>
      <c r="FK61" s="729"/>
      <c r="FL61" s="729"/>
      <c r="FM61" s="729"/>
      <c r="FN61" s="729"/>
      <c r="FO61" s="729"/>
      <c r="FP61" s="729"/>
    </row>
    <row r="62" spans="1:172" ht="16" customHeight="1" x14ac:dyDescent="0.15">
      <c r="A62" s="729"/>
      <c r="B62" s="729"/>
      <c r="C62" s="729"/>
      <c r="D62" s="729"/>
      <c r="E62" s="729"/>
      <c r="F62" s="729"/>
      <c r="G62" s="736"/>
      <c r="H62" s="729"/>
      <c r="I62" s="729"/>
      <c r="J62" s="729"/>
      <c r="K62" s="729"/>
      <c r="L62" s="729"/>
      <c r="M62" s="729"/>
      <c r="N62" s="729"/>
      <c r="O62" s="729"/>
      <c r="P62" s="729"/>
      <c r="Q62" s="729"/>
      <c r="R62" s="729"/>
      <c r="S62" s="729"/>
      <c r="T62" s="729"/>
      <c r="U62" s="729"/>
      <c r="V62" s="735"/>
      <c r="W62" s="735"/>
      <c r="X62" s="735"/>
      <c r="Y62" s="735"/>
      <c r="Z62" s="729"/>
      <c r="AA62" s="734"/>
      <c r="AB62" s="729"/>
      <c r="AC62" s="729"/>
      <c r="AD62" s="729"/>
      <c r="AE62" s="729"/>
      <c r="AF62" s="729"/>
      <c r="AG62" s="729"/>
      <c r="AH62" s="729"/>
      <c r="AI62" s="729"/>
      <c r="AJ62" s="729"/>
      <c r="EY62" s="729"/>
      <c r="EZ62" s="729"/>
      <c r="FA62" s="729"/>
      <c r="FB62" s="729"/>
      <c r="FC62" s="729"/>
      <c r="FD62" s="729"/>
      <c r="FE62" s="729"/>
      <c r="FF62" s="729"/>
      <c r="FG62" s="729"/>
      <c r="FH62" s="729"/>
      <c r="FI62" s="729"/>
      <c r="FJ62" s="729"/>
      <c r="FK62" s="729"/>
      <c r="FL62" s="729"/>
      <c r="FM62" s="729"/>
      <c r="FN62" s="729"/>
      <c r="FO62" s="729"/>
      <c r="FP62" s="729"/>
    </row>
    <row r="63" spans="1:172" ht="16" customHeight="1" x14ac:dyDescent="0.15">
      <c r="A63" s="729"/>
      <c r="B63" s="729"/>
      <c r="C63" s="729"/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29"/>
      <c r="S63" s="729"/>
      <c r="T63" s="729"/>
      <c r="U63" s="729"/>
      <c r="V63" s="735"/>
      <c r="W63" s="735"/>
      <c r="X63" s="735"/>
      <c r="Y63" s="735"/>
      <c r="Z63" s="729"/>
      <c r="AA63" s="734"/>
      <c r="AB63" s="729"/>
      <c r="AC63" s="729"/>
      <c r="AD63" s="729"/>
      <c r="AE63" s="729"/>
      <c r="AF63" s="729"/>
      <c r="AG63" s="729"/>
      <c r="AH63" s="729"/>
      <c r="AI63" s="729"/>
      <c r="AJ63" s="729"/>
      <c r="EY63" s="729"/>
      <c r="EZ63" s="729"/>
      <c r="FA63" s="729"/>
      <c r="FB63" s="729"/>
      <c r="FC63" s="729"/>
      <c r="FD63" s="729"/>
      <c r="FE63" s="729"/>
      <c r="FF63" s="729"/>
      <c r="FG63" s="729"/>
      <c r="FH63" s="729"/>
      <c r="FI63" s="729"/>
      <c r="FJ63" s="729"/>
      <c r="FK63" s="729"/>
      <c r="FL63" s="729"/>
      <c r="FM63" s="729"/>
      <c r="FN63" s="729"/>
      <c r="FO63" s="729"/>
      <c r="FP63" s="729"/>
    </row>
    <row r="64" spans="1:172" ht="16" customHeight="1" x14ac:dyDescent="0.15">
      <c r="A64" s="729"/>
      <c r="B64" s="729"/>
      <c r="C64" s="729"/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  <c r="O64" s="729"/>
      <c r="P64" s="729"/>
      <c r="Q64" s="729"/>
      <c r="R64" s="729"/>
      <c r="S64" s="729"/>
      <c r="T64" s="729"/>
      <c r="U64" s="729"/>
      <c r="V64" s="735"/>
      <c r="W64" s="735"/>
      <c r="X64" s="735"/>
      <c r="Y64" s="735"/>
      <c r="Z64" s="729"/>
      <c r="AA64" s="734"/>
      <c r="AB64" s="729"/>
      <c r="AC64" s="729"/>
      <c r="AD64" s="729"/>
      <c r="AE64" s="729"/>
      <c r="AF64" s="729"/>
      <c r="AG64" s="729"/>
      <c r="AH64" s="729"/>
      <c r="AI64" s="729"/>
      <c r="AJ64" s="729"/>
      <c r="EY64" s="729"/>
      <c r="EZ64" s="729"/>
      <c r="FA64" s="729"/>
      <c r="FB64" s="729"/>
      <c r="FC64" s="729"/>
      <c r="FD64" s="729"/>
      <c r="FE64" s="729"/>
      <c r="FF64" s="729"/>
      <c r="FG64" s="729"/>
      <c r="FH64" s="729"/>
      <c r="FI64" s="729"/>
      <c r="FJ64" s="729"/>
      <c r="FK64" s="729"/>
      <c r="FL64" s="729"/>
      <c r="FM64" s="729"/>
      <c r="FN64" s="729"/>
      <c r="FO64" s="729"/>
      <c r="FP64" s="729"/>
    </row>
    <row r="65" spans="1:172" ht="16" customHeight="1" x14ac:dyDescent="0.15">
      <c r="A65" s="729"/>
      <c r="B65" s="729"/>
      <c r="C65" s="729"/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  <c r="O65" s="729"/>
      <c r="P65" s="729"/>
      <c r="Q65" s="729"/>
      <c r="R65" s="729"/>
      <c r="S65" s="729"/>
      <c r="T65" s="729"/>
      <c r="U65" s="729"/>
      <c r="V65" s="735"/>
      <c r="W65" s="735"/>
      <c r="X65" s="735"/>
      <c r="Y65" s="735"/>
      <c r="Z65" s="729"/>
      <c r="AA65" s="734"/>
      <c r="AB65" s="729"/>
      <c r="AC65" s="729"/>
      <c r="AD65" s="729"/>
      <c r="AE65" s="729"/>
      <c r="AF65" s="729"/>
      <c r="AG65" s="729"/>
      <c r="AH65" s="729"/>
      <c r="AI65" s="729"/>
      <c r="AJ65" s="729"/>
      <c r="EY65" s="729"/>
      <c r="EZ65" s="729"/>
      <c r="FA65" s="729"/>
      <c r="FB65" s="729"/>
      <c r="FC65" s="729"/>
      <c r="FD65" s="729"/>
      <c r="FE65" s="729"/>
      <c r="FF65" s="729"/>
      <c r="FG65" s="729"/>
      <c r="FH65" s="729"/>
      <c r="FI65" s="729"/>
      <c r="FJ65" s="729"/>
      <c r="FK65" s="729"/>
      <c r="FL65" s="729"/>
      <c r="FM65" s="729"/>
      <c r="FN65" s="729"/>
      <c r="FO65" s="729"/>
      <c r="FP65" s="729"/>
    </row>
    <row r="66" spans="1:172" ht="16" customHeight="1" x14ac:dyDescent="0.15">
      <c r="A66" s="729"/>
      <c r="B66" s="729"/>
      <c r="C66" s="729"/>
      <c r="D66" s="729"/>
      <c r="E66" s="729"/>
      <c r="F66" s="729"/>
      <c r="G66" s="729"/>
      <c r="H66" s="729"/>
      <c r="I66" s="729"/>
      <c r="J66" s="729"/>
      <c r="K66" s="729"/>
      <c r="L66" s="729"/>
      <c r="M66" s="729"/>
      <c r="N66" s="729"/>
      <c r="O66" s="729"/>
      <c r="P66" s="729"/>
      <c r="Q66" s="729"/>
      <c r="R66" s="729"/>
      <c r="S66" s="729"/>
      <c r="T66" s="729"/>
      <c r="U66" s="729"/>
      <c r="V66" s="735"/>
      <c r="W66" s="735"/>
      <c r="X66" s="735"/>
      <c r="Y66" s="735"/>
      <c r="Z66" s="729"/>
      <c r="AA66" s="734"/>
      <c r="AB66" s="729"/>
      <c r="AC66" s="729"/>
      <c r="AD66" s="729"/>
      <c r="AE66" s="729"/>
      <c r="AF66" s="729"/>
      <c r="AG66" s="729"/>
      <c r="AH66" s="729"/>
      <c r="AI66" s="729"/>
      <c r="AJ66" s="729"/>
      <c r="EY66" s="729"/>
      <c r="EZ66" s="729"/>
      <c r="FA66" s="729"/>
      <c r="FB66" s="729"/>
      <c r="FC66" s="729"/>
      <c r="FD66" s="729"/>
      <c r="FE66" s="729"/>
      <c r="FF66" s="729"/>
      <c r="FG66" s="729"/>
      <c r="FH66" s="729"/>
      <c r="FI66" s="729"/>
      <c r="FJ66" s="729"/>
      <c r="FK66" s="729"/>
      <c r="FL66" s="729"/>
      <c r="FM66" s="729"/>
      <c r="FN66" s="729"/>
      <c r="FO66" s="729"/>
      <c r="FP66" s="729"/>
    </row>
    <row r="67" spans="1:172" ht="16" customHeight="1" x14ac:dyDescent="0.15">
      <c r="A67" s="729"/>
      <c r="B67" s="729"/>
      <c r="C67" s="729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29"/>
      <c r="S67" s="729"/>
      <c r="T67" s="729"/>
      <c r="U67" s="729"/>
      <c r="V67" s="735"/>
      <c r="W67" s="735"/>
      <c r="X67" s="735"/>
      <c r="Y67" s="735"/>
      <c r="Z67" s="729"/>
      <c r="AA67" s="734"/>
      <c r="AB67" s="729"/>
      <c r="AC67" s="729"/>
      <c r="AD67" s="729"/>
      <c r="AE67" s="729"/>
      <c r="AF67" s="729"/>
      <c r="AG67" s="729"/>
      <c r="AH67" s="729"/>
      <c r="AI67" s="729"/>
      <c r="AJ67" s="729"/>
      <c r="EY67" s="729"/>
      <c r="EZ67" s="729"/>
      <c r="FA67" s="729"/>
      <c r="FB67" s="729"/>
      <c r="FC67" s="729"/>
      <c r="FD67" s="729"/>
      <c r="FE67" s="729"/>
      <c r="FF67" s="729"/>
      <c r="FG67" s="729"/>
      <c r="FH67" s="729"/>
      <c r="FI67" s="729"/>
      <c r="FJ67" s="729"/>
      <c r="FK67" s="729"/>
      <c r="FL67" s="729"/>
      <c r="FM67" s="729"/>
      <c r="FN67" s="729"/>
      <c r="FO67" s="729"/>
      <c r="FP67" s="729"/>
    </row>
    <row r="68" spans="1:172" ht="16" customHeight="1" x14ac:dyDescent="0.15">
      <c r="A68" s="729"/>
      <c r="B68" s="729"/>
      <c r="C68" s="729"/>
      <c r="D68" s="729"/>
      <c r="E68" s="729"/>
      <c r="F68" s="729"/>
      <c r="G68" s="729"/>
      <c r="H68" s="729"/>
      <c r="I68" s="729"/>
      <c r="J68" s="729"/>
      <c r="K68" s="729"/>
      <c r="L68" s="729"/>
      <c r="M68" s="729"/>
      <c r="N68" s="729"/>
      <c r="O68" s="729"/>
      <c r="P68" s="729"/>
      <c r="Q68" s="729"/>
      <c r="R68" s="729"/>
      <c r="S68" s="729"/>
      <c r="T68" s="729"/>
      <c r="U68" s="729"/>
      <c r="V68" s="735"/>
      <c r="W68" s="735"/>
      <c r="X68" s="735"/>
      <c r="Y68" s="735"/>
      <c r="Z68" s="729"/>
      <c r="AA68" s="734"/>
      <c r="AB68" s="729"/>
      <c r="AC68" s="729"/>
      <c r="AD68" s="729"/>
      <c r="AE68" s="729"/>
      <c r="AF68" s="729"/>
      <c r="AG68" s="729"/>
      <c r="AH68" s="729"/>
      <c r="AI68" s="729"/>
      <c r="AJ68" s="729"/>
      <c r="EY68" s="729"/>
      <c r="EZ68" s="729"/>
      <c r="FA68" s="729"/>
      <c r="FB68" s="729"/>
      <c r="FC68" s="729"/>
      <c r="FD68" s="729"/>
      <c r="FE68" s="729"/>
      <c r="FF68" s="729"/>
      <c r="FG68" s="729"/>
      <c r="FH68" s="729"/>
      <c r="FI68" s="729"/>
      <c r="FJ68" s="729"/>
      <c r="FK68" s="729"/>
      <c r="FL68" s="729"/>
      <c r="FM68" s="729"/>
      <c r="FN68" s="729"/>
      <c r="FO68" s="729"/>
      <c r="FP68" s="729"/>
    </row>
    <row r="69" spans="1:172" ht="16" customHeight="1" x14ac:dyDescent="0.15">
      <c r="A69" s="729"/>
      <c r="B69" s="729"/>
      <c r="C69" s="729"/>
      <c r="D69" s="729"/>
      <c r="E69" s="729"/>
      <c r="F69" s="729"/>
      <c r="G69" s="729"/>
      <c r="H69" s="729"/>
      <c r="I69" s="729"/>
      <c r="J69" s="729"/>
      <c r="K69" s="729"/>
      <c r="L69" s="729"/>
      <c r="M69" s="729"/>
      <c r="N69" s="729"/>
      <c r="O69" s="729"/>
      <c r="P69" s="729"/>
      <c r="Q69" s="729"/>
      <c r="R69" s="729"/>
      <c r="S69" s="729"/>
      <c r="T69" s="729"/>
      <c r="U69" s="729"/>
      <c r="V69" s="735"/>
      <c r="W69" s="735"/>
      <c r="X69" s="735"/>
      <c r="Y69" s="735"/>
      <c r="Z69" s="729"/>
      <c r="AA69" s="734"/>
      <c r="AB69" s="729"/>
      <c r="AC69" s="729"/>
      <c r="AD69" s="729"/>
      <c r="AE69" s="729"/>
      <c r="AF69" s="729"/>
      <c r="AG69" s="729"/>
      <c r="AH69" s="729"/>
      <c r="AI69" s="729"/>
      <c r="AJ69" s="729"/>
      <c r="EY69" s="729"/>
      <c r="EZ69" s="729"/>
      <c r="FA69" s="729"/>
      <c r="FB69" s="729"/>
      <c r="FC69" s="729"/>
      <c r="FD69" s="729"/>
      <c r="FE69" s="729"/>
      <c r="FF69" s="729"/>
      <c r="FG69" s="729"/>
      <c r="FH69" s="729"/>
      <c r="FI69" s="729"/>
      <c r="FJ69" s="729"/>
      <c r="FK69" s="729"/>
      <c r="FL69" s="729"/>
      <c r="FM69" s="729"/>
      <c r="FN69" s="729"/>
      <c r="FO69" s="729"/>
      <c r="FP69" s="729"/>
    </row>
    <row r="70" spans="1:172" ht="16" customHeight="1" x14ac:dyDescent="0.15">
      <c r="A70" s="729"/>
      <c r="B70" s="729"/>
      <c r="C70" s="729"/>
      <c r="D70" s="729"/>
      <c r="E70" s="729"/>
      <c r="F70" s="729"/>
      <c r="G70" s="729"/>
      <c r="H70" s="729"/>
      <c r="I70" s="729"/>
      <c r="J70" s="729"/>
      <c r="K70" s="729"/>
      <c r="L70" s="729"/>
      <c r="M70" s="729"/>
      <c r="N70" s="729"/>
      <c r="O70" s="729"/>
      <c r="P70" s="729"/>
      <c r="Q70" s="729"/>
      <c r="R70" s="729"/>
      <c r="S70" s="729"/>
      <c r="T70" s="729"/>
      <c r="U70" s="729"/>
      <c r="V70" s="735"/>
      <c r="W70" s="735"/>
      <c r="X70" s="735"/>
      <c r="Y70" s="735"/>
      <c r="Z70" s="729"/>
      <c r="AA70" s="734"/>
      <c r="AB70" s="729"/>
      <c r="AC70" s="729"/>
      <c r="AD70" s="729"/>
      <c r="AE70" s="729"/>
      <c r="AF70" s="729"/>
      <c r="AG70" s="729"/>
      <c r="AH70" s="729"/>
      <c r="AI70" s="729"/>
      <c r="AJ70" s="729"/>
      <c r="EY70" s="729"/>
      <c r="EZ70" s="729"/>
      <c r="FA70" s="729"/>
      <c r="FB70" s="729"/>
      <c r="FC70" s="729"/>
      <c r="FD70" s="729"/>
      <c r="FE70" s="729"/>
      <c r="FF70" s="729"/>
      <c r="FG70" s="729"/>
      <c r="FH70" s="729"/>
      <c r="FI70" s="729"/>
      <c r="FJ70" s="729"/>
      <c r="FK70" s="729"/>
      <c r="FL70" s="729"/>
      <c r="FM70" s="729"/>
      <c r="FN70" s="729"/>
      <c r="FO70" s="729"/>
      <c r="FP70" s="729"/>
    </row>
    <row r="71" spans="1:172" ht="16" customHeight="1" x14ac:dyDescent="0.15">
      <c r="A71" s="729"/>
      <c r="B71" s="729"/>
      <c r="C71" s="729"/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29"/>
      <c r="S71" s="729"/>
      <c r="T71" s="729"/>
      <c r="U71" s="729"/>
      <c r="V71" s="735"/>
      <c r="W71" s="735"/>
      <c r="X71" s="735"/>
      <c r="Y71" s="735"/>
      <c r="Z71" s="729"/>
      <c r="AA71" s="734"/>
      <c r="AB71" s="729"/>
      <c r="AC71" s="729"/>
      <c r="AD71" s="729"/>
      <c r="AE71" s="729"/>
      <c r="AF71" s="729"/>
      <c r="AG71" s="729"/>
      <c r="AH71" s="729"/>
      <c r="AI71" s="729"/>
      <c r="AJ71" s="729"/>
      <c r="EY71" s="729"/>
      <c r="EZ71" s="729"/>
      <c r="FA71" s="729"/>
      <c r="FB71" s="729"/>
      <c r="FC71" s="729"/>
      <c r="FD71" s="729"/>
      <c r="FE71" s="729"/>
      <c r="FF71" s="729"/>
      <c r="FG71" s="729"/>
      <c r="FH71" s="729"/>
      <c r="FI71" s="729"/>
      <c r="FJ71" s="729"/>
      <c r="FK71" s="729"/>
      <c r="FL71" s="729"/>
      <c r="FM71" s="729"/>
      <c r="FN71" s="729"/>
      <c r="FO71" s="729"/>
      <c r="FP71" s="729"/>
    </row>
    <row r="72" spans="1:172" ht="16" customHeight="1" x14ac:dyDescent="0.15">
      <c r="A72" s="729"/>
      <c r="B72" s="729"/>
      <c r="C72" s="729"/>
      <c r="D72" s="729"/>
      <c r="E72" s="729"/>
      <c r="F72" s="729"/>
      <c r="G72" s="729"/>
      <c r="H72" s="729"/>
      <c r="I72" s="729"/>
      <c r="J72" s="729"/>
      <c r="K72" s="729"/>
      <c r="L72" s="729"/>
      <c r="M72" s="729"/>
      <c r="N72" s="729"/>
      <c r="O72" s="729"/>
      <c r="P72" s="729"/>
      <c r="Q72" s="729"/>
      <c r="R72" s="729"/>
      <c r="S72" s="729"/>
      <c r="T72" s="729"/>
      <c r="U72" s="729"/>
      <c r="V72" s="735"/>
      <c r="W72" s="735"/>
      <c r="X72" s="735"/>
      <c r="Y72" s="735"/>
      <c r="Z72" s="729"/>
      <c r="AA72" s="734"/>
      <c r="AB72" s="729"/>
      <c r="AC72" s="729"/>
      <c r="AD72" s="729"/>
      <c r="AE72" s="729"/>
      <c r="AF72" s="729"/>
      <c r="AG72" s="729"/>
      <c r="AH72" s="729"/>
      <c r="AI72" s="729"/>
      <c r="AJ72" s="729"/>
      <c r="EY72" s="729"/>
      <c r="EZ72" s="729"/>
      <c r="FA72" s="729"/>
      <c r="FB72" s="729"/>
      <c r="FC72" s="729"/>
      <c r="FD72" s="729"/>
      <c r="FE72" s="729"/>
      <c r="FF72" s="729"/>
      <c r="FG72" s="729"/>
      <c r="FH72" s="729"/>
      <c r="FI72" s="729"/>
      <c r="FJ72" s="729"/>
      <c r="FK72" s="729"/>
      <c r="FL72" s="729"/>
      <c r="FM72" s="729"/>
      <c r="FN72" s="729"/>
      <c r="FO72" s="729"/>
      <c r="FP72" s="729"/>
    </row>
    <row r="73" spans="1:172" ht="16" customHeight="1" x14ac:dyDescent="0.15">
      <c r="A73" s="729"/>
      <c r="B73" s="729"/>
      <c r="C73" s="729"/>
      <c r="D73" s="729"/>
      <c r="E73" s="729"/>
      <c r="F73" s="729"/>
      <c r="G73" s="729"/>
      <c r="H73" s="729"/>
      <c r="I73" s="729"/>
      <c r="J73" s="729"/>
      <c r="K73" s="729"/>
      <c r="L73" s="729"/>
      <c r="M73" s="729"/>
      <c r="N73" s="729"/>
      <c r="O73" s="729"/>
      <c r="P73" s="729"/>
      <c r="Q73" s="729"/>
      <c r="R73" s="729"/>
      <c r="S73" s="729"/>
      <c r="T73" s="729"/>
      <c r="U73" s="729"/>
      <c r="V73" s="735"/>
      <c r="W73" s="735"/>
      <c r="X73" s="735"/>
      <c r="Y73" s="735"/>
      <c r="Z73" s="729"/>
      <c r="AA73" s="734"/>
      <c r="AB73" s="729"/>
      <c r="AC73" s="729"/>
      <c r="AD73" s="729"/>
      <c r="AE73" s="729"/>
      <c r="AF73" s="729"/>
      <c r="AG73" s="729"/>
      <c r="AH73" s="729"/>
      <c r="AI73" s="729"/>
      <c r="AJ73" s="729"/>
      <c r="EY73" s="729"/>
      <c r="EZ73" s="729"/>
      <c r="FA73" s="729"/>
      <c r="FB73" s="729"/>
      <c r="FC73" s="729"/>
      <c r="FD73" s="729"/>
      <c r="FE73" s="729"/>
      <c r="FF73" s="729"/>
      <c r="FG73" s="729"/>
      <c r="FH73" s="729"/>
      <c r="FI73" s="729"/>
      <c r="FJ73" s="729"/>
      <c r="FK73" s="729"/>
      <c r="FL73" s="729"/>
      <c r="FM73" s="729"/>
      <c r="FN73" s="729"/>
      <c r="FO73" s="729"/>
      <c r="FP73" s="729"/>
    </row>
    <row r="74" spans="1:172" ht="16" customHeight="1" x14ac:dyDescent="0.15">
      <c r="A74" s="729"/>
      <c r="B74" s="729"/>
      <c r="C74" s="729"/>
      <c r="D74" s="729"/>
      <c r="E74" s="729"/>
      <c r="F74" s="729"/>
      <c r="G74" s="729"/>
      <c r="H74" s="729"/>
      <c r="I74" s="729"/>
      <c r="J74" s="729"/>
      <c r="K74" s="729"/>
      <c r="L74" s="729"/>
      <c r="M74" s="729"/>
      <c r="N74" s="729"/>
      <c r="O74" s="729"/>
      <c r="P74" s="729"/>
      <c r="Q74" s="729"/>
      <c r="R74" s="729"/>
      <c r="S74" s="729"/>
      <c r="T74" s="729"/>
      <c r="U74" s="729"/>
      <c r="V74" s="735"/>
      <c r="W74" s="735"/>
      <c r="X74" s="735"/>
      <c r="Y74" s="735"/>
      <c r="Z74" s="729"/>
      <c r="AA74" s="734"/>
      <c r="AB74" s="729"/>
      <c r="AC74" s="729"/>
      <c r="AD74" s="729"/>
      <c r="AE74" s="729"/>
      <c r="AF74" s="729"/>
      <c r="AG74" s="729"/>
      <c r="AH74" s="729"/>
      <c r="AI74" s="729"/>
      <c r="AJ74" s="729"/>
      <c r="EY74" s="729"/>
      <c r="EZ74" s="729"/>
      <c r="FA74" s="729"/>
      <c r="FB74" s="729"/>
      <c r="FC74" s="729"/>
      <c r="FD74" s="729"/>
      <c r="FE74" s="729"/>
      <c r="FF74" s="729"/>
      <c r="FG74" s="729"/>
      <c r="FH74" s="729"/>
      <c r="FI74" s="729"/>
      <c r="FJ74" s="729"/>
      <c r="FK74" s="729"/>
      <c r="FL74" s="729"/>
      <c r="FM74" s="729"/>
      <c r="FN74" s="729"/>
      <c r="FO74" s="729"/>
      <c r="FP74" s="729"/>
    </row>
    <row r="75" spans="1:172" ht="16" customHeight="1" x14ac:dyDescent="0.15">
      <c r="A75" s="729"/>
      <c r="B75" s="729"/>
      <c r="C75" s="729"/>
      <c r="D75" s="729"/>
      <c r="E75" s="729"/>
      <c r="F75" s="729"/>
      <c r="G75" s="729"/>
      <c r="H75" s="729"/>
      <c r="I75" s="729"/>
      <c r="J75" s="729"/>
      <c r="K75" s="729"/>
      <c r="L75" s="729"/>
      <c r="M75" s="729"/>
      <c r="N75" s="729"/>
      <c r="O75" s="729"/>
      <c r="P75" s="729"/>
      <c r="Q75" s="729"/>
      <c r="R75" s="729"/>
      <c r="S75" s="729"/>
      <c r="T75" s="729"/>
      <c r="U75" s="729"/>
      <c r="V75" s="735"/>
      <c r="W75" s="735"/>
      <c r="X75" s="735"/>
      <c r="Y75" s="735"/>
      <c r="Z75" s="729"/>
      <c r="AA75" s="734"/>
      <c r="AB75" s="729"/>
      <c r="AC75" s="729"/>
      <c r="AD75" s="729"/>
      <c r="AE75" s="729"/>
      <c r="AF75" s="729"/>
      <c r="AG75" s="729"/>
      <c r="AH75" s="729"/>
      <c r="AI75" s="729"/>
      <c r="AJ75" s="729"/>
      <c r="EY75" s="729"/>
      <c r="EZ75" s="729"/>
      <c r="FA75" s="729"/>
      <c r="FB75" s="729"/>
      <c r="FC75" s="729"/>
      <c r="FD75" s="729"/>
      <c r="FE75" s="729"/>
      <c r="FF75" s="729"/>
      <c r="FG75" s="729"/>
      <c r="FH75" s="729"/>
      <c r="FI75" s="729"/>
      <c r="FJ75" s="729"/>
      <c r="FK75" s="729"/>
      <c r="FL75" s="729"/>
      <c r="FM75" s="729"/>
      <c r="FN75" s="729"/>
      <c r="FO75" s="729"/>
      <c r="FP75" s="729"/>
    </row>
    <row r="76" spans="1:172" ht="16" customHeight="1" x14ac:dyDescent="0.15">
      <c r="A76" s="729"/>
      <c r="B76" s="729"/>
      <c r="C76" s="729"/>
      <c r="D76" s="729"/>
      <c r="E76" s="729"/>
      <c r="F76" s="729"/>
      <c r="G76" s="729"/>
      <c r="H76" s="729"/>
      <c r="I76" s="729"/>
      <c r="J76" s="729"/>
      <c r="K76" s="729"/>
      <c r="L76" s="729"/>
      <c r="M76" s="729"/>
      <c r="N76" s="729"/>
      <c r="O76" s="729"/>
      <c r="P76" s="729"/>
      <c r="Q76" s="729"/>
      <c r="R76" s="729"/>
      <c r="S76" s="729"/>
      <c r="T76" s="729"/>
      <c r="U76" s="729"/>
      <c r="V76" s="735"/>
      <c r="W76" s="735"/>
      <c r="X76" s="735"/>
      <c r="Y76" s="735"/>
      <c r="Z76" s="729"/>
      <c r="AA76" s="734"/>
      <c r="AB76" s="729"/>
      <c r="AC76" s="729"/>
      <c r="AD76" s="729"/>
      <c r="AE76" s="729"/>
      <c r="AF76" s="729"/>
      <c r="AG76" s="729"/>
      <c r="AH76" s="729"/>
      <c r="AI76" s="729"/>
      <c r="AJ76" s="729"/>
      <c r="EY76" s="729"/>
      <c r="EZ76" s="729"/>
      <c r="FA76" s="729"/>
      <c r="FB76" s="729"/>
      <c r="FC76" s="729"/>
      <c r="FD76" s="729"/>
      <c r="FE76" s="729"/>
      <c r="FF76" s="729"/>
      <c r="FG76" s="729"/>
      <c r="FH76" s="729"/>
      <c r="FI76" s="729"/>
      <c r="FJ76" s="729"/>
      <c r="FK76" s="729"/>
      <c r="FL76" s="729"/>
      <c r="FM76" s="729"/>
      <c r="FN76" s="729"/>
      <c r="FO76" s="729"/>
      <c r="FP76" s="729"/>
    </row>
    <row r="77" spans="1:172" ht="16" customHeight="1" x14ac:dyDescent="0.15">
      <c r="A77" s="729"/>
      <c r="B77" s="729"/>
      <c r="C77" s="729"/>
      <c r="D77" s="729"/>
      <c r="E77" s="729"/>
      <c r="F77" s="729"/>
      <c r="G77" s="729"/>
      <c r="H77" s="729"/>
      <c r="I77" s="729"/>
      <c r="J77" s="729"/>
      <c r="K77" s="729"/>
      <c r="L77" s="729"/>
      <c r="M77" s="729"/>
      <c r="N77" s="729"/>
      <c r="O77" s="729"/>
      <c r="P77" s="729"/>
      <c r="Q77" s="729"/>
      <c r="R77" s="729"/>
      <c r="S77" s="729"/>
      <c r="T77" s="729"/>
      <c r="U77" s="729"/>
      <c r="V77" s="735"/>
      <c r="W77" s="735"/>
      <c r="X77" s="735"/>
      <c r="Y77" s="735"/>
      <c r="Z77" s="729"/>
      <c r="AA77" s="734"/>
      <c r="AB77" s="729"/>
      <c r="AC77" s="729"/>
      <c r="AD77" s="729"/>
      <c r="AE77" s="729"/>
      <c r="AF77" s="729"/>
      <c r="AG77" s="729"/>
      <c r="AH77" s="729"/>
      <c r="AI77" s="729"/>
      <c r="AJ77" s="729"/>
      <c r="EY77" s="729"/>
      <c r="EZ77" s="729"/>
      <c r="FA77" s="729"/>
      <c r="FB77" s="729"/>
      <c r="FC77" s="729"/>
      <c r="FD77" s="729"/>
      <c r="FE77" s="729"/>
      <c r="FF77" s="729"/>
      <c r="FG77" s="729"/>
      <c r="FH77" s="729"/>
      <c r="FI77" s="729"/>
      <c r="FJ77" s="729"/>
      <c r="FK77" s="729"/>
      <c r="FL77" s="729"/>
      <c r="FM77" s="729"/>
      <c r="FN77" s="729"/>
      <c r="FO77" s="729"/>
      <c r="FP77" s="729"/>
    </row>
    <row r="78" spans="1:172" ht="16" customHeight="1" x14ac:dyDescent="0.15">
      <c r="A78" s="729"/>
      <c r="B78" s="729"/>
      <c r="C78" s="729"/>
      <c r="D78" s="729"/>
      <c r="E78" s="729"/>
      <c r="F78" s="729"/>
      <c r="G78" s="729"/>
      <c r="H78" s="729"/>
      <c r="I78" s="729"/>
      <c r="J78" s="729"/>
      <c r="K78" s="729"/>
      <c r="L78" s="729"/>
      <c r="M78" s="729"/>
      <c r="N78" s="729"/>
      <c r="O78" s="729"/>
      <c r="P78" s="729"/>
      <c r="Q78" s="729"/>
      <c r="R78" s="729"/>
      <c r="S78" s="729"/>
      <c r="T78" s="729"/>
      <c r="U78" s="729"/>
      <c r="V78" s="735"/>
      <c r="W78" s="735"/>
      <c r="X78" s="735"/>
      <c r="Y78" s="735"/>
      <c r="Z78" s="729"/>
      <c r="AA78" s="734"/>
      <c r="AB78" s="729"/>
      <c r="AC78" s="729"/>
      <c r="AD78" s="729"/>
      <c r="AE78" s="729"/>
      <c r="AF78" s="729"/>
      <c r="AG78" s="729"/>
      <c r="AH78" s="729"/>
      <c r="AI78" s="729"/>
      <c r="AJ78" s="729"/>
      <c r="EY78" s="729"/>
      <c r="EZ78" s="729"/>
      <c r="FA78" s="729"/>
      <c r="FB78" s="729"/>
      <c r="FC78" s="729"/>
      <c r="FD78" s="729"/>
      <c r="FE78" s="729"/>
      <c r="FF78" s="729"/>
      <c r="FG78" s="729"/>
      <c r="FH78" s="729"/>
      <c r="FI78" s="729"/>
      <c r="FJ78" s="729"/>
      <c r="FK78" s="729"/>
      <c r="FL78" s="729"/>
      <c r="FM78" s="729"/>
      <c r="FN78" s="729"/>
      <c r="FO78" s="729"/>
      <c r="FP78" s="729"/>
    </row>
    <row r="79" spans="1:172" ht="16" customHeight="1" x14ac:dyDescent="0.15">
      <c r="A79" s="729"/>
      <c r="B79" s="729"/>
      <c r="C79" s="729"/>
      <c r="D79" s="729"/>
      <c r="E79" s="729"/>
      <c r="F79" s="729"/>
      <c r="G79" s="729"/>
      <c r="H79" s="729"/>
      <c r="I79" s="729"/>
      <c r="J79" s="729"/>
      <c r="K79" s="729"/>
      <c r="L79" s="729"/>
      <c r="M79" s="729"/>
      <c r="N79" s="729"/>
      <c r="O79" s="729"/>
      <c r="P79" s="729"/>
      <c r="Q79" s="729"/>
      <c r="R79" s="729"/>
      <c r="S79" s="729"/>
      <c r="T79" s="729"/>
      <c r="U79" s="729"/>
      <c r="V79" s="735"/>
      <c r="W79" s="735"/>
      <c r="X79" s="735"/>
      <c r="Y79" s="735"/>
      <c r="Z79" s="729"/>
      <c r="AA79" s="734"/>
      <c r="AB79" s="729"/>
      <c r="AC79" s="729"/>
      <c r="AD79" s="729"/>
      <c r="AE79" s="729"/>
      <c r="AF79" s="729"/>
      <c r="AG79" s="729"/>
      <c r="AH79" s="729"/>
      <c r="AI79" s="729"/>
      <c r="AJ79" s="729"/>
      <c r="EY79" s="729"/>
      <c r="EZ79" s="729"/>
      <c r="FA79" s="729"/>
      <c r="FB79" s="729"/>
      <c r="FC79" s="729"/>
      <c r="FD79" s="729"/>
      <c r="FE79" s="729"/>
      <c r="FF79" s="729"/>
      <c r="FG79" s="729"/>
      <c r="FH79" s="729"/>
      <c r="FI79" s="729"/>
      <c r="FJ79" s="729"/>
      <c r="FK79" s="729"/>
      <c r="FL79" s="729"/>
      <c r="FM79" s="729"/>
      <c r="FN79" s="729"/>
      <c r="FO79" s="729"/>
      <c r="FP79" s="729"/>
    </row>
    <row r="80" spans="1:172" ht="16" customHeight="1" x14ac:dyDescent="0.15">
      <c r="A80" s="729"/>
      <c r="B80" s="729"/>
      <c r="C80" s="729"/>
      <c r="D80" s="729"/>
      <c r="E80" s="729"/>
      <c r="F80" s="729"/>
      <c r="G80" s="729"/>
      <c r="H80" s="729"/>
      <c r="I80" s="729"/>
      <c r="J80" s="729"/>
      <c r="K80" s="729"/>
      <c r="L80" s="729"/>
      <c r="M80" s="729"/>
      <c r="N80" s="729"/>
      <c r="O80" s="729"/>
      <c r="P80" s="729"/>
      <c r="Q80" s="729"/>
      <c r="R80" s="729"/>
      <c r="S80" s="729"/>
      <c r="T80" s="729"/>
      <c r="U80" s="729"/>
      <c r="V80" s="735"/>
      <c r="W80" s="735"/>
      <c r="X80" s="735"/>
      <c r="Y80" s="735"/>
      <c r="Z80" s="729"/>
      <c r="AA80" s="734"/>
      <c r="AB80" s="729"/>
      <c r="AC80" s="729"/>
      <c r="AD80" s="729"/>
      <c r="AE80" s="729"/>
      <c r="AF80" s="729"/>
      <c r="AG80" s="729"/>
      <c r="AH80" s="729"/>
      <c r="AI80" s="729"/>
      <c r="AJ80" s="729"/>
      <c r="EY80" s="729"/>
      <c r="EZ80" s="729"/>
      <c r="FA80" s="729"/>
      <c r="FB80" s="729"/>
      <c r="FC80" s="729"/>
      <c r="FD80" s="729"/>
      <c r="FE80" s="729"/>
      <c r="FF80" s="729"/>
      <c r="FG80" s="729"/>
      <c r="FH80" s="729"/>
      <c r="FI80" s="729"/>
      <c r="FJ80" s="729"/>
      <c r="FK80" s="729"/>
      <c r="FL80" s="729"/>
      <c r="FM80" s="729"/>
      <c r="FN80" s="729"/>
      <c r="FO80" s="729"/>
      <c r="FP80" s="729"/>
    </row>
    <row r="81" spans="1:172" ht="16" customHeight="1" x14ac:dyDescent="0.15">
      <c r="A81" s="729"/>
      <c r="B81" s="729"/>
      <c r="C81" s="729"/>
      <c r="D81" s="729"/>
      <c r="E81" s="729"/>
      <c r="F81" s="729"/>
      <c r="G81" s="729"/>
      <c r="H81" s="729"/>
      <c r="I81" s="729"/>
      <c r="J81" s="729"/>
      <c r="K81" s="729"/>
      <c r="L81" s="729"/>
      <c r="M81" s="729"/>
      <c r="N81" s="729"/>
      <c r="O81" s="729"/>
      <c r="P81" s="729"/>
      <c r="Q81" s="729"/>
      <c r="R81" s="729"/>
      <c r="S81" s="729"/>
      <c r="T81" s="729"/>
      <c r="U81" s="729"/>
      <c r="V81" s="735"/>
      <c r="W81" s="735"/>
      <c r="X81" s="735"/>
      <c r="Y81" s="735"/>
      <c r="Z81" s="729"/>
      <c r="AA81" s="734"/>
      <c r="AB81" s="729"/>
      <c r="AC81" s="729"/>
      <c r="AD81" s="729"/>
      <c r="AE81" s="729"/>
      <c r="AF81" s="729"/>
      <c r="AG81" s="729"/>
      <c r="AH81" s="729"/>
      <c r="AI81" s="729"/>
      <c r="AJ81" s="729"/>
      <c r="EY81" s="729"/>
      <c r="EZ81" s="729"/>
      <c r="FA81" s="729"/>
      <c r="FB81" s="729"/>
      <c r="FC81" s="729"/>
      <c r="FD81" s="729"/>
      <c r="FE81" s="729"/>
      <c r="FF81" s="729"/>
      <c r="FG81" s="729"/>
      <c r="FH81" s="729"/>
      <c r="FI81" s="729"/>
      <c r="FJ81" s="729"/>
      <c r="FK81" s="729"/>
      <c r="FL81" s="729"/>
      <c r="FM81" s="729"/>
      <c r="FN81" s="729"/>
      <c r="FO81" s="729"/>
      <c r="FP81" s="729"/>
    </row>
    <row r="82" spans="1:172" ht="16" customHeight="1" x14ac:dyDescent="0.15">
      <c r="A82" s="729"/>
      <c r="B82" s="729"/>
      <c r="C82" s="729"/>
      <c r="D82" s="729"/>
      <c r="E82" s="729"/>
      <c r="F82" s="729"/>
      <c r="G82" s="729"/>
      <c r="H82" s="729"/>
      <c r="I82" s="729"/>
      <c r="J82" s="729"/>
      <c r="K82" s="729"/>
      <c r="L82" s="729"/>
      <c r="M82" s="729"/>
      <c r="N82" s="729"/>
      <c r="O82" s="729"/>
      <c r="P82" s="729"/>
      <c r="Q82" s="729"/>
      <c r="R82" s="729"/>
      <c r="S82" s="729"/>
      <c r="T82" s="729"/>
      <c r="U82" s="729"/>
      <c r="V82" s="735"/>
      <c r="W82" s="735"/>
      <c r="X82" s="735"/>
      <c r="Y82" s="735"/>
      <c r="Z82" s="729"/>
      <c r="AA82" s="734"/>
      <c r="AB82" s="729"/>
      <c r="AC82" s="729"/>
      <c r="AD82" s="729"/>
      <c r="AE82" s="729"/>
      <c r="AF82" s="729"/>
      <c r="AG82" s="729"/>
      <c r="AH82" s="729"/>
      <c r="AI82" s="729"/>
      <c r="AJ82" s="729"/>
      <c r="EY82" s="729"/>
      <c r="EZ82" s="729"/>
      <c r="FA82" s="729"/>
      <c r="FB82" s="729"/>
      <c r="FC82" s="729"/>
      <c r="FD82" s="729"/>
      <c r="FE82" s="729"/>
      <c r="FF82" s="729"/>
      <c r="FG82" s="729"/>
      <c r="FH82" s="729"/>
      <c r="FI82" s="729"/>
      <c r="FJ82" s="729"/>
      <c r="FK82" s="729"/>
      <c r="FL82" s="729"/>
      <c r="FM82" s="729"/>
      <c r="FN82" s="729"/>
      <c r="FO82" s="729"/>
      <c r="FP82" s="729"/>
    </row>
    <row r="83" spans="1:172" ht="16" customHeight="1" x14ac:dyDescent="0.15"/>
    <row r="84" spans="1:172" ht="16" customHeight="1" x14ac:dyDescent="0.15"/>
    <row r="85" spans="1:172" ht="16" customHeight="1" x14ac:dyDescent="0.15"/>
    <row r="86" spans="1:172" ht="16" customHeight="1" x14ac:dyDescent="0.15"/>
    <row r="87" spans="1:172" ht="16" customHeight="1" x14ac:dyDescent="0.15"/>
    <row r="88" spans="1:172" ht="16" customHeight="1" x14ac:dyDescent="0.15"/>
    <row r="89" spans="1:172" ht="16" customHeight="1" x14ac:dyDescent="0.15"/>
    <row r="90" spans="1:172" ht="16" customHeight="1" x14ac:dyDescent="0.15"/>
    <row r="91" spans="1:172" ht="16" customHeight="1" x14ac:dyDescent="0.15"/>
    <row r="92" spans="1:172" ht="16" customHeight="1" x14ac:dyDescent="0.15"/>
    <row r="93" spans="1:172" ht="16" customHeight="1" x14ac:dyDescent="0.15"/>
    <row r="94" spans="1:172" ht="16" customHeight="1" x14ac:dyDescent="0.15"/>
    <row r="95" spans="1:172" ht="16" customHeight="1" x14ac:dyDescent="0.15"/>
    <row r="96" spans="1:172" ht="16" customHeight="1" x14ac:dyDescent="0.15"/>
    <row r="97" ht="16" customHeight="1" x14ac:dyDescent="0.15"/>
    <row r="98" ht="16" customHeight="1" x14ac:dyDescent="0.15"/>
    <row r="99" ht="16" customHeight="1" x14ac:dyDescent="0.15"/>
    <row r="100" ht="16" customHeight="1" x14ac:dyDescent="0.15"/>
    <row r="101" ht="16" customHeight="1" x14ac:dyDescent="0.15"/>
    <row r="102" ht="16" customHeight="1" x14ac:dyDescent="0.15"/>
    <row r="103" ht="16" customHeight="1" x14ac:dyDescent="0.15"/>
    <row r="104" ht="16" customHeight="1" x14ac:dyDescent="0.15"/>
    <row r="105" ht="16" customHeight="1" x14ac:dyDescent="0.15"/>
    <row r="106" ht="16" customHeight="1" x14ac:dyDescent="0.15"/>
    <row r="107" ht="16" customHeight="1" x14ac:dyDescent="0.15"/>
    <row r="108" ht="16" customHeight="1" x14ac:dyDescent="0.15"/>
    <row r="109" ht="16" customHeight="1" x14ac:dyDescent="0.15"/>
    <row r="110" ht="16" customHeight="1" x14ac:dyDescent="0.15"/>
    <row r="111" ht="16" customHeight="1" x14ac:dyDescent="0.15"/>
    <row r="112" ht="16" customHeight="1" x14ac:dyDescent="0.15"/>
    <row r="113" ht="16" customHeight="1" x14ac:dyDescent="0.15"/>
    <row r="114" ht="16" customHeight="1" x14ac:dyDescent="0.15"/>
    <row r="115" ht="16" customHeight="1" x14ac:dyDescent="0.15"/>
    <row r="116" ht="16" customHeight="1" x14ac:dyDescent="0.15"/>
    <row r="117" ht="16" customHeight="1" x14ac:dyDescent="0.15"/>
    <row r="118" ht="16" customHeight="1" x14ac:dyDescent="0.15"/>
    <row r="119" ht="16" customHeight="1" x14ac:dyDescent="0.15"/>
    <row r="120" ht="16" customHeight="1" x14ac:dyDescent="0.15"/>
    <row r="121" ht="16" customHeight="1" x14ac:dyDescent="0.15"/>
    <row r="122" ht="16" customHeight="1" x14ac:dyDescent="0.15"/>
    <row r="123" ht="16" customHeight="1" x14ac:dyDescent="0.15"/>
    <row r="124" ht="16" customHeight="1" x14ac:dyDescent="0.15"/>
    <row r="125" ht="16" customHeight="1" x14ac:dyDescent="0.15"/>
    <row r="126" ht="16" customHeight="1" x14ac:dyDescent="0.15"/>
    <row r="127" ht="16" customHeight="1" x14ac:dyDescent="0.15"/>
    <row r="128" ht="16" customHeight="1" x14ac:dyDescent="0.15"/>
    <row r="129" ht="16" customHeight="1" x14ac:dyDescent="0.15"/>
    <row r="130" ht="16" customHeight="1" x14ac:dyDescent="0.15"/>
    <row r="131" ht="16" customHeight="1" x14ac:dyDescent="0.15"/>
    <row r="132" ht="16" customHeight="1" x14ac:dyDescent="0.15"/>
    <row r="133" ht="16" customHeight="1" x14ac:dyDescent="0.15"/>
    <row r="134" ht="16" customHeight="1" x14ac:dyDescent="0.15"/>
    <row r="135" ht="16" customHeight="1" x14ac:dyDescent="0.15"/>
    <row r="136" ht="16" customHeight="1" x14ac:dyDescent="0.15"/>
    <row r="137" ht="16" customHeight="1" x14ac:dyDescent="0.15"/>
    <row r="138" ht="16" customHeight="1" x14ac:dyDescent="0.15"/>
    <row r="139" ht="16" customHeight="1" x14ac:dyDescent="0.15"/>
    <row r="140" ht="16" customHeight="1" x14ac:dyDescent="0.15"/>
    <row r="141" ht="16" customHeight="1" x14ac:dyDescent="0.15"/>
    <row r="142" ht="16" customHeight="1" x14ac:dyDescent="0.15"/>
    <row r="143" ht="16" customHeight="1" x14ac:dyDescent="0.15"/>
    <row r="144" ht="16" customHeight="1" x14ac:dyDescent="0.15"/>
    <row r="145" ht="16" customHeight="1" x14ac:dyDescent="0.15"/>
    <row r="146" ht="16" customHeight="1" x14ac:dyDescent="0.15"/>
    <row r="147" ht="16" customHeight="1" x14ac:dyDescent="0.15"/>
    <row r="148" ht="16" customHeight="1" x14ac:dyDescent="0.15"/>
    <row r="149" ht="16" customHeight="1" x14ac:dyDescent="0.15"/>
    <row r="150" ht="16" customHeight="1" x14ac:dyDescent="0.15"/>
    <row r="151" ht="16" customHeight="1" x14ac:dyDescent="0.15"/>
    <row r="152" ht="16" customHeight="1" x14ac:dyDescent="0.15"/>
    <row r="153" ht="16" customHeight="1" x14ac:dyDescent="0.15"/>
    <row r="154" ht="16" customHeight="1" x14ac:dyDescent="0.15"/>
    <row r="155" ht="16" customHeight="1" x14ac:dyDescent="0.15"/>
    <row r="156" ht="16" customHeight="1" x14ac:dyDescent="0.15"/>
    <row r="157" ht="16" customHeight="1" x14ac:dyDescent="0.15"/>
    <row r="158" ht="16" customHeight="1" x14ac:dyDescent="0.15"/>
    <row r="159" ht="16" customHeight="1" x14ac:dyDescent="0.15"/>
    <row r="160" ht="16" customHeight="1" x14ac:dyDescent="0.15"/>
    <row r="161" ht="16" customHeight="1" x14ac:dyDescent="0.15"/>
    <row r="162" ht="16" customHeight="1" x14ac:dyDescent="0.15"/>
    <row r="163" ht="16" customHeight="1" x14ac:dyDescent="0.15"/>
    <row r="164" ht="16" customHeight="1" x14ac:dyDescent="0.15"/>
    <row r="165" ht="16" customHeight="1" x14ac:dyDescent="0.15"/>
    <row r="166" ht="16" customHeight="1" x14ac:dyDescent="0.15"/>
    <row r="167" ht="16" customHeight="1" x14ac:dyDescent="0.15"/>
    <row r="168" ht="16" customHeight="1" x14ac:dyDescent="0.15"/>
    <row r="169" ht="16" customHeight="1" x14ac:dyDescent="0.15"/>
    <row r="170" ht="16" customHeight="1" x14ac:dyDescent="0.15"/>
    <row r="171" ht="16" customHeight="1" x14ac:dyDescent="0.15"/>
    <row r="172" ht="16" customHeight="1" x14ac:dyDescent="0.15"/>
    <row r="173" ht="16" customHeight="1" x14ac:dyDescent="0.15"/>
    <row r="174" ht="16" customHeight="1" x14ac:dyDescent="0.15"/>
    <row r="175" ht="16" customHeight="1" x14ac:dyDescent="0.15"/>
    <row r="176" ht="16" customHeight="1" x14ac:dyDescent="0.15"/>
    <row r="177" ht="16" customHeight="1" x14ac:dyDescent="0.15"/>
    <row r="178" ht="16" customHeight="1" x14ac:dyDescent="0.15"/>
    <row r="179" ht="16" customHeight="1" x14ac:dyDescent="0.15"/>
    <row r="180" ht="16" customHeight="1" x14ac:dyDescent="0.15"/>
    <row r="181" ht="16" customHeight="1" x14ac:dyDescent="0.15"/>
    <row r="182" ht="16" customHeight="1" x14ac:dyDescent="0.15"/>
    <row r="183" ht="16" customHeight="1" x14ac:dyDescent="0.15"/>
    <row r="184" ht="16" customHeight="1" x14ac:dyDescent="0.15"/>
    <row r="185" ht="16" customHeight="1" x14ac:dyDescent="0.15"/>
    <row r="186" ht="16" customHeight="1" x14ac:dyDescent="0.15"/>
    <row r="187" ht="16" customHeight="1" x14ac:dyDescent="0.15"/>
    <row r="188" ht="16" customHeight="1" x14ac:dyDescent="0.15"/>
    <row r="189" ht="16" customHeight="1" x14ac:dyDescent="0.15"/>
    <row r="190" ht="16" customHeight="1" x14ac:dyDescent="0.15"/>
    <row r="191" ht="16" customHeight="1" x14ac:dyDescent="0.15"/>
    <row r="192" ht="16" customHeight="1" x14ac:dyDescent="0.15"/>
    <row r="193" ht="16" customHeight="1" x14ac:dyDescent="0.15"/>
    <row r="194" ht="16" customHeight="1" x14ac:dyDescent="0.15"/>
    <row r="195" ht="16" customHeight="1" x14ac:dyDescent="0.15"/>
    <row r="196" ht="16" customHeight="1" x14ac:dyDescent="0.15"/>
    <row r="197" ht="16" customHeight="1" x14ac:dyDescent="0.15"/>
    <row r="198" ht="16" customHeight="1" x14ac:dyDescent="0.15"/>
    <row r="199" ht="16" customHeight="1" x14ac:dyDescent="0.15"/>
    <row r="200" ht="16" customHeight="1" x14ac:dyDescent="0.15"/>
    <row r="201" ht="16" customHeight="1" x14ac:dyDescent="0.15"/>
    <row r="202" ht="16" customHeight="1" x14ac:dyDescent="0.15"/>
    <row r="203" ht="16" customHeight="1" x14ac:dyDescent="0.15"/>
    <row r="204" ht="16" customHeight="1" x14ac:dyDescent="0.15"/>
    <row r="205" ht="16" customHeight="1" x14ac:dyDescent="0.15"/>
    <row r="206" ht="16" customHeight="1" x14ac:dyDescent="0.15"/>
    <row r="207" ht="16" customHeight="1" x14ac:dyDescent="0.15"/>
    <row r="208" ht="16" customHeight="1" x14ac:dyDescent="0.15"/>
    <row r="209" ht="16" customHeight="1" x14ac:dyDescent="0.15"/>
    <row r="210" ht="16" customHeight="1" x14ac:dyDescent="0.15"/>
    <row r="211" ht="16" customHeight="1" x14ac:dyDescent="0.15"/>
    <row r="212" ht="16" customHeight="1" x14ac:dyDescent="0.15"/>
    <row r="213" ht="16" customHeight="1" x14ac:dyDescent="0.15"/>
    <row r="214" ht="16" customHeight="1" x14ac:dyDescent="0.15"/>
    <row r="215" ht="16" customHeight="1" x14ac:dyDescent="0.15"/>
    <row r="216" ht="16" customHeight="1" x14ac:dyDescent="0.15"/>
    <row r="217" ht="16" customHeight="1" x14ac:dyDescent="0.15"/>
    <row r="218" ht="16" customHeight="1" x14ac:dyDescent="0.15"/>
    <row r="219" ht="16" customHeight="1" x14ac:dyDescent="0.15"/>
    <row r="220" ht="16" customHeight="1" x14ac:dyDescent="0.15"/>
    <row r="221" ht="16" customHeight="1" x14ac:dyDescent="0.15"/>
    <row r="222" ht="16" customHeight="1" x14ac:dyDescent="0.15"/>
  </sheetData>
  <mergeCells count="55">
    <mergeCell ref="B4:E5"/>
    <mergeCell ref="V4:Y5"/>
    <mergeCell ref="EX5:EZ5"/>
    <mergeCell ref="FW5:FY5"/>
    <mergeCell ref="C6:C10"/>
    <mergeCell ref="D6:E6"/>
    <mergeCell ref="V6:W6"/>
    <mergeCell ref="D7:E7"/>
    <mergeCell ref="X7:X8"/>
    <mergeCell ref="D8:E8"/>
    <mergeCell ref="D9:E9"/>
    <mergeCell ref="Y9:Y10"/>
    <mergeCell ref="D11:E11"/>
    <mergeCell ref="V11:W11"/>
    <mergeCell ref="C12:C13"/>
    <mergeCell ref="D12:E12"/>
    <mergeCell ref="X12:X13"/>
    <mergeCell ref="D13:E13"/>
    <mergeCell ref="D14:E14"/>
    <mergeCell ref="C15:C18"/>
    <mergeCell ref="D15:E15"/>
    <mergeCell ref="V15:W15"/>
    <mergeCell ref="D16:E16"/>
    <mergeCell ref="D17:E17"/>
    <mergeCell ref="Y17:Y18"/>
    <mergeCell ref="B18:B19"/>
    <mergeCell ref="C19:C21"/>
    <mergeCell ref="D19:E19"/>
    <mergeCell ref="V19:W19"/>
    <mergeCell ref="D20:E20"/>
    <mergeCell ref="D21:E21"/>
    <mergeCell ref="V22:W22"/>
    <mergeCell ref="D23:E23"/>
    <mergeCell ref="D24:E24"/>
    <mergeCell ref="D25:E25"/>
    <mergeCell ref="D26:E26"/>
    <mergeCell ref="B31:B33"/>
    <mergeCell ref="D31:E31"/>
    <mergeCell ref="D33:E33"/>
    <mergeCell ref="D34:E34"/>
    <mergeCell ref="D41:E41"/>
    <mergeCell ref="D35:E35"/>
    <mergeCell ref="C22:C32"/>
    <mergeCell ref="D22:E22"/>
    <mergeCell ref="D27:E27"/>
    <mergeCell ref="D28:E28"/>
    <mergeCell ref="D29:E29"/>
    <mergeCell ref="D30:E30"/>
    <mergeCell ref="D42:E42"/>
    <mergeCell ref="D36:E36"/>
    <mergeCell ref="C37:C38"/>
    <mergeCell ref="D37:E37"/>
    <mergeCell ref="D38:E38"/>
    <mergeCell ref="D39:E39"/>
    <mergeCell ref="D40:E40"/>
  </mergeCells>
  <phoneticPr fontId="25"/>
  <pageMargins left="0.39370078740157483" right="0.19685039370078741" top="0.78740157480314965" bottom="0.39370078740157483" header="0.59055118110236227" footer="0.19685039370078741"/>
  <pageSetup paperSize="9" orientation="portrait" r:id="rId1"/>
  <headerFooter alignWithMargins="0"/>
  <colBreaks count="1" manualBreakCount="1">
    <brk id="14" min="1" max="4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zoomScaleNormal="100" zoomScaleSheetLayoutView="120" workbookViewId="0"/>
  </sheetViews>
  <sheetFormatPr defaultColWidth="8.7265625" defaultRowHeight="14" x14ac:dyDescent="0.2"/>
  <cols>
    <col min="1" max="1" width="5.6328125" style="811" customWidth="1"/>
    <col min="2" max="2" width="15.7265625" style="811" customWidth="1"/>
    <col min="3" max="15" width="12.6328125" style="811" customWidth="1"/>
    <col min="16" max="16" width="9.453125" style="811" customWidth="1"/>
    <col min="17" max="16384" width="8.7265625" style="811"/>
  </cols>
  <sheetData>
    <row r="1" spans="2:17" x14ac:dyDescent="0.2">
      <c r="D1" s="811" t="s">
        <v>656</v>
      </c>
      <c r="E1" s="811" t="s">
        <v>655</v>
      </c>
      <c r="F1" s="811" t="s">
        <v>654</v>
      </c>
      <c r="G1" s="811" t="s">
        <v>653</v>
      </c>
      <c r="J1" s="811" t="s">
        <v>1410</v>
      </c>
    </row>
    <row r="2" spans="2:17" ht="18" customHeight="1" x14ac:dyDescent="0.2">
      <c r="B2" s="918" t="s">
        <v>652</v>
      </c>
      <c r="C2" s="25"/>
      <c r="E2" s="968"/>
      <c r="F2" s="968"/>
      <c r="G2" s="968"/>
      <c r="H2" s="968"/>
      <c r="I2" s="968"/>
      <c r="N2" s="967"/>
      <c r="O2" s="966" t="s">
        <v>651</v>
      </c>
    </row>
    <row r="3" spans="2:17" s="961" customFormat="1" ht="19.899999999999999" customHeight="1" x14ac:dyDescent="0.2">
      <c r="B3" s="1131" t="s">
        <v>640</v>
      </c>
      <c r="C3" s="964" t="s">
        <v>650</v>
      </c>
      <c r="D3" s="965"/>
      <c r="E3" s="965"/>
      <c r="F3" s="965"/>
      <c r="G3" s="1134" t="s">
        <v>649</v>
      </c>
      <c r="H3" s="1135"/>
      <c r="I3" s="1135"/>
      <c r="J3" s="1136"/>
      <c r="K3" s="1147" t="s">
        <v>648</v>
      </c>
      <c r="L3" s="1148"/>
      <c r="M3" s="1135"/>
      <c r="N3" s="964" t="s">
        <v>647</v>
      </c>
      <c r="O3" s="963"/>
      <c r="P3" s="1129" t="s">
        <v>1411</v>
      </c>
    </row>
    <row r="4" spans="2:17" s="961" customFormat="1" ht="19.899999999999999" customHeight="1" x14ac:dyDescent="0.2">
      <c r="B4" s="1132"/>
      <c r="C4" s="642"/>
      <c r="D4" s="301"/>
      <c r="E4" s="1010" t="s">
        <v>646</v>
      </c>
      <c r="F4" s="1139" t="s">
        <v>1412</v>
      </c>
      <c r="G4" s="642"/>
      <c r="H4" s="301"/>
      <c r="I4" s="1010" t="s">
        <v>646</v>
      </c>
      <c r="J4" s="1141" t="s">
        <v>1412</v>
      </c>
      <c r="K4" s="1139" t="s">
        <v>645</v>
      </c>
      <c r="L4" s="1144" t="s">
        <v>1413</v>
      </c>
      <c r="M4" s="1139" t="s">
        <v>1414</v>
      </c>
      <c r="N4" s="1144" t="s">
        <v>1415</v>
      </c>
      <c r="O4" s="1139" t="s">
        <v>1414</v>
      </c>
      <c r="P4" s="1137"/>
      <c r="Q4" s="962"/>
    </row>
    <row r="5" spans="2:17" s="958" customFormat="1" ht="35.25" customHeight="1" x14ac:dyDescent="0.2">
      <c r="B5" s="1133"/>
      <c r="C5" s="943" t="s">
        <v>645</v>
      </c>
      <c r="D5" s="943" t="s">
        <v>644</v>
      </c>
      <c r="E5" s="960" t="s">
        <v>1413</v>
      </c>
      <c r="F5" s="1140"/>
      <c r="G5" s="943" t="s">
        <v>645</v>
      </c>
      <c r="H5" s="943" t="s">
        <v>644</v>
      </c>
      <c r="I5" s="960" t="s">
        <v>1413</v>
      </c>
      <c r="J5" s="1142"/>
      <c r="K5" s="1143"/>
      <c r="L5" s="1145"/>
      <c r="M5" s="1140"/>
      <c r="N5" s="1146"/>
      <c r="O5" s="1140"/>
      <c r="P5" s="1138"/>
      <c r="Q5" s="959"/>
    </row>
    <row r="6" spans="2:17" s="840" customFormat="1" ht="16.5" customHeight="1" x14ac:dyDescent="0.2">
      <c r="B6" s="941"/>
      <c r="C6" s="957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956"/>
      <c r="O6" s="955"/>
      <c r="P6" s="649"/>
    </row>
    <row r="7" spans="2:17" s="840" customFormat="1" ht="16.5" customHeight="1" x14ac:dyDescent="0.2">
      <c r="B7" s="934" t="s">
        <v>1416</v>
      </c>
      <c r="C7" s="953">
        <v>1539</v>
      </c>
      <c r="D7" s="952">
        <v>1688</v>
      </c>
      <c r="E7" s="952">
        <v>3150</v>
      </c>
      <c r="F7" s="952">
        <v>85</v>
      </c>
      <c r="G7" s="952">
        <v>4811</v>
      </c>
      <c r="H7" s="952">
        <v>138</v>
      </c>
      <c r="I7" s="952">
        <v>4708</v>
      </c>
      <c r="J7" s="952">
        <v>127</v>
      </c>
      <c r="K7" s="952">
        <v>145</v>
      </c>
      <c r="L7" s="952">
        <v>138</v>
      </c>
      <c r="M7" s="952">
        <v>4</v>
      </c>
      <c r="N7" s="952">
        <v>7996</v>
      </c>
      <c r="O7" s="951">
        <v>215</v>
      </c>
      <c r="P7" s="489">
        <v>42736</v>
      </c>
    </row>
    <row r="8" spans="2:17" s="840" customFormat="1" ht="16.5" customHeight="1" x14ac:dyDescent="0.2">
      <c r="B8" s="934" t="s">
        <v>1417</v>
      </c>
      <c r="C8" s="953">
        <v>1482</v>
      </c>
      <c r="D8" s="952">
        <v>1655</v>
      </c>
      <c r="E8" s="952">
        <v>3064</v>
      </c>
      <c r="F8" s="952">
        <v>82</v>
      </c>
      <c r="G8" s="952">
        <v>4811</v>
      </c>
      <c r="H8" s="952">
        <v>143</v>
      </c>
      <c r="I8" s="952">
        <v>4713</v>
      </c>
      <c r="J8" s="952">
        <v>126</v>
      </c>
      <c r="K8" s="952">
        <v>178</v>
      </c>
      <c r="L8" s="952">
        <v>169</v>
      </c>
      <c r="M8" s="952">
        <v>5</v>
      </c>
      <c r="N8" s="952">
        <v>7946</v>
      </c>
      <c r="O8" s="951">
        <v>213</v>
      </c>
      <c r="P8" s="472" t="s">
        <v>1418</v>
      </c>
    </row>
    <row r="9" spans="2:17" s="840" customFormat="1" ht="16.5" customHeight="1" x14ac:dyDescent="0.2">
      <c r="B9" s="934" t="s">
        <v>1419</v>
      </c>
      <c r="C9" s="953">
        <v>1466</v>
      </c>
      <c r="D9" s="952">
        <v>1517</v>
      </c>
      <c r="E9" s="952">
        <v>2910</v>
      </c>
      <c r="F9" s="952">
        <v>78</v>
      </c>
      <c r="G9" s="952">
        <v>4811</v>
      </c>
      <c r="H9" s="952">
        <v>143</v>
      </c>
      <c r="I9" s="952">
        <v>4713</v>
      </c>
      <c r="J9" s="952">
        <v>126</v>
      </c>
      <c r="K9" s="952">
        <v>167</v>
      </c>
      <c r="L9" s="952">
        <v>158</v>
      </c>
      <c r="M9" s="952">
        <v>4</v>
      </c>
      <c r="N9" s="952">
        <v>7782</v>
      </c>
      <c r="O9" s="951">
        <v>208</v>
      </c>
      <c r="P9" s="472" t="s">
        <v>1420</v>
      </c>
    </row>
    <row r="10" spans="2:17" s="840" customFormat="1" ht="16.5" customHeight="1" x14ac:dyDescent="0.2">
      <c r="B10" s="934" t="s">
        <v>1421</v>
      </c>
      <c r="C10" s="953">
        <v>1615</v>
      </c>
      <c r="D10" s="952">
        <v>1663</v>
      </c>
      <c r="E10" s="952">
        <v>3198</v>
      </c>
      <c r="F10" s="952">
        <v>86</v>
      </c>
      <c r="G10" s="952">
        <v>4810</v>
      </c>
      <c r="H10" s="952">
        <v>143</v>
      </c>
      <c r="I10" s="952">
        <v>4713</v>
      </c>
      <c r="J10" s="952">
        <v>127</v>
      </c>
      <c r="K10" s="952">
        <v>167</v>
      </c>
      <c r="L10" s="952">
        <v>158</v>
      </c>
      <c r="M10" s="954">
        <v>4</v>
      </c>
      <c r="N10" s="952">
        <v>8069</v>
      </c>
      <c r="O10" s="951">
        <v>217</v>
      </c>
      <c r="P10" s="472" t="s">
        <v>1422</v>
      </c>
    </row>
    <row r="11" spans="2:17" s="840" customFormat="1" ht="16.5" customHeight="1" x14ac:dyDescent="0.2">
      <c r="B11" s="934" t="s">
        <v>1423</v>
      </c>
      <c r="C11" s="953">
        <v>1671</v>
      </c>
      <c r="D11" s="952">
        <v>1737</v>
      </c>
      <c r="E11" s="952">
        <v>3326</v>
      </c>
      <c r="F11" s="952">
        <v>90</v>
      </c>
      <c r="G11" s="952">
        <v>4810</v>
      </c>
      <c r="H11" s="952">
        <v>143</v>
      </c>
      <c r="I11" s="952">
        <v>4712</v>
      </c>
      <c r="J11" s="952">
        <v>127</v>
      </c>
      <c r="K11" s="952">
        <v>167</v>
      </c>
      <c r="L11" s="952">
        <v>159</v>
      </c>
      <c r="M11" s="952">
        <v>4</v>
      </c>
      <c r="N11" s="952">
        <v>8195</v>
      </c>
      <c r="O11" s="951">
        <v>221</v>
      </c>
      <c r="P11" s="472" t="s">
        <v>1424</v>
      </c>
    </row>
    <row r="12" spans="2:17" s="840" customFormat="1" ht="16.5" customHeight="1" x14ac:dyDescent="0.2">
      <c r="B12" s="934" t="s">
        <v>1425</v>
      </c>
      <c r="C12" s="953">
        <v>1653</v>
      </c>
      <c r="D12" s="952">
        <v>1725</v>
      </c>
      <c r="E12" s="952">
        <v>3295</v>
      </c>
      <c r="F12" s="952">
        <v>90</v>
      </c>
      <c r="G12" s="952">
        <v>4810</v>
      </c>
      <c r="H12" s="952">
        <v>143</v>
      </c>
      <c r="I12" s="952">
        <v>4712</v>
      </c>
      <c r="J12" s="952">
        <v>128</v>
      </c>
      <c r="K12" s="952">
        <v>167</v>
      </c>
      <c r="L12" s="952">
        <v>159</v>
      </c>
      <c r="M12" s="952">
        <v>4</v>
      </c>
      <c r="N12" s="952">
        <v>8166</v>
      </c>
      <c r="O12" s="951">
        <v>222</v>
      </c>
      <c r="P12" s="472" t="s">
        <v>1426</v>
      </c>
    </row>
    <row r="13" spans="2:17" s="840" customFormat="1" ht="16.5" customHeight="1" x14ac:dyDescent="0.2">
      <c r="B13" s="934" t="s">
        <v>1427</v>
      </c>
      <c r="C13" s="953">
        <v>1672</v>
      </c>
      <c r="D13" s="952">
        <v>1758</v>
      </c>
      <c r="E13" s="952">
        <v>3347</v>
      </c>
      <c r="F13" s="952">
        <v>91</v>
      </c>
      <c r="G13" s="952">
        <v>4810</v>
      </c>
      <c r="H13" s="952">
        <v>143</v>
      </c>
      <c r="I13" s="952">
        <v>4712</v>
      </c>
      <c r="J13" s="952">
        <v>128</v>
      </c>
      <c r="K13" s="952">
        <v>167</v>
      </c>
      <c r="L13" s="952">
        <v>159</v>
      </c>
      <c r="M13" s="952">
        <v>4</v>
      </c>
      <c r="N13" s="952">
        <v>8218</v>
      </c>
      <c r="O13" s="951">
        <v>223</v>
      </c>
      <c r="P13" s="472" t="s">
        <v>1428</v>
      </c>
    </row>
    <row r="14" spans="2:17" s="840" customFormat="1" ht="16.5" customHeight="1" x14ac:dyDescent="0.2">
      <c r="B14" s="934" t="s">
        <v>1429</v>
      </c>
      <c r="C14" s="953">
        <v>1638</v>
      </c>
      <c r="D14" s="952">
        <v>1805</v>
      </c>
      <c r="E14" s="952">
        <v>3361</v>
      </c>
      <c r="F14" s="952">
        <v>92</v>
      </c>
      <c r="G14" s="952">
        <v>4809</v>
      </c>
      <c r="H14" s="952">
        <v>143</v>
      </c>
      <c r="I14" s="952">
        <v>4712</v>
      </c>
      <c r="J14" s="952">
        <v>129</v>
      </c>
      <c r="K14" s="952">
        <v>167</v>
      </c>
      <c r="L14" s="952">
        <v>158</v>
      </c>
      <c r="M14" s="952">
        <v>4</v>
      </c>
      <c r="N14" s="952">
        <v>8232</v>
      </c>
      <c r="O14" s="951">
        <v>225</v>
      </c>
      <c r="P14" s="472" t="s">
        <v>1430</v>
      </c>
    </row>
    <row r="15" spans="2:17" s="840" customFormat="1" ht="16.5" customHeight="1" x14ac:dyDescent="0.2">
      <c r="B15" s="934" t="s">
        <v>1431</v>
      </c>
      <c r="C15" s="953">
        <v>1552</v>
      </c>
      <c r="D15" s="952">
        <v>1745</v>
      </c>
      <c r="E15" s="952">
        <v>3220</v>
      </c>
      <c r="F15" s="952">
        <v>88</v>
      </c>
      <c r="G15" s="952">
        <v>4809</v>
      </c>
      <c r="H15" s="952">
        <v>143</v>
      </c>
      <c r="I15" s="952">
        <v>4712</v>
      </c>
      <c r="J15" s="952">
        <v>129</v>
      </c>
      <c r="K15" s="952">
        <v>184</v>
      </c>
      <c r="L15" s="952">
        <v>175</v>
      </c>
      <c r="M15" s="952">
        <v>5</v>
      </c>
      <c r="N15" s="952">
        <v>8107</v>
      </c>
      <c r="O15" s="951">
        <v>222</v>
      </c>
      <c r="P15" s="472" t="s">
        <v>1432</v>
      </c>
    </row>
    <row r="16" spans="2:17" s="840" customFormat="1" ht="16.5" customHeight="1" x14ac:dyDescent="0.2">
      <c r="B16" s="934" t="s">
        <v>1433</v>
      </c>
      <c r="C16" s="953">
        <v>1614</v>
      </c>
      <c r="D16" s="952">
        <v>1766</v>
      </c>
      <c r="E16" s="952">
        <v>3299</v>
      </c>
      <c r="F16" s="952">
        <v>91</v>
      </c>
      <c r="G16" s="952">
        <v>4809</v>
      </c>
      <c r="H16" s="952">
        <v>143</v>
      </c>
      <c r="I16" s="952">
        <v>4712</v>
      </c>
      <c r="J16" s="952">
        <v>129</v>
      </c>
      <c r="K16" s="952">
        <v>219</v>
      </c>
      <c r="L16" s="952">
        <v>208</v>
      </c>
      <c r="M16" s="952">
        <v>6</v>
      </c>
      <c r="N16" s="952">
        <v>8218</v>
      </c>
      <c r="O16" s="951">
        <v>226</v>
      </c>
      <c r="P16" s="472" t="s">
        <v>1434</v>
      </c>
    </row>
    <row r="17" spans="2:16" s="840" customFormat="1" ht="16.5" customHeight="1" x14ac:dyDescent="0.2">
      <c r="B17" s="934" t="s">
        <v>1435</v>
      </c>
      <c r="C17" s="953">
        <v>1659</v>
      </c>
      <c r="D17" s="952">
        <v>1715</v>
      </c>
      <c r="E17" s="952">
        <v>3291</v>
      </c>
      <c r="F17" s="952">
        <v>91</v>
      </c>
      <c r="G17" s="952">
        <v>4811</v>
      </c>
      <c r="H17" s="952">
        <v>143</v>
      </c>
      <c r="I17" s="952">
        <v>4714</v>
      </c>
      <c r="J17" s="952">
        <v>130</v>
      </c>
      <c r="K17" s="952">
        <v>219</v>
      </c>
      <c r="L17" s="952">
        <v>208</v>
      </c>
      <c r="M17" s="952">
        <v>6</v>
      </c>
      <c r="N17" s="952">
        <v>8213</v>
      </c>
      <c r="O17" s="951">
        <v>226</v>
      </c>
      <c r="P17" s="472" t="s">
        <v>1436</v>
      </c>
    </row>
    <row r="18" spans="2:16" s="840" customFormat="1" ht="16.5" customHeight="1" x14ac:dyDescent="0.2">
      <c r="B18" s="934" t="s">
        <v>1437</v>
      </c>
      <c r="C18" s="953">
        <v>1619</v>
      </c>
      <c r="D18" s="952">
        <v>1576</v>
      </c>
      <c r="E18" s="952">
        <v>3114</v>
      </c>
      <c r="F18" s="952">
        <v>86</v>
      </c>
      <c r="G18" s="952">
        <v>4795</v>
      </c>
      <c r="H18" s="952">
        <v>143</v>
      </c>
      <c r="I18" s="952">
        <v>4698</v>
      </c>
      <c r="J18" s="952">
        <v>130</v>
      </c>
      <c r="K18" s="952">
        <v>219</v>
      </c>
      <c r="L18" s="952">
        <v>208</v>
      </c>
      <c r="M18" s="952">
        <v>6</v>
      </c>
      <c r="N18" s="952">
        <v>8020</v>
      </c>
      <c r="O18" s="951">
        <v>222</v>
      </c>
      <c r="P18" s="472" t="s">
        <v>1438</v>
      </c>
    </row>
    <row r="19" spans="2:16" s="840" customFormat="1" ht="16.5" customHeight="1" x14ac:dyDescent="0.2">
      <c r="B19" s="934" t="s">
        <v>1439</v>
      </c>
      <c r="C19" s="953">
        <v>1631</v>
      </c>
      <c r="D19" s="952">
        <v>1600</v>
      </c>
      <c r="E19" s="952">
        <v>3150</v>
      </c>
      <c r="F19" s="952">
        <v>87</v>
      </c>
      <c r="G19" s="952">
        <v>4779</v>
      </c>
      <c r="H19" s="952">
        <v>143</v>
      </c>
      <c r="I19" s="952">
        <v>4683</v>
      </c>
      <c r="J19" s="952">
        <v>130</v>
      </c>
      <c r="K19" s="952">
        <v>219</v>
      </c>
      <c r="L19" s="952">
        <v>208</v>
      </c>
      <c r="M19" s="952">
        <v>6</v>
      </c>
      <c r="N19" s="952">
        <v>8041</v>
      </c>
      <c r="O19" s="951">
        <v>223</v>
      </c>
      <c r="P19" s="489">
        <v>43101</v>
      </c>
    </row>
    <row r="20" spans="2:16" s="840" customFormat="1" ht="16.5" customHeight="1" x14ac:dyDescent="0.2">
      <c r="B20" s="934" t="s">
        <v>1417</v>
      </c>
      <c r="C20" s="953">
        <v>1537</v>
      </c>
      <c r="D20" s="952">
        <v>1494</v>
      </c>
      <c r="E20" s="952">
        <v>2954</v>
      </c>
      <c r="F20" s="952">
        <v>82</v>
      </c>
      <c r="G20" s="952">
        <v>4779</v>
      </c>
      <c r="H20" s="952">
        <v>143</v>
      </c>
      <c r="I20" s="952">
        <v>4683</v>
      </c>
      <c r="J20" s="952">
        <v>131</v>
      </c>
      <c r="K20" s="952">
        <v>219</v>
      </c>
      <c r="L20" s="952">
        <v>208</v>
      </c>
      <c r="M20" s="952">
        <v>6</v>
      </c>
      <c r="N20" s="952">
        <v>7845</v>
      </c>
      <c r="O20" s="951">
        <v>219</v>
      </c>
      <c r="P20" s="472" t="s">
        <v>1418</v>
      </c>
    </row>
    <row r="21" spans="2:16" s="840" customFormat="1" ht="16.5" customHeight="1" x14ac:dyDescent="0.2">
      <c r="B21" s="930" t="s">
        <v>1419</v>
      </c>
      <c r="C21" s="950">
        <v>1393</v>
      </c>
      <c r="D21" s="948">
        <v>1502</v>
      </c>
      <c r="E21" s="949">
        <v>2825</v>
      </c>
      <c r="F21" s="948">
        <v>79</v>
      </c>
      <c r="G21" s="948">
        <v>4779</v>
      </c>
      <c r="H21" s="948">
        <v>143</v>
      </c>
      <c r="I21" s="948">
        <v>4683</v>
      </c>
      <c r="J21" s="948">
        <v>131</v>
      </c>
      <c r="K21" s="948">
        <v>218</v>
      </c>
      <c r="L21" s="948">
        <v>208</v>
      </c>
      <c r="M21" s="948">
        <v>6</v>
      </c>
      <c r="N21" s="948">
        <v>7716</v>
      </c>
      <c r="O21" s="947">
        <v>215</v>
      </c>
      <c r="P21" s="925" t="s">
        <v>1420</v>
      </c>
    </row>
    <row r="22" spans="2:16" s="840" customFormat="1" ht="16.5" customHeight="1" x14ac:dyDescent="0.2">
      <c r="B22" s="455" t="s">
        <v>643</v>
      </c>
      <c r="C22" s="455"/>
      <c r="D22" s="455"/>
      <c r="E22" s="455"/>
      <c r="F22" s="455"/>
      <c r="H22" s="1038"/>
      <c r="I22" s="1038" t="s">
        <v>1440</v>
      </c>
      <c r="J22" s="455"/>
      <c r="K22" s="455"/>
      <c r="L22" s="455"/>
      <c r="M22" s="455"/>
      <c r="N22" s="455"/>
      <c r="O22" s="455"/>
      <c r="P22" s="455"/>
    </row>
    <row r="23" spans="2:16" s="840" customFormat="1" ht="16.5" customHeight="1" x14ac:dyDescent="0.2">
      <c r="B23" s="455" t="s">
        <v>642</v>
      </c>
      <c r="C23" s="455"/>
      <c r="D23" s="455"/>
      <c r="E23" s="455"/>
      <c r="F23" s="455"/>
      <c r="H23" s="455"/>
      <c r="I23" s="455" t="s">
        <v>1441</v>
      </c>
      <c r="J23" s="455"/>
      <c r="K23" s="455"/>
      <c r="L23" s="455"/>
      <c r="M23" s="455"/>
      <c r="N23" s="455"/>
      <c r="O23" s="455"/>
      <c r="P23" s="455"/>
    </row>
    <row r="24" spans="2:16" ht="16.5" customHeight="1" x14ac:dyDescent="0.2">
      <c r="B24" s="946"/>
    </row>
    <row r="25" spans="2:16" ht="19.899999999999999" customHeight="1" x14ac:dyDescent="0.2">
      <c r="B25" s="918" t="s">
        <v>641</v>
      </c>
    </row>
    <row r="26" spans="2:16" s="840" customFormat="1" ht="22.5" customHeight="1" x14ac:dyDescent="0.2">
      <c r="B26" s="1125" t="s">
        <v>640</v>
      </c>
      <c r="C26" s="1127" t="s">
        <v>639</v>
      </c>
      <c r="D26" s="1128"/>
      <c r="E26" s="1024" t="s">
        <v>1442</v>
      </c>
      <c r="F26" s="944" t="s">
        <v>638</v>
      </c>
      <c r="G26" s="944" t="s">
        <v>637</v>
      </c>
      <c r="H26" s="1028" t="s">
        <v>636</v>
      </c>
      <c r="I26" s="1026" t="s">
        <v>635</v>
      </c>
      <c r="J26" s="1129" t="s">
        <v>1443</v>
      </c>
      <c r="K26" s="945"/>
      <c r="L26" s="945"/>
      <c r="M26" s="945"/>
      <c r="P26" s="458"/>
    </row>
    <row r="27" spans="2:16" s="840" customFormat="1" ht="28.9" customHeight="1" x14ac:dyDescent="0.2">
      <c r="B27" s="1126"/>
      <c r="C27" s="1025" t="s">
        <v>634</v>
      </c>
      <c r="D27" s="944" t="s">
        <v>1444</v>
      </c>
      <c r="E27" s="943" t="s">
        <v>634</v>
      </c>
      <c r="F27" s="1025" t="s">
        <v>634</v>
      </c>
      <c r="G27" s="1025" t="s">
        <v>634</v>
      </c>
      <c r="H27" s="1025" t="s">
        <v>633</v>
      </c>
      <c r="I27" s="943" t="s">
        <v>633</v>
      </c>
      <c r="J27" s="1130"/>
      <c r="K27" s="942"/>
      <c r="L27" s="942"/>
      <c r="M27" s="942"/>
      <c r="P27" s="458"/>
    </row>
    <row r="28" spans="2:16" s="840" customFormat="1" ht="16.5" customHeight="1" x14ac:dyDescent="0.2">
      <c r="B28" s="941"/>
      <c r="C28" s="940"/>
      <c r="D28" s="455"/>
      <c r="E28" s="455"/>
      <c r="F28" s="939"/>
      <c r="G28" s="939"/>
      <c r="H28" s="939"/>
      <c r="I28" s="939"/>
      <c r="J28" s="649"/>
      <c r="K28" s="458"/>
      <c r="L28" s="458"/>
      <c r="M28" s="458"/>
      <c r="P28" s="458"/>
    </row>
    <row r="29" spans="2:16" s="840" customFormat="1" ht="16.5" customHeight="1" x14ac:dyDescent="0.2">
      <c r="B29" s="934" t="s">
        <v>1416</v>
      </c>
      <c r="C29" s="937">
        <v>39178.221146178024</v>
      </c>
      <c r="D29" s="932">
        <v>53.487780253509214</v>
      </c>
      <c r="E29" s="88">
        <v>38258.278800347995</v>
      </c>
      <c r="F29" s="937" t="s">
        <v>579</v>
      </c>
      <c r="G29" s="937">
        <v>46779.716434500864</v>
      </c>
      <c r="H29" s="937">
        <v>52778.008173332688</v>
      </c>
      <c r="I29" s="936">
        <v>44995</v>
      </c>
      <c r="J29" s="489">
        <v>42736</v>
      </c>
      <c r="K29" s="935"/>
      <c r="L29" s="935"/>
      <c r="M29" s="935"/>
      <c r="P29" s="458"/>
    </row>
    <row r="30" spans="2:16" s="840" customFormat="1" ht="16.5" customHeight="1" x14ac:dyDescent="0.2">
      <c r="B30" s="934" t="s">
        <v>1417</v>
      </c>
      <c r="C30" s="937">
        <v>39475.58356036427</v>
      </c>
      <c r="D30" s="932">
        <v>55.333516435198106</v>
      </c>
      <c r="E30" s="88">
        <v>40073.961571292821</v>
      </c>
      <c r="F30" s="931">
        <v>57000</v>
      </c>
      <c r="G30" s="937">
        <v>46278.365097187183</v>
      </c>
      <c r="H30" s="937">
        <v>56785.48946747771</v>
      </c>
      <c r="I30" s="931">
        <v>46214</v>
      </c>
      <c r="J30" s="472" t="s">
        <v>1418</v>
      </c>
      <c r="K30" s="924"/>
      <c r="L30" s="924"/>
      <c r="M30" s="924"/>
      <c r="P30" s="458"/>
    </row>
    <row r="31" spans="2:16" s="840" customFormat="1" ht="16.5" customHeight="1" x14ac:dyDescent="0.2">
      <c r="B31" s="934" t="s">
        <v>1419</v>
      </c>
      <c r="C31" s="937">
        <v>40158.361205940972</v>
      </c>
      <c r="D31" s="938">
        <v>56.117404757487002</v>
      </c>
      <c r="E31" s="88">
        <v>41343.157411114873</v>
      </c>
      <c r="F31" s="931">
        <v>45612.191534564474</v>
      </c>
      <c r="G31" s="937">
        <v>45475.227382410805</v>
      </c>
      <c r="H31" s="937">
        <v>60416.09410314908</v>
      </c>
      <c r="I31" s="931">
        <v>45281</v>
      </c>
      <c r="J31" s="472" t="s">
        <v>1420</v>
      </c>
      <c r="K31" s="924"/>
      <c r="L31" s="924"/>
      <c r="M31" s="924"/>
      <c r="P31" s="458"/>
    </row>
    <row r="32" spans="2:16" s="840" customFormat="1" ht="16.5" customHeight="1" x14ac:dyDescent="0.2">
      <c r="B32" s="934" t="s">
        <v>1421</v>
      </c>
      <c r="C32" s="937">
        <v>37577.142988599298</v>
      </c>
      <c r="D32" s="932">
        <v>53.849906104589259</v>
      </c>
      <c r="E32" s="88">
        <v>37967.909067866509</v>
      </c>
      <c r="F32" s="931" t="s">
        <v>579</v>
      </c>
      <c r="G32" s="937">
        <v>42292.491772187204</v>
      </c>
      <c r="H32" s="937">
        <v>54879.567386692957</v>
      </c>
      <c r="I32" s="931">
        <v>46899</v>
      </c>
      <c r="J32" s="472" t="s">
        <v>1422</v>
      </c>
      <c r="K32" s="924"/>
      <c r="L32" s="924"/>
      <c r="M32" s="924"/>
      <c r="P32" s="458"/>
    </row>
    <row r="33" spans="2:16" s="840" customFormat="1" ht="16.5" customHeight="1" x14ac:dyDescent="0.2">
      <c r="B33" s="934" t="s">
        <v>1423</v>
      </c>
      <c r="C33" s="937">
        <v>37819.190387081944</v>
      </c>
      <c r="D33" s="932">
        <v>53.914902140051083</v>
      </c>
      <c r="E33" s="88">
        <v>37536.339403159305</v>
      </c>
      <c r="F33" s="931">
        <v>42438.142723589903</v>
      </c>
      <c r="G33" s="937">
        <v>43548.277243589742</v>
      </c>
      <c r="H33" s="937">
        <v>51516.497418273051</v>
      </c>
      <c r="I33" s="931">
        <v>49613</v>
      </c>
      <c r="J33" s="472" t="s">
        <v>1424</v>
      </c>
      <c r="K33" s="924"/>
      <c r="L33" s="924"/>
      <c r="M33" s="924"/>
      <c r="P33" s="458"/>
    </row>
    <row r="34" spans="2:16" s="840" customFormat="1" ht="16.5" customHeight="1" x14ac:dyDescent="0.2">
      <c r="B34" s="934" t="s">
        <v>1425</v>
      </c>
      <c r="C34" s="937">
        <v>36357.785548318287</v>
      </c>
      <c r="D34" s="932">
        <v>52.130700527186299</v>
      </c>
      <c r="E34" s="88">
        <v>35802.804444380286</v>
      </c>
      <c r="F34" s="931">
        <v>43241.091177193412</v>
      </c>
      <c r="G34" s="937">
        <v>38855.138667491454</v>
      </c>
      <c r="H34" s="937">
        <v>47184.903935436909</v>
      </c>
      <c r="I34" s="931">
        <v>47884</v>
      </c>
      <c r="J34" s="472" t="s">
        <v>1426</v>
      </c>
      <c r="K34" s="924"/>
      <c r="L34" s="924"/>
      <c r="M34" s="924"/>
      <c r="P34" s="458"/>
    </row>
    <row r="35" spans="2:16" s="840" customFormat="1" ht="16.5" customHeight="1" x14ac:dyDescent="0.2">
      <c r="B35" s="934" t="s">
        <v>1427</v>
      </c>
      <c r="C35" s="937">
        <v>34189.168890943904</v>
      </c>
      <c r="D35" s="932">
        <v>48.354060589498133</v>
      </c>
      <c r="E35" s="88">
        <v>34092.178711630761</v>
      </c>
      <c r="F35" s="931">
        <v>41827.58231844836</v>
      </c>
      <c r="G35" s="937">
        <v>40037.767519932859</v>
      </c>
      <c r="H35" s="937">
        <v>47054.426101569043</v>
      </c>
      <c r="I35" s="931">
        <v>48434</v>
      </c>
      <c r="J35" s="472" t="s">
        <v>1428</v>
      </c>
      <c r="K35" s="924"/>
      <c r="L35" s="924"/>
      <c r="M35" s="924"/>
      <c r="P35" s="458"/>
    </row>
    <row r="36" spans="2:16" s="840" customFormat="1" ht="16.5" customHeight="1" x14ac:dyDescent="0.2">
      <c r="B36" s="934" t="s">
        <v>1429</v>
      </c>
      <c r="C36" s="937">
        <v>34131.742422270232</v>
      </c>
      <c r="D36" s="932">
        <v>48.983121020263923</v>
      </c>
      <c r="E36" s="88">
        <v>33328.423094648257</v>
      </c>
      <c r="F36" s="931">
        <v>44005.25691029337</v>
      </c>
      <c r="G36" s="937">
        <v>39597.561291324724</v>
      </c>
      <c r="H36" s="937">
        <v>47022.208897575867</v>
      </c>
      <c r="I36" s="931">
        <v>47605</v>
      </c>
      <c r="J36" s="472" t="s">
        <v>1430</v>
      </c>
      <c r="K36" s="924"/>
      <c r="L36" s="924"/>
      <c r="M36" s="924"/>
      <c r="P36" s="458"/>
    </row>
    <row r="37" spans="2:16" s="840" customFormat="1" ht="16.5" customHeight="1" x14ac:dyDescent="0.2">
      <c r="B37" s="934" t="s">
        <v>1431</v>
      </c>
      <c r="C37" s="937">
        <v>35505.390072871909</v>
      </c>
      <c r="D37" s="932">
        <v>51.559518639163009</v>
      </c>
      <c r="E37" s="88">
        <v>35144.863001059719</v>
      </c>
      <c r="F37" s="931">
        <v>48151.929853314759</v>
      </c>
      <c r="G37" s="937">
        <v>36273.541902053221</v>
      </c>
      <c r="H37" s="937">
        <v>51782.305018884137</v>
      </c>
      <c r="I37" s="931">
        <v>46494</v>
      </c>
      <c r="J37" s="472" t="s">
        <v>1432</v>
      </c>
      <c r="K37" s="924"/>
      <c r="L37" s="924"/>
      <c r="M37" s="924"/>
      <c r="P37" s="458"/>
    </row>
    <row r="38" spans="2:16" s="840" customFormat="1" ht="16.5" customHeight="1" x14ac:dyDescent="0.2">
      <c r="B38" s="934" t="s">
        <v>1433</v>
      </c>
      <c r="C38" s="937">
        <v>38813.663935989796</v>
      </c>
      <c r="D38" s="932">
        <v>54.899410938661312</v>
      </c>
      <c r="E38" s="88">
        <v>39386.698105363692</v>
      </c>
      <c r="F38" s="931">
        <v>49055.555555555555</v>
      </c>
      <c r="G38" s="937">
        <v>41767.040552200175</v>
      </c>
      <c r="H38" s="937">
        <v>60473.122097174615</v>
      </c>
      <c r="I38" s="931">
        <v>45630</v>
      </c>
      <c r="J38" s="472" t="s">
        <v>1434</v>
      </c>
      <c r="K38" s="924"/>
      <c r="L38" s="924"/>
      <c r="M38" s="924"/>
      <c r="P38" s="458"/>
    </row>
    <row r="39" spans="2:16" s="840" customFormat="1" ht="16.5" customHeight="1" x14ac:dyDescent="0.2">
      <c r="B39" s="934" t="s">
        <v>1435</v>
      </c>
      <c r="C39" s="937">
        <v>41258.976460315789</v>
      </c>
      <c r="D39" s="932">
        <v>57.777289853442561</v>
      </c>
      <c r="E39" s="88">
        <v>42594.332482527156</v>
      </c>
      <c r="F39" s="931">
        <v>53551.247118004612</v>
      </c>
      <c r="G39" s="937">
        <v>43782.074468668136</v>
      </c>
      <c r="H39" s="937">
        <v>66769.27400189024</v>
      </c>
      <c r="I39" s="931">
        <v>46340</v>
      </c>
      <c r="J39" s="472" t="s">
        <v>1436</v>
      </c>
      <c r="K39" s="924"/>
      <c r="L39" s="924"/>
      <c r="M39" s="924"/>
      <c r="P39" s="458"/>
    </row>
    <row r="40" spans="2:16" s="840" customFormat="1" ht="16.5" customHeight="1" x14ac:dyDescent="0.2">
      <c r="B40" s="934" t="s">
        <v>1437</v>
      </c>
      <c r="C40" s="937">
        <v>44204.102431663669</v>
      </c>
      <c r="D40" s="932">
        <v>62.512713413253095</v>
      </c>
      <c r="E40" s="88">
        <v>45803.274484974703</v>
      </c>
      <c r="F40" s="931">
        <v>53748.290241868228</v>
      </c>
      <c r="G40" s="937">
        <v>44432.588636592256</v>
      </c>
      <c r="H40" s="937">
        <v>68878.273213032109</v>
      </c>
      <c r="I40" s="931">
        <v>47459</v>
      </c>
      <c r="J40" s="472" t="s">
        <v>1438</v>
      </c>
      <c r="K40" s="924"/>
      <c r="L40" s="924"/>
      <c r="M40" s="924"/>
      <c r="P40" s="458"/>
    </row>
    <row r="41" spans="2:16" s="840" customFormat="1" ht="16.5" customHeight="1" x14ac:dyDescent="0.2">
      <c r="B41" s="934" t="s">
        <v>1439</v>
      </c>
      <c r="C41" s="933">
        <v>45681.167716158183</v>
      </c>
      <c r="D41" s="932">
        <v>64.578577192976425</v>
      </c>
      <c r="E41" s="88">
        <v>46930.298945898721</v>
      </c>
      <c r="F41" s="931">
        <v>59052.631578947367</v>
      </c>
      <c r="G41" s="937">
        <v>46680.163156419454</v>
      </c>
      <c r="H41" s="937">
        <v>68158.611242478102</v>
      </c>
      <c r="I41" s="936">
        <v>50381</v>
      </c>
      <c r="J41" s="489">
        <v>43101</v>
      </c>
      <c r="K41" s="935"/>
      <c r="L41" s="935"/>
      <c r="M41" s="935"/>
      <c r="P41" s="458"/>
    </row>
    <row r="42" spans="2:16" s="840" customFormat="1" ht="16.5" customHeight="1" x14ac:dyDescent="0.2">
      <c r="B42" s="934" t="s">
        <v>1417</v>
      </c>
      <c r="C42" s="933">
        <v>46945.102192958744</v>
      </c>
      <c r="D42" s="932">
        <v>68.265345917413654</v>
      </c>
      <c r="E42" s="872">
        <v>46864.720216708789</v>
      </c>
      <c r="F42" s="931" t="s">
        <v>579</v>
      </c>
      <c r="G42" s="931">
        <v>48722.096309353932</v>
      </c>
      <c r="H42" s="931">
        <v>64689.654061279623</v>
      </c>
      <c r="I42" s="931">
        <v>51544</v>
      </c>
      <c r="J42" s="472" t="s">
        <v>1418</v>
      </c>
      <c r="K42" s="924"/>
      <c r="L42" s="924"/>
      <c r="M42" s="924"/>
      <c r="P42" s="458"/>
    </row>
    <row r="43" spans="2:16" s="840" customFormat="1" ht="16.5" customHeight="1" x14ac:dyDescent="0.2">
      <c r="B43" s="930" t="s">
        <v>1419</v>
      </c>
      <c r="C43" s="929">
        <v>44763.90667135219</v>
      </c>
      <c r="D43" s="928">
        <v>66.785644952412952</v>
      </c>
      <c r="E43" s="927">
        <v>43957.841516001383</v>
      </c>
      <c r="F43" s="926">
        <v>52524.084124830399</v>
      </c>
      <c r="G43" s="926">
        <v>46200.400331655517</v>
      </c>
      <c r="H43" s="926">
        <v>57652.670508871845</v>
      </c>
      <c r="I43" s="926">
        <v>52107.599397355756</v>
      </c>
      <c r="J43" s="925" t="s">
        <v>1420</v>
      </c>
      <c r="K43" s="924"/>
      <c r="L43" s="924"/>
      <c r="M43" s="924"/>
      <c r="P43" s="458"/>
    </row>
    <row r="44" spans="2:16" s="840" customFormat="1" ht="16.5" customHeight="1" x14ac:dyDescent="0.2">
      <c r="B44" s="455" t="s">
        <v>632</v>
      </c>
      <c r="C44" s="455"/>
      <c r="D44" s="455"/>
      <c r="E44" s="455"/>
      <c r="F44" s="455"/>
      <c r="H44" s="455"/>
      <c r="I44" s="455" t="s">
        <v>1445</v>
      </c>
      <c r="J44" s="455"/>
      <c r="K44" s="455"/>
      <c r="L44" s="455"/>
      <c r="M44" s="455"/>
      <c r="N44" s="455"/>
      <c r="O44" s="455"/>
      <c r="P44" s="455"/>
    </row>
    <row r="45" spans="2:16" s="840" customFormat="1" ht="16.5" customHeight="1" x14ac:dyDescent="0.2">
      <c r="B45" s="455" t="s">
        <v>760</v>
      </c>
      <c r="C45" s="455"/>
      <c r="D45" s="455"/>
      <c r="E45" s="455"/>
      <c r="F45" s="455"/>
      <c r="H45" s="1038"/>
      <c r="I45" s="1038" t="s">
        <v>1446</v>
      </c>
      <c r="J45" s="455"/>
      <c r="K45" s="455"/>
      <c r="L45" s="455"/>
      <c r="M45" s="455"/>
      <c r="N45" s="455"/>
      <c r="O45" s="455"/>
      <c r="P45" s="455"/>
    </row>
    <row r="46" spans="2:16" ht="16.5" customHeight="1" x14ac:dyDescent="0.2">
      <c r="B46" s="1038" t="s">
        <v>631</v>
      </c>
      <c r="H46" s="1038"/>
      <c r="I46" s="1038" t="s">
        <v>1447</v>
      </c>
    </row>
    <row r="47" spans="2:16" ht="16.5" customHeight="1" x14ac:dyDescent="0.2">
      <c r="B47" s="1038" t="s">
        <v>630</v>
      </c>
      <c r="H47" s="1038"/>
      <c r="I47" s="1038" t="s">
        <v>1448</v>
      </c>
    </row>
    <row r="48" spans="2:16" ht="16.5" customHeight="1" x14ac:dyDescent="0.2">
      <c r="B48" s="1038" t="s">
        <v>629</v>
      </c>
      <c r="H48" s="1038"/>
      <c r="I48" s="1038" t="s">
        <v>1449</v>
      </c>
    </row>
  </sheetData>
  <mergeCells count="14">
    <mergeCell ref="P3:P5"/>
    <mergeCell ref="F4:F5"/>
    <mergeCell ref="J4:J5"/>
    <mergeCell ref="K4:K5"/>
    <mergeCell ref="L4:L5"/>
    <mergeCell ref="M4:M5"/>
    <mergeCell ref="N4:N5"/>
    <mergeCell ref="O4:O5"/>
    <mergeCell ref="K3:M3"/>
    <mergeCell ref="B26:B27"/>
    <mergeCell ref="C26:D26"/>
    <mergeCell ref="J26:J27"/>
    <mergeCell ref="B3:B5"/>
    <mergeCell ref="G3:J3"/>
  </mergeCells>
  <phoneticPr fontId="25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colBreaks count="2" manualBreakCount="2">
    <brk id="8" max="47" man="1"/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zoomScaleNormal="100" zoomScaleSheetLayoutView="100" workbookViewId="0"/>
  </sheetViews>
  <sheetFormatPr defaultColWidth="9" defaultRowHeight="13" x14ac:dyDescent="0.2"/>
  <cols>
    <col min="1" max="1" width="12.08984375" style="809" customWidth="1"/>
    <col min="2" max="3" width="9.453125" style="809" bestFit="1" customWidth="1"/>
    <col min="4" max="4" width="9" style="809"/>
    <col min="5" max="5" width="5.6328125" style="809" customWidth="1"/>
    <col min="6" max="6" width="9.36328125" style="809" customWidth="1"/>
    <col min="7" max="7" width="9" style="809"/>
    <col min="8" max="8" width="8.7265625" style="809" bestFit="1" customWidth="1"/>
    <col min="9" max="10" width="6" style="809" customWidth="1"/>
    <col min="11" max="11" width="8.453125" style="809" customWidth="1"/>
    <col min="12" max="12" width="13.6328125" style="809" customWidth="1"/>
    <col min="13" max="13" width="10.36328125" style="809" customWidth="1"/>
    <col min="14" max="14" width="13.453125" style="809" customWidth="1"/>
    <col min="15" max="18" width="10.36328125" style="809" customWidth="1"/>
    <col min="19" max="19" width="11.26953125" style="809" bestFit="1" customWidth="1"/>
    <col min="20" max="16384" width="9" style="809"/>
  </cols>
  <sheetData>
    <row r="1" spans="1:15" s="840" customFormat="1" ht="20.149999999999999" customHeight="1" x14ac:dyDescent="0.2">
      <c r="A1" s="841" t="s">
        <v>1450</v>
      </c>
    </row>
    <row r="2" spans="1:15" s="840" customFormat="1" ht="20.149999999999999" customHeight="1" x14ac:dyDescent="0.2">
      <c r="A2" s="841" t="s">
        <v>613</v>
      </c>
    </row>
    <row r="3" spans="1:15" s="840" customFormat="1" ht="20.149999999999999" customHeight="1" x14ac:dyDescent="0.2">
      <c r="A3" s="841" t="s">
        <v>1451</v>
      </c>
    </row>
    <row r="4" spans="1:15" s="811" customFormat="1" ht="38.25" customHeight="1" x14ac:dyDescent="0.2">
      <c r="A4" s="1148" t="s">
        <v>612</v>
      </c>
      <c r="B4" s="1151" t="s">
        <v>1452</v>
      </c>
      <c r="C4" s="1152"/>
      <c r="D4" s="1152"/>
      <c r="E4" s="1153"/>
      <c r="F4" s="867" t="s">
        <v>611</v>
      </c>
      <c r="G4" s="866"/>
      <c r="H4" s="866"/>
      <c r="I4" s="1154" t="s">
        <v>610</v>
      </c>
      <c r="J4" s="1154" t="s">
        <v>1453</v>
      </c>
      <c r="K4" s="1156" t="s">
        <v>1454</v>
      </c>
    </row>
    <row r="5" spans="1:15" s="811" customFormat="1" ht="28.9" customHeight="1" x14ac:dyDescent="0.2">
      <c r="A5" s="1072"/>
      <c r="B5" s="865" t="s">
        <v>609</v>
      </c>
      <c r="C5" s="864" t="s">
        <v>1455</v>
      </c>
      <c r="D5" s="864" t="s">
        <v>1456</v>
      </c>
      <c r="E5" s="833" t="s">
        <v>608</v>
      </c>
      <c r="F5" s="863" t="s">
        <v>324</v>
      </c>
      <c r="G5" s="862" t="s">
        <v>607</v>
      </c>
      <c r="H5" s="862" t="s">
        <v>606</v>
      </c>
      <c r="I5" s="1155"/>
      <c r="J5" s="1155"/>
      <c r="K5" s="1157"/>
    </row>
    <row r="6" spans="1:15" s="811" customFormat="1" ht="38" x14ac:dyDescent="0.2">
      <c r="A6" s="1150"/>
      <c r="B6" s="861" t="s">
        <v>1457</v>
      </c>
      <c r="C6" s="860" t="s">
        <v>1458</v>
      </c>
      <c r="D6" s="860" t="s">
        <v>1459</v>
      </c>
      <c r="E6" s="830" t="s">
        <v>1460</v>
      </c>
      <c r="F6" s="861" t="s">
        <v>1457</v>
      </c>
      <c r="G6" s="860" t="s">
        <v>1461</v>
      </c>
      <c r="H6" s="860" t="s">
        <v>1462</v>
      </c>
      <c r="I6" s="830" t="s">
        <v>1463</v>
      </c>
      <c r="J6" s="830" t="s">
        <v>1464</v>
      </c>
      <c r="K6" s="1158"/>
    </row>
    <row r="7" spans="1:15" s="811" customFormat="1" ht="21" customHeight="1" x14ac:dyDescent="0.2">
      <c r="A7" s="821" t="s">
        <v>598</v>
      </c>
      <c r="B7" s="851">
        <v>210582995</v>
      </c>
      <c r="C7" s="851">
        <v>139083536</v>
      </c>
      <c r="D7" s="851">
        <v>71499459</v>
      </c>
      <c r="E7" s="848">
        <v>34</v>
      </c>
      <c r="F7" s="851">
        <v>146515128</v>
      </c>
      <c r="G7" s="851">
        <v>96462317</v>
      </c>
      <c r="H7" s="851">
        <v>50052811</v>
      </c>
      <c r="I7" s="856">
        <v>36.31</v>
      </c>
      <c r="J7" s="856">
        <v>1.39</v>
      </c>
      <c r="K7" s="825" t="s">
        <v>1465</v>
      </c>
      <c r="L7" s="816"/>
    </row>
    <row r="8" spans="1:15" s="811" customFormat="1" ht="21" customHeight="1" x14ac:dyDescent="0.2">
      <c r="A8" s="821" t="s">
        <v>597</v>
      </c>
      <c r="B8" s="820">
        <v>199697197</v>
      </c>
      <c r="C8" s="851">
        <v>136468854</v>
      </c>
      <c r="D8" s="820">
        <v>63228343</v>
      </c>
      <c r="E8" s="848">
        <v>31.7</v>
      </c>
      <c r="F8" s="820">
        <v>130839916</v>
      </c>
      <c r="G8" s="851">
        <v>89423393</v>
      </c>
      <c r="H8" s="820">
        <v>41416523</v>
      </c>
      <c r="I8" s="856">
        <v>36.19</v>
      </c>
      <c r="J8" s="856">
        <v>1.41</v>
      </c>
      <c r="K8" s="825" t="s">
        <v>1466</v>
      </c>
      <c r="L8" s="816"/>
    </row>
    <row r="9" spans="1:15" s="811" customFormat="1" ht="21" customHeight="1" x14ac:dyDescent="0.2">
      <c r="A9" s="821" t="s">
        <v>596</v>
      </c>
      <c r="B9" s="820">
        <v>195873223</v>
      </c>
      <c r="C9" s="851">
        <v>136622661</v>
      </c>
      <c r="D9" s="820">
        <v>59250562</v>
      </c>
      <c r="E9" s="848">
        <v>30.2</v>
      </c>
      <c r="F9" s="820">
        <v>66773806</v>
      </c>
      <c r="G9" s="851">
        <v>46423033</v>
      </c>
      <c r="H9" s="820">
        <v>20350773</v>
      </c>
      <c r="I9" s="856">
        <v>36</v>
      </c>
      <c r="J9" s="856">
        <v>1.45</v>
      </c>
      <c r="K9" s="825" t="s">
        <v>1467</v>
      </c>
      <c r="L9" s="816"/>
      <c r="M9" s="845"/>
      <c r="N9" s="816"/>
    </row>
    <row r="10" spans="1:15" s="811" customFormat="1" ht="21" customHeight="1" x14ac:dyDescent="0.2">
      <c r="A10" s="821" t="s">
        <v>562</v>
      </c>
      <c r="B10" s="820">
        <v>192723682</v>
      </c>
      <c r="C10" s="851">
        <v>134099183</v>
      </c>
      <c r="D10" s="820">
        <v>58624499</v>
      </c>
      <c r="E10" s="848">
        <v>30.4</v>
      </c>
      <c r="F10" s="820">
        <v>50659577</v>
      </c>
      <c r="G10" s="851">
        <v>35007958</v>
      </c>
      <c r="H10" s="820">
        <v>15651619</v>
      </c>
      <c r="I10" s="856">
        <v>35.92</v>
      </c>
      <c r="J10" s="856">
        <v>1.54</v>
      </c>
      <c r="K10" s="825" t="s">
        <v>1468</v>
      </c>
      <c r="L10" s="816"/>
      <c r="M10" s="845"/>
      <c r="N10" s="816"/>
    </row>
    <row r="11" spans="1:15" s="811" customFormat="1" ht="21" customHeight="1" x14ac:dyDescent="0.2">
      <c r="A11" s="821" t="s">
        <v>561</v>
      </c>
      <c r="B11" s="820">
        <v>187638721</v>
      </c>
      <c r="C11" s="851">
        <v>126864372</v>
      </c>
      <c r="D11" s="820">
        <v>60774349</v>
      </c>
      <c r="E11" s="848">
        <v>32.4</v>
      </c>
      <c r="F11" s="820">
        <v>64231061</v>
      </c>
      <c r="G11" s="851">
        <v>43343481</v>
      </c>
      <c r="H11" s="820">
        <v>20887580</v>
      </c>
      <c r="I11" s="856">
        <v>35.82</v>
      </c>
      <c r="J11" s="856">
        <v>1.52</v>
      </c>
      <c r="K11" s="825" t="s">
        <v>1469</v>
      </c>
      <c r="L11" s="816"/>
      <c r="M11" s="845"/>
      <c r="N11" s="816"/>
    </row>
    <row r="12" spans="1:15" s="811" customFormat="1" ht="21" customHeight="1" x14ac:dyDescent="0.2">
      <c r="A12" s="829"/>
      <c r="B12" s="851"/>
      <c r="C12" s="851"/>
      <c r="D12" s="851"/>
      <c r="E12" s="859"/>
      <c r="F12" s="851"/>
      <c r="G12" s="851"/>
      <c r="H12" s="851"/>
      <c r="I12" s="856"/>
      <c r="J12" s="856"/>
      <c r="K12" s="826"/>
      <c r="L12" s="816"/>
      <c r="M12" s="735"/>
    </row>
    <row r="13" spans="1:15" s="811" customFormat="1" ht="21" customHeight="1" x14ac:dyDescent="0.2">
      <c r="A13" s="821" t="s">
        <v>595</v>
      </c>
      <c r="B13" s="820">
        <v>191047357</v>
      </c>
      <c r="C13" s="851">
        <v>132629883</v>
      </c>
      <c r="D13" s="820">
        <v>58417474</v>
      </c>
      <c r="E13" s="848">
        <v>30.6</v>
      </c>
      <c r="F13" s="820">
        <v>57339397</v>
      </c>
      <c r="G13" s="851">
        <v>39799949</v>
      </c>
      <c r="H13" s="820">
        <v>17539448</v>
      </c>
      <c r="I13" s="856">
        <v>36</v>
      </c>
      <c r="J13" s="856">
        <v>1.54</v>
      </c>
      <c r="K13" s="825" t="s">
        <v>1470</v>
      </c>
      <c r="L13" s="816"/>
      <c r="M13" s="735"/>
    </row>
    <row r="14" spans="1:15" s="811" customFormat="1" ht="21" customHeight="1" x14ac:dyDescent="0.2">
      <c r="A14" s="828" t="s">
        <v>758</v>
      </c>
      <c r="B14" s="820">
        <v>185091447</v>
      </c>
      <c r="C14" s="851">
        <v>124866019</v>
      </c>
      <c r="D14" s="820">
        <v>60225428</v>
      </c>
      <c r="E14" s="848">
        <v>32.5</v>
      </c>
      <c r="F14" s="820">
        <v>66701824</v>
      </c>
      <c r="G14" s="851">
        <v>45056308</v>
      </c>
      <c r="H14" s="820">
        <v>21645516</v>
      </c>
      <c r="I14" s="856">
        <v>35.71</v>
      </c>
      <c r="J14" s="856">
        <v>1.53</v>
      </c>
      <c r="K14" s="825" t="s">
        <v>1471</v>
      </c>
      <c r="L14" s="816"/>
      <c r="M14" s="855"/>
      <c r="N14" s="816"/>
    </row>
    <row r="15" spans="1:15" s="811" customFormat="1" ht="21" customHeight="1" x14ac:dyDescent="0.2">
      <c r="A15" s="827"/>
      <c r="B15" s="851"/>
      <c r="C15" s="851"/>
      <c r="D15" s="851"/>
      <c r="E15" s="848"/>
      <c r="F15" s="851"/>
      <c r="G15" s="851"/>
      <c r="H15" s="851"/>
      <c r="I15" s="856"/>
      <c r="J15" s="850"/>
      <c r="K15" s="823"/>
      <c r="L15" s="816"/>
      <c r="M15" s="858"/>
      <c r="O15" s="857"/>
    </row>
    <row r="16" spans="1:15" s="811" customFormat="1" ht="21" customHeight="1" x14ac:dyDescent="0.2">
      <c r="A16" s="821" t="s">
        <v>393</v>
      </c>
      <c r="B16" s="851">
        <v>48602354</v>
      </c>
      <c r="C16" s="851">
        <v>34654572</v>
      </c>
      <c r="D16" s="851">
        <v>13947782</v>
      </c>
      <c r="E16" s="848">
        <v>28.7</v>
      </c>
      <c r="F16" s="851">
        <v>16864538</v>
      </c>
      <c r="G16" s="851">
        <v>11996700</v>
      </c>
      <c r="H16" s="851">
        <v>4867838</v>
      </c>
      <c r="I16" s="856">
        <v>36.159999999999997</v>
      </c>
      <c r="J16" s="856">
        <v>1.54</v>
      </c>
      <c r="K16" s="825" t="s">
        <v>1472</v>
      </c>
      <c r="L16" s="816"/>
      <c r="M16" s="855"/>
      <c r="N16" s="816"/>
    </row>
    <row r="17" spans="1:15" s="811" customFormat="1" ht="21" customHeight="1" x14ac:dyDescent="0.2">
      <c r="A17" s="821" t="s">
        <v>594</v>
      </c>
      <c r="B17" s="820">
        <v>43942080</v>
      </c>
      <c r="C17" s="820">
        <v>27828813</v>
      </c>
      <c r="D17" s="820">
        <v>16113267</v>
      </c>
      <c r="E17" s="848">
        <v>36.700000000000003</v>
      </c>
      <c r="F17" s="820">
        <v>14579808</v>
      </c>
      <c r="G17" s="820">
        <v>9247017</v>
      </c>
      <c r="H17" s="820">
        <v>5332791</v>
      </c>
      <c r="I17" s="856">
        <v>36.01</v>
      </c>
      <c r="J17" s="856">
        <v>1.48</v>
      </c>
      <c r="K17" s="826" t="s">
        <v>1473</v>
      </c>
      <c r="L17" s="816"/>
      <c r="M17" s="855"/>
      <c r="N17" s="816"/>
    </row>
    <row r="18" spans="1:15" s="811" customFormat="1" ht="21" customHeight="1" x14ac:dyDescent="0.2">
      <c r="A18" s="821" t="s">
        <v>593</v>
      </c>
      <c r="B18" s="820">
        <v>47426037</v>
      </c>
      <c r="C18" s="820">
        <v>32236474</v>
      </c>
      <c r="D18" s="820">
        <v>15189563</v>
      </c>
      <c r="E18" s="848">
        <v>32</v>
      </c>
      <c r="F18" s="820">
        <v>14877015</v>
      </c>
      <c r="G18" s="820">
        <v>10067823</v>
      </c>
      <c r="H18" s="820">
        <v>4809192</v>
      </c>
      <c r="I18" s="856">
        <v>35.479999999999997</v>
      </c>
      <c r="J18" s="856">
        <v>1.52</v>
      </c>
      <c r="K18" s="826" t="s">
        <v>1474</v>
      </c>
      <c r="L18" s="816"/>
      <c r="M18" s="855"/>
      <c r="N18" s="816"/>
    </row>
    <row r="19" spans="1:15" s="811" customFormat="1" ht="21" customHeight="1" x14ac:dyDescent="0.2">
      <c r="A19" s="821" t="s">
        <v>592</v>
      </c>
      <c r="B19" s="820">
        <v>47668250</v>
      </c>
      <c r="C19" s="820">
        <v>32144513</v>
      </c>
      <c r="D19" s="820">
        <v>15523737</v>
      </c>
      <c r="E19" s="848">
        <v>32.6</v>
      </c>
      <c r="F19" s="820">
        <v>17909700</v>
      </c>
      <c r="G19" s="820">
        <v>12031941</v>
      </c>
      <c r="H19" s="820">
        <v>5877759</v>
      </c>
      <c r="I19" s="856">
        <v>35.65</v>
      </c>
      <c r="J19" s="856">
        <v>1.55</v>
      </c>
      <c r="K19" s="826" t="s">
        <v>1475</v>
      </c>
      <c r="L19" s="816"/>
      <c r="M19" s="855"/>
      <c r="N19" s="816"/>
    </row>
    <row r="20" spans="1:15" s="811" customFormat="1" ht="21" customHeight="1" x14ac:dyDescent="0.2">
      <c r="A20" s="821" t="s">
        <v>676</v>
      </c>
      <c r="B20" s="851">
        <v>46055080</v>
      </c>
      <c r="C20" s="851">
        <v>32656219</v>
      </c>
      <c r="D20" s="851">
        <v>13398861</v>
      </c>
      <c r="E20" s="848">
        <v>29.1</v>
      </c>
      <c r="F20" s="820">
        <v>19335301</v>
      </c>
      <c r="G20" s="851">
        <v>13709527</v>
      </c>
      <c r="H20" s="851">
        <v>5625774</v>
      </c>
      <c r="I20" s="850">
        <v>35.74</v>
      </c>
      <c r="J20" s="850">
        <v>1.57</v>
      </c>
      <c r="K20" s="825" t="s">
        <v>1476</v>
      </c>
      <c r="L20" s="816"/>
      <c r="M20" s="855"/>
      <c r="N20" s="816"/>
    </row>
    <row r="21" spans="1:15" s="811" customFormat="1" ht="21" customHeight="1" x14ac:dyDescent="0.2">
      <c r="A21" s="824"/>
      <c r="B21" s="851"/>
      <c r="C21" s="851"/>
      <c r="D21" s="851"/>
      <c r="E21" s="848"/>
      <c r="F21" s="851"/>
      <c r="G21" s="851"/>
      <c r="H21" s="851"/>
      <c r="I21" s="850"/>
      <c r="J21" s="850"/>
      <c r="K21" s="823"/>
      <c r="L21" s="816"/>
      <c r="M21" s="735"/>
    </row>
    <row r="22" spans="1:15" s="811" customFormat="1" ht="21" customHeight="1" x14ac:dyDescent="0.2">
      <c r="A22" s="821" t="s">
        <v>582</v>
      </c>
      <c r="B22" s="851">
        <v>17057246</v>
      </c>
      <c r="C22" s="851">
        <v>12116463</v>
      </c>
      <c r="D22" s="851">
        <v>4940783</v>
      </c>
      <c r="E22" s="848">
        <v>29</v>
      </c>
      <c r="F22" s="851">
        <v>5820515</v>
      </c>
      <c r="G22" s="851">
        <v>4121637</v>
      </c>
      <c r="H22" s="851">
        <v>1698878</v>
      </c>
      <c r="I22" s="850">
        <v>36.24</v>
      </c>
      <c r="J22" s="850">
        <v>1.55</v>
      </c>
      <c r="K22" s="822" t="s">
        <v>1477</v>
      </c>
      <c r="L22" s="816"/>
      <c r="M22" s="845"/>
      <c r="N22" s="854"/>
      <c r="O22" s="854"/>
    </row>
    <row r="23" spans="1:15" s="811" customFormat="1" ht="21" customHeight="1" x14ac:dyDescent="0.2">
      <c r="A23" s="821" t="s">
        <v>581</v>
      </c>
      <c r="B23" s="851">
        <v>15754575</v>
      </c>
      <c r="C23" s="851">
        <v>10471128</v>
      </c>
      <c r="D23" s="851">
        <v>5283447</v>
      </c>
      <c r="E23" s="848">
        <v>33.5</v>
      </c>
      <c r="F23" s="851">
        <v>5513272</v>
      </c>
      <c r="G23" s="851">
        <v>3639618</v>
      </c>
      <c r="H23" s="851">
        <v>1873654</v>
      </c>
      <c r="I23" s="850">
        <v>36.06</v>
      </c>
      <c r="J23" s="850">
        <v>1.5</v>
      </c>
      <c r="K23" s="521" t="s">
        <v>1478</v>
      </c>
      <c r="L23" s="816"/>
      <c r="M23" s="845"/>
      <c r="N23" s="854"/>
      <c r="O23" s="854"/>
    </row>
    <row r="24" spans="1:15" s="811" customFormat="1" ht="21" customHeight="1" x14ac:dyDescent="0.2">
      <c r="A24" s="821" t="s">
        <v>580</v>
      </c>
      <c r="B24" s="851">
        <v>15790533</v>
      </c>
      <c r="C24" s="851">
        <v>12066981</v>
      </c>
      <c r="D24" s="851">
        <v>3723552</v>
      </c>
      <c r="E24" s="848">
        <v>23.6</v>
      </c>
      <c r="F24" s="851">
        <v>5530751</v>
      </c>
      <c r="G24" s="851">
        <v>4235445</v>
      </c>
      <c r="H24" s="851">
        <v>1295306</v>
      </c>
      <c r="I24" s="850">
        <v>36.15</v>
      </c>
      <c r="J24" s="850">
        <v>1.58</v>
      </c>
      <c r="K24" s="521" t="s">
        <v>1479</v>
      </c>
      <c r="L24" s="816"/>
      <c r="M24" s="845"/>
      <c r="N24" s="854"/>
      <c r="O24" s="854"/>
    </row>
    <row r="25" spans="1:15" s="811" customFormat="1" ht="21" customHeight="1" x14ac:dyDescent="0.2">
      <c r="A25" s="821" t="s">
        <v>591</v>
      </c>
      <c r="B25" s="851">
        <v>16836604</v>
      </c>
      <c r="C25" s="851">
        <v>9934903</v>
      </c>
      <c r="D25" s="851">
        <v>6901701</v>
      </c>
      <c r="E25" s="848">
        <v>41</v>
      </c>
      <c r="F25" s="851">
        <v>5682315</v>
      </c>
      <c r="G25" s="851">
        <v>3341574</v>
      </c>
      <c r="H25" s="851">
        <v>2340741</v>
      </c>
      <c r="I25" s="850">
        <v>35.89</v>
      </c>
      <c r="J25" s="850">
        <v>1.53</v>
      </c>
      <c r="K25" s="521" t="s">
        <v>1480</v>
      </c>
      <c r="L25" s="816"/>
      <c r="M25" s="845"/>
      <c r="N25" s="816"/>
    </row>
    <row r="26" spans="1:15" s="811" customFormat="1" ht="21" customHeight="1" x14ac:dyDescent="0.2">
      <c r="A26" s="821" t="s">
        <v>590</v>
      </c>
      <c r="B26" s="820">
        <v>13714038</v>
      </c>
      <c r="C26" s="851">
        <v>9247179</v>
      </c>
      <c r="D26" s="820">
        <v>4466859</v>
      </c>
      <c r="E26" s="848">
        <v>32.6</v>
      </c>
      <c r="F26" s="820">
        <v>4614230</v>
      </c>
      <c r="G26" s="851">
        <v>3112866</v>
      </c>
      <c r="H26" s="820">
        <v>1501364</v>
      </c>
      <c r="I26" s="853">
        <v>36.01</v>
      </c>
      <c r="J26" s="850">
        <v>1.44</v>
      </c>
      <c r="K26" s="521" t="s">
        <v>1481</v>
      </c>
      <c r="L26" s="816"/>
      <c r="M26" s="845"/>
      <c r="N26" s="816"/>
    </row>
    <row r="27" spans="1:15" s="811" customFormat="1" ht="21" customHeight="1" x14ac:dyDescent="0.2">
      <c r="A27" s="821" t="s">
        <v>589</v>
      </c>
      <c r="B27" s="851">
        <v>13391438</v>
      </c>
      <c r="C27" s="851">
        <v>8646731</v>
      </c>
      <c r="D27" s="851">
        <v>4744707</v>
      </c>
      <c r="E27" s="848">
        <v>35.4</v>
      </c>
      <c r="F27" s="851">
        <v>4283263</v>
      </c>
      <c r="G27" s="851">
        <v>2792577</v>
      </c>
      <c r="H27" s="851">
        <v>1490686</v>
      </c>
      <c r="I27" s="850">
        <v>36.15</v>
      </c>
      <c r="J27" s="850">
        <v>1.47</v>
      </c>
      <c r="K27" s="521" t="s">
        <v>1482</v>
      </c>
      <c r="L27" s="816"/>
      <c r="M27" s="845"/>
      <c r="N27" s="816"/>
    </row>
    <row r="28" spans="1:15" s="811" customFormat="1" ht="21" customHeight="1" x14ac:dyDescent="0.2">
      <c r="A28" s="821" t="s">
        <v>588</v>
      </c>
      <c r="B28" s="851">
        <v>16507790</v>
      </c>
      <c r="C28" s="851">
        <v>11100788</v>
      </c>
      <c r="D28" s="851">
        <v>5407002</v>
      </c>
      <c r="E28" s="848">
        <v>32.799999999999997</v>
      </c>
      <c r="F28" s="851">
        <v>4984451</v>
      </c>
      <c r="G28" s="851">
        <v>3329729</v>
      </c>
      <c r="H28" s="851">
        <v>1654722</v>
      </c>
      <c r="I28" s="850">
        <v>35.159999999999997</v>
      </c>
      <c r="J28" s="850">
        <v>1.5</v>
      </c>
      <c r="K28" s="521" t="s">
        <v>1483</v>
      </c>
      <c r="L28" s="816"/>
      <c r="M28" s="845"/>
      <c r="N28" s="816"/>
    </row>
    <row r="29" spans="1:15" s="811" customFormat="1" ht="21" customHeight="1" x14ac:dyDescent="0.2">
      <c r="A29" s="821" t="s">
        <v>587</v>
      </c>
      <c r="B29" s="851">
        <v>15794908</v>
      </c>
      <c r="C29" s="851">
        <v>10556898</v>
      </c>
      <c r="D29" s="851">
        <v>5238010</v>
      </c>
      <c r="E29" s="848">
        <v>33.200000000000003</v>
      </c>
      <c r="F29" s="851">
        <v>4912828</v>
      </c>
      <c r="G29" s="851">
        <v>3268756</v>
      </c>
      <c r="H29" s="851">
        <v>1644072</v>
      </c>
      <c r="I29" s="850">
        <v>35.69</v>
      </c>
      <c r="J29" s="850">
        <v>1.53</v>
      </c>
      <c r="K29" s="521" t="s">
        <v>1484</v>
      </c>
      <c r="L29" s="816"/>
      <c r="M29" s="845"/>
      <c r="N29" s="816"/>
    </row>
    <row r="30" spans="1:15" s="811" customFormat="1" ht="21" customHeight="1" x14ac:dyDescent="0.2">
      <c r="A30" s="821" t="s">
        <v>586</v>
      </c>
      <c r="B30" s="851">
        <v>15123339</v>
      </c>
      <c r="C30" s="851">
        <v>10578788</v>
      </c>
      <c r="D30" s="851">
        <v>4544551</v>
      </c>
      <c r="E30" s="848">
        <v>30</v>
      </c>
      <c r="F30" s="851">
        <v>4979736</v>
      </c>
      <c r="G30" s="851">
        <v>3469338</v>
      </c>
      <c r="H30" s="851">
        <v>1510398</v>
      </c>
      <c r="I30" s="850">
        <v>35.619999999999997</v>
      </c>
      <c r="J30" s="850">
        <v>1.52</v>
      </c>
      <c r="K30" s="521" t="s">
        <v>1485</v>
      </c>
      <c r="L30" s="816"/>
      <c r="M30" s="845"/>
      <c r="N30" s="816"/>
    </row>
    <row r="31" spans="1:15" s="811" customFormat="1" ht="21" customHeight="1" x14ac:dyDescent="0.2">
      <c r="A31" s="821" t="s">
        <v>585</v>
      </c>
      <c r="B31" s="851">
        <v>14428577</v>
      </c>
      <c r="C31" s="851">
        <v>9181469</v>
      </c>
      <c r="D31" s="851">
        <v>5247108</v>
      </c>
      <c r="E31" s="848">
        <v>36.4</v>
      </c>
      <c r="F31" s="851">
        <v>5069078</v>
      </c>
      <c r="G31" s="851">
        <v>3218285</v>
      </c>
      <c r="H31" s="851">
        <v>1850793</v>
      </c>
      <c r="I31" s="850">
        <v>35.909999999999997</v>
      </c>
      <c r="J31" s="850">
        <v>1.49</v>
      </c>
      <c r="K31" s="521" t="s">
        <v>1486</v>
      </c>
      <c r="L31" s="816"/>
      <c r="M31" s="845"/>
      <c r="N31" s="816"/>
    </row>
    <row r="32" spans="1:15" s="811" customFormat="1" ht="21" customHeight="1" x14ac:dyDescent="0.2">
      <c r="A32" s="821" t="s">
        <v>584</v>
      </c>
      <c r="B32" s="851">
        <v>15863407</v>
      </c>
      <c r="C32" s="851">
        <v>11693126</v>
      </c>
      <c r="D32" s="851">
        <v>4170281</v>
      </c>
      <c r="E32" s="848">
        <v>26.3</v>
      </c>
      <c r="F32" s="851">
        <v>5903558</v>
      </c>
      <c r="G32" s="851">
        <v>4317187</v>
      </c>
      <c r="H32" s="851">
        <v>1586371</v>
      </c>
      <c r="I32" s="850">
        <v>36.01</v>
      </c>
      <c r="J32" s="850">
        <v>1.54</v>
      </c>
      <c r="K32" s="521" t="s">
        <v>1487</v>
      </c>
      <c r="L32" s="816"/>
      <c r="M32" s="845"/>
      <c r="N32" s="816"/>
    </row>
    <row r="33" spans="1:21" s="811" customFormat="1" ht="21" customHeight="1" x14ac:dyDescent="0.2">
      <c r="A33" s="821" t="s">
        <v>583</v>
      </c>
      <c r="B33" s="852">
        <v>17376266</v>
      </c>
      <c r="C33" s="851">
        <v>11269918</v>
      </c>
      <c r="D33" s="851">
        <v>6106348</v>
      </c>
      <c r="E33" s="848">
        <v>35.1</v>
      </c>
      <c r="F33" s="851">
        <v>6937064</v>
      </c>
      <c r="G33" s="851">
        <v>4496469</v>
      </c>
      <c r="H33" s="851">
        <v>2440595</v>
      </c>
      <c r="I33" s="850">
        <v>35.11</v>
      </c>
      <c r="J33" s="850">
        <v>1.62</v>
      </c>
      <c r="K33" s="521" t="s">
        <v>1488</v>
      </c>
      <c r="L33" s="816"/>
      <c r="M33" s="845"/>
      <c r="N33" s="816"/>
    </row>
    <row r="34" spans="1:21" s="811" customFormat="1" ht="21" customHeight="1" x14ac:dyDescent="0.2">
      <c r="A34" s="821" t="s">
        <v>759</v>
      </c>
      <c r="B34" s="852">
        <v>16864111</v>
      </c>
      <c r="C34" s="851">
        <v>12169543</v>
      </c>
      <c r="D34" s="851">
        <v>4694568</v>
      </c>
      <c r="E34" s="848">
        <v>27.8</v>
      </c>
      <c r="F34" s="851">
        <v>6952664</v>
      </c>
      <c r="G34" s="851">
        <v>5010104</v>
      </c>
      <c r="H34" s="851">
        <v>1942560</v>
      </c>
      <c r="I34" s="850">
        <v>35.799999999999997</v>
      </c>
      <c r="J34" s="850">
        <v>1.58</v>
      </c>
      <c r="K34" s="822" t="s">
        <v>1489</v>
      </c>
      <c r="L34" s="816"/>
      <c r="M34" s="845"/>
      <c r="N34" s="816"/>
    </row>
    <row r="35" spans="1:21" s="811" customFormat="1" ht="21" customHeight="1" x14ac:dyDescent="0.2">
      <c r="A35" s="821" t="s">
        <v>581</v>
      </c>
      <c r="B35" s="852">
        <v>13328313</v>
      </c>
      <c r="C35" s="851">
        <v>9407847</v>
      </c>
      <c r="D35" s="851">
        <v>3920466</v>
      </c>
      <c r="E35" s="848">
        <v>29.4</v>
      </c>
      <c r="F35" s="851">
        <v>5772758</v>
      </c>
      <c r="G35" s="851">
        <v>4092516</v>
      </c>
      <c r="H35" s="851">
        <v>1680242</v>
      </c>
      <c r="I35" s="850">
        <v>35.81</v>
      </c>
      <c r="J35" s="850">
        <v>1.55</v>
      </c>
      <c r="K35" s="521" t="s">
        <v>1490</v>
      </c>
      <c r="L35" s="816"/>
      <c r="M35" s="845"/>
      <c r="N35" s="816"/>
    </row>
    <row r="36" spans="1:21" s="811" customFormat="1" ht="21" customHeight="1" x14ac:dyDescent="0.2">
      <c r="A36" s="819" t="s">
        <v>580</v>
      </c>
      <c r="B36" s="849">
        <v>15862656</v>
      </c>
      <c r="C36" s="847">
        <v>11078829</v>
      </c>
      <c r="D36" s="847">
        <v>4783827</v>
      </c>
      <c r="E36" s="848">
        <v>30.2</v>
      </c>
      <c r="F36" s="847">
        <v>6609879</v>
      </c>
      <c r="G36" s="847">
        <v>4606907</v>
      </c>
      <c r="H36" s="847">
        <v>2002972</v>
      </c>
      <c r="I36" s="846">
        <v>35.630000000000003</v>
      </c>
      <c r="J36" s="846">
        <v>1.59</v>
      </c>
      <c r="K36" s="817" t="s">
        <v>1491</v>
      </c>
      <c r="L36" s="816"/>
      <c r="M36" s="845"/>
      <c r="N36" s="816"/>
    </row>
    <row r="37" spans="1:21" ht="15.75" customHeight="1" x14ac:dyDescent="0.2">
      <c r="A37" s="815" t="s">
        <v>578</v>
      </c>
      <c r="B37" s="844"/>
      <c r="C37" s="844"/>
      <c r="D37" s="844"/>
      <c r="E37" s="844"/>
      <c r="F37" s="844"/>
      <c r="G37" s="844"/>
      <c r="H37" s="844"/>
      <c r="I37" s="844"/>
      <c r="J37" s="844"/>
      <c r="K37" s="843"/>
    </row>
    <row r="38" spans="1:21" ht="15.75" customHeight="1" x14ac:dyDescent="0.2">
      <c r="A38" s="1038" t="s">
        <v>1492</v>
      </c>
      <c r="B38" s="842"/>
      <c r="C38" s="842"/>
      <c r="D38" s="842"/>
      <c r="E38" s="842"/>
      <c r="F38" s="842"/>
      <c r="G38" s="842"/>
      <c r="H38" s="842"/>
      <c r="I38" s="842"/>
      <c r="J38" s="842"/>
      <c r="K38" s="842"/>
    </row>
    <row r="39" spans="1:21" ht="14" x14ac:dyDescent="0.2">
      <c r="K39" s="842"/>
    </row>
    <row r="42" spans="1:21" s="811" customFormat="1" ht="20.149999999999999" customHeight="1" x14ac:dyDescent="0.2">
      <c r="L42" s="841" t="s">
        <v>605</v>
      </c>
      <c r="M42" s="840"/>
      <c r="N42" s="840"/>
      <c r="O42" s="840"/>
      <c r="P42" s="840"/>
      <c r="Q42" s="840"/>
      <c r="R42" s="24" t="s">
        <v>604</v>
      </c>
      <c r="S42" s="839"/>
    </row>
    <row r="43" spans="1:21" s="811" customFormat="1" ht="66" customHeight="1" x14ac:dyDescent="0.2">
      <c r="L43" s="1148" t="s">
        <v>1493</v>
      </c>
      <c r="M43" s="838" t="s">
        <v>1494</v>
      </c>
      <c r="N43" s="837" t="s">
        <v>603</v>
      </c>
      <c r="O43" s="836" t="s">
        <v>602</v>
      </c>
      <c r="P43" s="835" t="s">
        <v>1495</v>
      </c>
      <c r="Q43" s="834" t="s">
        <v>1496</v>
      </c>
      <c r="R43" s="833" t="s">
        <v>1497</v>
      </c>
      <c r="S43" s="1129" t="s">
        <v>1498</v>
      </c>
    </row>
    <row r="44" spans="1:21" s="811" customFormat="1" ht="32.15" customHeight="1" x14ac:dyDescent="0.2">
      <c r="L44" s="1150"/>
      <c r="M44" s="832" t="s">
        <v>80</v>
      </c>
      <c r="N44" s="831" t="s">
        <v>601</v>
      </c>
      <c r="O44" s="831" t="s">
        <v>600</v>
      </c>
      <c r="P44" s="830" t="s">
        <v>1499</v>
      </c>
      <c r="Q44" s="830" t="s">
        <v>599</v>
      </c>
      <c r="R44" s="830" t="s">
        <v>1500</v>
      </c>
      <c r="S44" s="1149"/>
    </row>
    <row r="45" spans="1:21" s="811" customFormat="1" ht="20.25" customHeight="1" x14ac:dyDescent="0.2">
      <c r="L45" s="821" t="s">
        <v>598</v>
      </c>
      <c r="M45" s="820">
        <v>210582995</v>
      </c>
      <c r="N45" s="820">
        <v>21543214</v>
      </c>
      <c r="O45" s="820">
        <v>1492986</v>
      </c>
      <c r="P45" s="820">
        <v>13305007</v>
      </c>
      <c r="Q45" s="820">
        <v>165100865</v>
      </c>
      <c r="R45" s="820">
        <v>9140923</v>
      </c>
      <c r="S45" s="825" t="s">
        <v>1501</v>
      </c>
      <c r="U45" s="816"/>
    </row>
    <row r="46" spans="1:21" s="811" customFormat="1" ht="20.25" customHeight="1" x14ac:dyDescent="0.2">
      <c r="L46" s="821" t="s">
        <v>597</v>
      </c>
      <c r="M46" s="820">
        <v>199697197</v>
      </c>
      <c r="N46" s="820">
        <v>13769712</v>
      </c>
      <c r="O46" s="820">
        <v>875842</v>
      </c>
      <c r="P46" s="820">
        <v>14384896</v>
      </c>
      <c r="Q46" s="820">
        <v>162126885</v>
      </c>
      <c r="R46" s="820">
        <v>8539862</v>
      </c>
      <c r="S46" s="825" t="s">
        <v>1502</v>
      </c>
      <c r="U46" s="816"/>
    </row>
    <row r="47" spans="1:21" s="811" customFormat="1" ht="20.25" customHeight="1" x14ac:dyDescent="0.2">
      <c r="L47" s="821" t="s">
        <v>596</v>
      </c>
      <c r="M47" s="820">
        <v>195873223</v>
      </c>
      <c r="N47" s="820">
        <v>9241037</v>
      </c>
      <c r="O47" s="820">
        <v>1291049</v>
      </c>
      <c r="P47" s="820">
        <v>15446744</v>
      </c>
      <c r="Q47" s="820">
        <v>162328577</v>
      </c>
      <c r="R47" s="820">
        <v>7565816</v>
      </c>
      <c r="S47" s="825" t="s">
        <v>1503</v>
      </c>
      <c r="U47" s="816"/>
    </row>
    <row r="48" spans="1:21" s="811" customFormat="1" ht="20.25" customHeight="1" x14ac:dyDescent="0.2">
      <c r="L48" s="821" t="s">
        <v>562</v>
      </c>
      <c r="M48" s="820">
        <v>192723682</v>
      </c>
      <c r="N48" s="820">
        <v>9429803</v>
      </c>
      <c r="O48" s="820">
        <v>740017</v>
      </c>
      <c r="P48" s="820">
        <v>10863171</v>
      </c>
      <c r="Q48" s="820">
        <v>163600510</v>
      </c>
      <c r="R48" s="820">
        <v>8090181</v>
      </c>
      <c r="S48" s="825" t="s">
        <v>1504</v>
      </c>
      <c r="U48" s="816"/>
    </row>
    <row r="49" spans="12:21" s="811" customFormat="1" ht="20.25" customHeight="1" x14ac:dyDescent="0.2">
      <c r="L49" s="821" t="s">
        <v>561</v>
      </c>
      <c r="M49" s="820">
        <v>187638721</v>
      </c>
      <c r="N49" s="820">
        <v>8468246</v>
      </c>
      <c r="O49" s="820">
        <v>2318497</v>
      </c>
      <c r="P49" s="820">
        <v>7246619</v>
      </c>
      <c r="Q49" s="820">
        <v>161400777</v>
      </c>
      <c r="R49" s="820">
        <v>8204582</v>
      </c>
      <c r="S49" s="825" t="s">
        <v>1505</v>
      </c>
      <c r="T49" s="816"/>
      <c r="U49" s="816"/>
    </row>
    <row r="50" spans="12:21" s="811" customFormat="1" ht="20.25" customHeight="1" x14ac:dyDescent="0.2">
      <c r="L50" s="829"/>
      <c r="M50" s="820"/>
      <c r="N50" s="820"/>
      <c r="O50" s="820"/>
      <c r="P50" s="820"/>
      <c r="Q50" s="820"/>
      <c r="R50" s="820"/>
      <c r="S50" s="826"/>
      <c r="T50" s="816"/>
      <c r="U50" s="816"/>
    </row>
    <row r="51" spans="12:21" s="811" customFormat="1" ht="20.25" customHeight="1" x14ac:dyDescent="0.2">
      <c r="L51" s="821" t="s">
        <v>595</v>
      </c>
      <c r="M51" s="820">
        <v>191047357</v>
      </c>
      <c r="N51" s="820">
        <v>8102878</v>
      </c>
      <c r="O51" s="820">
        <v>839356</v>
      </c>
      <c r="P51" s="820">
        <v>9666231</v>
      </c>
      <c r="Q51" s="820">
        <v>164292035</v>
      </c>
      <c r="R51" s="820">
        <v>8146857</v>
      </c>
      <c r="S51" s="825" t="s">
        <v>1506</v>
      </c>
      <c r="U51" s="816"/>
    </row>
    <row r="52" spans="12:21" s="811" customFormat="1" ht="20.25" customHeight="1" x14ac:dyDescent="0.2">
      <c r="L52" s="828" t="s">
        <v>758</v>
      </c>
      <c r="M52" s="820">
        <v>185091447</v>
      </c>
      <c r="N52" s="820">
        <v>7988052</v>
      </c>
      <c r="O52" s="820">
        <v>1983761</v>
      </c>
      <c r="P52" s="820">
        <v>6727032</v>
      </c>
      <c r="Q52" s="820">
        <v>159911112</v>
      </c>
      <c r="R52" s="820">
        <v>8481490</v>
      </c>
      <c r="S52" s="825" t="s">
        <v>1507</v>
      </c>
      <c r="T52" s="816"/>
      <c r="U52" s="816"/>
    </row>
    <row r="53" spans="12:21" s="811" customFormat="1" ht="20.25" customHeight="1" x14ac:dyDescent="0.2">
      <c r="L53" s="827"/>
      <c r="M53" s="820"/>
      <c r="N53" s="820"/>
      <c r="O53" s="820"/>
      <c r="P53" s="820"/>
      <c r="Q53" s="820"/>
      <c r="R53" s="820"/>
      <c r="S53" s="823"/>
      <c r="U53" s="816"/>
    </row>
    <row r="54" spans="12:21" s="811" customFormat="1" ht="20.25" customHeight="1" x14ac:dyDescent="0.2">
      <c r="L54" s="821" t="s">
        <v>393</v>
      </c>
      <c r="M54" s="820">
        <v>48602354</v>
      </c>
      <c r="N54" s="820">
        <v>1783671</v>
      </c>
      <c r="O54" s="820">
        <v>493586</v>
      </c>
      <c r="P54" s="820">
        <v>2444046</v>
      </c>
      <c r="Q54" s="820">
        <v>41807106</v>
      </c>
      <c r="R54" s="820">
        <v>2073945</v>
      </c>
      <c r="S54" s="825" t="s">
        <v>1508</v>
      </c>
      <c r="T54" s="816"/>
      <c r="U54" s="816"/>
    </row>
    <row r="55" spans="12:21" s="811" customFormat="1" ht="20.25" customHeight="1" x14ac:dyDescent="0.2">
      <c r="L55" s="821" t="s">
        <v>594</v>
      </c>
      <c r="M55" s="820">
        <v>43942080</v>
      </c>
      <c r="N55" s="820">
        <v>1941250</v>
      </c>
      <c r="O55" s="820">
        <v>867016</v>
      </c>
      <c r="P55" s="820">
        <v>2069007</v>
      </c>
      <c r="Q55" s="820">
        <v>37129084</v>
      </c>
      <c r="R55" s="820">
        <v>1935723</v>
      </c>
      <c r="S55" s="826" t="s">
        <v>1509</v>
      </c>
      <c r="T55" s="816"/>
      <c r="U55" s="816"/>
    </row>
    <row r="56" spans="12:21" s="811" customFormat="1" ht="20.25" customHeight="1" x14ac:dyDescent="0.2">
      <c r="L56" s="821" t="s">
        <v>593</v>
      </c>
      <c r="M56" s="820">
        <v>47426037</v>
      </c>
      <c r="N56" s="820">
        <v>2526746</v>
      </c>
      <c r="O56" s="820">
        <v>234677</v>
      </c>
      <c r="P56" s="820">
        <v>1320475</v>
      </c>
      <c r="Q56" s="820">
        <v>41043117</v>
      </c>
      <c r="R56" s="820">
        <v>2301022</v>
      </c>
      <c r="S56" s="826" t="s">
        <v>1510</v>
      </c>
      <c r="T56" s="816"/>
      <c r="U56" s="816"/>
    </row>
    <row r="57" spans="12:21" s="811" customFormat="1" ht="20.25" customHeight="1" x14ac:dyDescent="0.2">
      <c r="L57" s="821" t="s">
        <v>592</v>
      </c>
      <c r="M57" s="820">
        <v>47668250</v>
      </c>
      <c r="N57" s="820">
        <v>2216579</v>
      </c>
      <c r="O57" s="820">
        <v>723218</v>
      </c>
      <c r="P57" s="820">
        <v>1413091</v>
      </c>
      <c r="Q57" s="820">
        <v>41421470</v>
      </c>
      <c r="R57" s="820">
        <v>1893892</v>
      </c>
      <c r="S57" s="826" t="s">
        <v>1511</v>
      </c>
      <c r="T57" s="816"/>
      <c r="U57" s="816"/>
    </row>
    <row r="58" spans="12:21" s="811" customFormat="1" ht="20.25" customHeight="1" x14ac:dyDescent="0.2">
      <c r="L58" s="821" t="s">
        <v>676</v>
      </c>
      <c r="M58" s="820">
        <v>46055080</v>
      </c>
      <c r="N58" s="820">
        <v>1303477</v>
      </c>
      <c r="O58" s="820">
        <v>158850</v>
      </c>
      <c r="P58" s="820">
        <v>1924459</v>
      </c>
      <c r="Q58" s="820">
        <v>40317441</v>
      </c>
      <c r="R58" s="820">
        <v>2350853</v>
      </c>
      <c r="S58" s="825" t="s">
        <v>1512</v>
      </c>
      <c r="T58" s="816"/>
      <c r="U58" s="816"/>
    </row>
    <row r="59" spans="12:21" s="811" customFormat="1" ht="20.25" customHeight="1" x14ac:dyDescent="0.2">
      <c r="L59" s="824"/>
      <c r="M59" s="820"/>
      <c r="N59" s="820"/>
      <c r="O59" s="820"/>
      <c r="P59" s="820"/>
      <c r="Q59" s="21"/>
      <c r="R59" s="820"/>
      <c r="S59" s="823"/>
      <c r="U59" s="816"/>
    </row>
    <row r="60" spans="12:21" s="811" customFormat="1" ht="20.25" customHeight="1" x14ac:dyDescent="0.2">
      <c r="L60" s="821" t="s">
        <v>582</v>
      </c>
      <c r="M60" s="820">
        <v>17057246</v>
      </c>
      <c r="N60" s="820">
        <v>961082</v>
      </c>
      <c r="O60" s="820">
        <v>243095</v>
      </c>
      <c r="P60" s="820">
        <v>812927</v>
      </c>
      <c r="Q60" s="820">
        <v>14522264</v>
      </c>
      <c r="R60" s="820">
        <v>517878</v>
      </c>
      <c r="S60" s="822" t="s">
        <v>1513</v>
      </c>
      <c r="T60" s="816"/>
      <c r="U60" s="816"/>
    </row>
    <row r="61" spans="12:21" s="811" customFormat="1" ht="20.25" customHeight="1" x14ac:dyDescent="0.2">
      <c r="L61" s="821" t="s">
        <v>581</v>
      </c>
      <c r="M61" s="820">
        <v>15754575</v>
      </c>
      <c r="N61" s="820">
        <v>482129</v>
      </c>
      <c r="O61" s="820">
        <v>250491</v>
      </c>
      <c r="P61" s="820">
        <v>1031486</v>
      </c>
      <c r="Q61" s="820">
        <v>13187958</v>
      </c>
      <c r="R61" s="820">
        <v>802511</v>
      </c>
      <c r="S61" s="521" t="s">
        <v>1490</v>
      </c>
      <c r="T61" s="816"/>
      <c r="U61" s="816"/>
    </row>
    <row r="62" spans="12:21" s="811" customFormat="1" ht="20.25" customHeight="1" x14ac:dyDescent="0.2">
      <c r="L62" s="821" t="s">
        <v>580</v>
      </c>
      <c r="M62" s="820">
        <v>15790533</v>
      </c>
      <c r="N62" s="820">
        <v>340460</v>
      </c>
      <c r="O62" s="820" t="s">
        <v>579</v>
      </c>
      <c r="P62" s="820">
        <v>599633</v>
      </c>
      <c r="Q62" s="820">
        <v>14096884</v>
      </c>
      <c r="R62" s="820">
        <v>753556</v>
      </c>
      <c r="S62" s="521" t="s">
        <v>1514</v>
      </c>
      <c r="T62" s="816"/>
      <c r="U62" s="816"/>
    </row>
    <row r="63" spans="12:21" s="811" customFormat="1" ht="20.25" customHeight="1" x14ac:dyDescent="0.2">
      <c r="L63" s="821" t="s">
        <v>591</v>
      </c>
      <c r="M63" s="820">
        <v>16836604</v>
      </c>
      <c r="N63" s="820">
        <v>1046373</v>
      </c>
      <c r="O63" s="820">
        <v>448854</v>
      </c>
      <c r="P63" s="820">
        <v>679302</v>
      </c>
      <c r="Q63" s="820">
        <v>13892240</v>
      </c>
      <c r="R63" s="820">
        <v>769835</v>
      </c>
      <c r="S63" s="521" t="s">
        <v>1515</v>
      </c>
      <c r="T63" s="816"/>
      <c r="U63" s="816"/>
    </row>
    <row r="64" spans="12:21" s="811" customFormat="1" ht="20.25" customHeight="1" x14ac:dyDescent="0.2">
      <c r="L64" s="821" t="s">
        <v>590</v>
      </c>
      <c r="M64" s="820">
        <v>13714038</v>
      </c>
      <c r="N64" s="820">
        <v>438491</v>
      </c>
      <c r="O64" s="820">
        <v>291890</v>
      </c>
      <c r="P64" s="820">
        <v>671934</v>
      </c>
      <c r="Q64" s="820">
        <v>11741024</v>
      </c>
      <c r="R64" s="820">
        <v>570699</v>
      </c>
      <c r="S64" s="521" t="s">
        <v>1516</v>
      </c>
      <c r="T64" s="816"/>
      <c r="U64" s="816"/>
    </row>
    <row r="65" spans="3:21" s="811" customFormat="1" ht="20.25" customHeight="1" x14ac:dyDescent="0.2">
      <c r="L65" s="821" t="s">
        <v>589</v>
      </c>
      <c r="M65" s="820">
        <v>13391438</v>
      </c>
      <c r="N65" s="820">
        <v>456386</v>
      </c>
      <c r="O65" s="820">
        <v>126272</v>
      </c>
      <c r="P65" s="820">
        <v>717771</v>
      </c>
      <c r="Q65" s="820">
        <v>11495820</v>
      </c>
      <c r="R65" s="820">
        <v>595189</v>
      </c>
      <c r="S65" s="521" t="s">
        <v>1517</v>
      </c>
      <c r="T65" s="816"/>
      <c r="U65" s="816"/>
    </row>
    <row r="66" spans="3:21" s="811" customFormat="1" ht="20.25" customHeight="1" x14ac:dyDescent="0.2">
      <c r="L66" s="821" t="s">
        <v>588</v>
      </c>
      <c r="M66" s="820">
        <v>16507790</v>
      </c>
      <c r="N66" s="820">
        <v>1009127</v>
      </c>
      <c r="O66" s="820" t="s">
        <v>579</v>
      </c>
      <c r="P66" s="820">
        <v>816590</v>
      </c>
      <c r="Q66" s="820">
        <v>14007985</v>
      </c>
      <c r="R66" s="820">
        <v>674088</v>
      </c>
      <c r="S66" s="521" t="s">
        <v>1518</v>
      </c>
      <c r="T66" s="816"/>
      <c r="U66" s="816"/>
    </row>
    <row r="67" spans="3:21" s="811" customFormat="1" ht="20.25" customHeight="1" x14ac:dyDescent="0.2">
      <c r="L67" s="821" t="s">
        <v>587</v>
      </c>
      <c r="M67" s="820">
        <v>15794908</v>
      </c>
      <c r="N67" s="820">
        <v>520963</v>
      </c>
      <c r="O67" s="820">
        <v>75490</v>
      </c>
      <c r="P67" s="820">
        <v>201648</v>
      </c>
      <c r="Q67" s="820">
        <v>14475906</v>
      </c>
      <c r="R67" s="820">
        <v>520901</v>
      </c>
      <c r="S67" s="521" t="s">
        <v>1519</v>
      </c>
      <c r="T67" s="816"/>
      <c r="U67" s="816"/>
    </row>
    <row r="68" spans="3:21" s="811" customFormat="1" ht="20.25" customHeight="1" x14ac:dyDescent="0.2">
      <c r="L68" s="821" t="s">
        <v>586</v>
      </c>
      <c r="M68" s="820">
        <v>15123339</v>
      </c>
      <c r="N68" s="820">
        <v>996656</v>
      </c>
      <c r="O68" s="820">
        <v>159187</v>
      </c>
      <c r="P68" s="820">
        <v>302237</v>
      </c>
      <c r="Q68" s="820">
        <v>12559226</v>
      </c>
      <c r="R68" s="820">
        <v>1106033</v>
      </c>
      <c r="S68" s="521" t="s">
        <v>1520</v>
      </c>
      <c r="T68" s="816"/>
      <c r="U68" s="816"/>
    </row>
    <row r="69" spans="3:21" s="811" customFormat="1" ht="20.25" customHeight="1" x14ac:dyDescent="0.2">
      <c r="L69" s="821" t="s">
        <v>585</v>
      </c>
      <c r="M69" s="820">
        <v>14428577</v>
      </c>
      <c r="N69" s="820">
        <v>615413</v>
      </c>
      <c r="O69" s="820">
        <v>312082</v>
      </c>
      <c r="P69" s="820">
        <v>379337</v>
      </c>
      <c r="Q69" s="820">
        <v>12511753</v>
      </c>
      <c r="R69" s="820">
        <v>609992</v>
      </c>
      <c r="S69" s="521" t="s">
        <v>1521</v>
      </c>
      <c r="T69" s="816"/>
      <c r="U69" s="816"/>
    </row>
    <row r="70" spans="3:21" s="811" customFormat="1" ht="20.25" customHeight="1" x14ac:dyDescent="0.2">
      <c r="L70" s="821" t="s">
        <v>584</v>
      </c>
      <c r="M70" s="820">
        <v>15863407</v>
      </c>
      <c r="N70" s="820">
        <v>407124</v>
      </c>
      <c r="O70" s="820">
        <v>79180</v>
      </c>
      <c r="P70" s="820">
        <v>668215</v>
      </c>
      <c r="Q70" s="820">
        <v>13819615</v>
      </c>
      <c r="R70" s="820">
        <v>889273</v>
      </c>
      <c r="S70" s="521" t="s">
        <v>1522</v>
      </c>
      <c r="T70" s="816"/>
      <c r="U70" s="816"/>
    </row>
    <row r="71" spans="3:21" s="811" customFormat="1" ht="20.25" customHeight="1" x14ac:dyDescent="0.2">
      <c r="L71" s="821" t="s">
        <v>583</v>
      </c>
      <c r="M71" s="820">
        <v>17376266</v>
      </c>
      <c r="N71" s="820">
        <v>1194042</v>
      </c>
      <c r="O71" s="820">
        <v>331956</v>
      </c>
      <c r="P71" s="820">
        <v>365539</v>
      </c>
      <c r="Q71" s="820">
        <v>15090102</v>
      </c>
      <c r="R71" s="820">
        <v>394627</v>
      </c>
      <c r="S71" s="521" t="s">
        <v>1523</v>
      </c>
      <c r="T71" s="816"/>
      <c r="U71" s="816"/>
    </row>
    <row r="72" spans="3:21" s="811" customFormat="1" ht="20.25" customHeight="1" x14ac:dyDescent="0.2">
      <c r="L72" s="821" t="s">
        <v>759</v>
      </c>
      <c r="M72" s="820">
        <v>16864111</v>
      </c>
      <c r="N72" s="820">
        <v>578538</v>
      </c>
      <c r="O72" s="820">
        <v>158850</v>
      </c>
      <c r="P72" s="820">
        <v>719764</v>
      </c>
      <c r="Q72" s="820">
        <v>14500645</v>
      </c>
      <c r="R72" s="820">
        <v>906314</v>
      </c>
      <c r="S72" s="822" t="s">
        <v>1489</v>
      </c>
      <c r="T72" s="816"/>
      <c r="U72" s="816"/>
    </row>
    <row r="73" spans="3:21" s="811" customFormat="1" ht="20.25" customHeight="1" x14ac:dyDescent="0.2">
      <c r="L73" s="821" t="s">
        <v>581</v>
      </c>
      <c r="M73" s="820">
        <v>13328313</v>
      </c>
      <c r="N73" s="820">
        <v>267324</v>
      </c>
      <c r="O73" s="820" t="s">
        <v>579</v>
      </c>
      <c r="P73" s="820">
        <v>618870</v>
      </c>
      <c r="Q73" s="820">
        <v>11748210</v>
      </c>
      <c r="R73" s="820">
        <v>693909</v>
      </c>
      <c r="S73" s="521" t="s">
        <v>1490</v>
      </c>
      <c r="T73" s="816"/>
      <c r="U73" s="816"/>
    </row>
    <row r="74" spans="3:21" s="811" customFormat="1" ht="20.25" customHeight="1" x14ac:dyDescent="0.2">
      <c r="L74" s="819" t="s">
        <v>580</v>
      </c>
      <c r="M74" s="818">
        <v>15862656</v>
      </c>
      <c r="N74" s="818">
        <v>457615</v>
      </c>
      <c r="O74" s="818" t="s">
        <v>579</v>
      </c>
      <c r="P74" s="818">
        <v>585825</v>
      </c>
      <c r="Q74" s="818">
        <v>14068586</v>
      </c>
      <c r="R74" s="818">
        <v>750630</v>
      </c>
      <c r="S74" s="817" t="s">
        <v>1491</v>
      </c>
      <c r="T74" s="816"/>
      <c r="U74" s="816"/>
    </row>
    <row r="75" spans="3:21" s="811" customFormat="1" ht="18" customHeight="1" x14ac:dyDescent="0.2">
      <c r="L75" s="815" t="s">
        <v>578</v>
      </c>
      <c r="M75" s="814"/>
      <c r="N75" s="814"/>
      <c r="O75" s="814"/>
      <c r="P75" s="814"/>
      <c r="Q75" s="814"/>
      <c r="R75" s="814"/>
      <c r="S75" s="814"/>
    </row>
    <row r="76" spans="3:21" s="811" customFormat="1" ht="18" customHeight="1" x14ac:dyDescent="0.2">
      <c r="L76" s="1038" t="s">
        <v>1492</v>
      </c>
      <c r="M76" s="813"/>
      <c r="N76" s="812"/>
      <c r="P76" s="812"/>
      <c r="Q76" s="812"/>
    </row>
    <row r="77" spans="3:21" x14ac:dyDescent="0.2">
      <c r="C77" s="810"/>
      <c r="D77" s="810"/>
      <c r="E77" s="810"/>
      <c r="F77" s="810"/>
      <c r="G77" s="810"/>
      <c r="H77" s="810"/>
      <c r="I77" s="810"/>
      <c r="M77" s="307"/>
      <c r="N77" s="307"/>
      <c r="O77" s="307"/>
      <c r="P77" s="307"/>
      <c r="Q77" s="307"/>
      <c r="R77" s="307"/>
      <c r="S77" s="307"/>
    </row>
    <row r="78" spans="3:21" x14ac:dyDescent="0.2">
      <c r="C78" s="810"/>
      <c r="E78" s="810"/>
      <c r="F78" s="810"/>
      <c r="G78" s="810"/>
      <c r="H78" s="810"/>
      <c r="I78" s="810"/>
    </row>
    <row r="79" spans="3:21" x14ac:dyDescent="0.2">
      <c r="C79" s="810"/>
    </row>
  </sheetData>
  <mergeCells count="7">
    <mergeCell ref="S43:S44"/>
    <mergeCell ref="A4:A6"/>
    <mergeCell ref="B4:E4"/>
    <mergeCell ref="I4:I5"/>
    <mergeCell ref="J4:J5"/>
    <mergeCell ref="K4:K6"/>
    <mergeCell ref="L43:L44"/>
  </mergeCells>
  <phoneticPr fontId="25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Normal="100" zoomScaleSheetLayoutView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23.5" x14ac:dyDescent="0.35"/>
  <cols>
    <col min="1" max="1" width="16" style="27" customWidth="1"/>
    <col min="2" max="5" width="9.453125" style="27" customWidth="1"/>
    <col min="6" max="6" width="9.6328125" style="27" customWidth="1"/>
    <col min="7" max="18" width="9.453125" style="27" customWidth="1"/>
    <col min="19" max="16384" width="9" style="27"/>
  </cols>
  <sheetData>
    <row r="1" spans="1:18" ht="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75" customHeight="1" x14ac:dyDescent="0.35">
      <c r="A2" s="25" t="s">
        <v>761</v>
      </c>
      <c r="B2" s="28"/>
      <c r="C2" s="29"/>
      <c r="D2" s="29"/>
      <c r="E2" s="29"/>
      <c r="F2" s="29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6.5" customHeight="1" x14ac:dyDescent="0.35">
      <c r="A3" s="30" t="s">
        <v>762</v>
      </c>
      <c r="B3" s="31"/>
      <c r="C3" s="31"/>
      <c r="D3" s="31"/>
      <c r="E3" s="31"/>
      <c r="F3" s="31"/>
      <c r="G3" s="32"/>
      <c r="H3" s="32"/>
      <c r="I3" s="33" t="s">
        <v>763</v>
      </c>
      <c r="J3" s="32"/>
      <c r="K3" s="32"/>
      <c r="L3" s="32"/>
      <c r="M3" s="32"/>
      <c r="N3" s="32"/>
      <c r="O3" s="32"/>
      <c r="P3" s="32"/>
      <c r="Q3" s="24" t="s">
        <v>764</v>
      </c>
      <c r="R3" s="24"/>
    </row>
    <row r="4" spans="1:18" s="49" customFormat="1" ht="15" customHeight="1" x14ac:dyDescent="0.15">
      <c r="A4" s="45"/>
      <c r="B4" s="46"/>
      <c r="C4" s="47"/>
      <c r="D4" s="45"/>
      <c r="E4" s="47"/>
      <c r="F4" s="48"/>
      <c r="G4" s="48"/>
      <c r="H4" s="48"/>
      <c r="I4" s="48"/>
      <c r="J4" s="45"/>
      <c r="K4" s="47"/>
      <c r="L4" s="48"/>
      <c r="M4" s="48"/>
      <c r="N4" s="48"/>
      <c r="O4" s="48"/>
      <c r="P4" s="48"/>
      <c r="Q4" s="48"/>
      <c r="R4" s="1044" t="s">
        <v>111</v>
      </c>
    </row>
    <row r="5" spans="1:18" s="52" customFormat="1" ht="22.5" customHeight="1" x14ac:dyDescent="0.2">
      <c r="A5" s="50" t="s">
        <v>276</v>
      </c>
      <c r="B5" s="43" t="s">
        <v>81</v>
      </c>
      <c r="C5" s="51" t="s">
        <v>112</v>
      </c>
      <c r="D5" s="40" t="s">
        <v>100</v>
      </c>
      <c r="E5" s="43" t="s">
        <v>113</v>
      </c>
      <c r="F5" s="40" t="s">
        <v>20</v>
      </c>
      <c r="G5" s="40" t="s">
        <v>85</v>
      </c>
      <c r="H5" s="40" t="s">
        <v>21</v>
      </c>
      <c r="I5" s="40" t="s">
        <v>82</v>
      </c>
      <c r="J5" s="40" t="s">
        <v>114</v>
      </c>
      <c r="K5" s="43" t="s">
        <v>115</v>
      </c>
      <c r="L5" s="40" t="s">
        <v>22</v>
      </c>
      <c r="M5" s="40" t="s">
        <v>23</v>
      </c>
      <c r="N5" s="40" t="s">
        <v>667</v>
      </c>
      <c r="O5" s="40" t="s">
        <v>39</v>
      </c>
      <c r="P5" s="40" t="s">
        <v>40</v>
      </c>
      <c r="Q5" s="996" t="s">
        <v>131</v>
      </c>
      <c r="R5" s="1045"/>
    </row>
    <row r="6" spans="1:18" s="52" customFormat="1" ht="30" customHeight="1" x14ac:dyDescent="0.2">
      <c r="A6" s="50"/>
      <c r="B6" s="35" t="s">
        <v>80</v>
      </c>
      <c r="C6" s="35" t="s">
        <v>116</v>
      </c>
      <c r="D6" s="35" t="s">
        <v>101</v>
      </c>
      <c r="E6" s="35" t="s">
        <v>117</v>
      </c>
      <c r="F6" s="35" t="s">
        <v>52</v>
      </c>
      <c r="G6" s="35" t="s">
        <v>28</v>
      </c>
      <c r="H6" s="35" t="s">
        <v>29</v>
      </c>
      <c r="I6" s="35" t="s">
        <v>30</v>
      </c>
      <c r="J6" s="35" t="s">
        <v>88</v>
      </c>
      <c r="K6" s="35" t="s">
        <v>65</v>
      </c>
      <c r="L6" s="35" t="s">
        <v>31</v>
      </c>
      <c r="M6" s="35" t="s">
        <v>32</v>
      </c>
      <c r="N6" s="35" t="s">
        <v>668</v>
      </c>
      <c r="O6" s="35" t="s">
        <v>46</v>
      </c>
      <c r="P6" s="35" t="s">
        <v>47</v>
      </c>
      <c r="Q6" s="53" t="s">
        <v>136</v>
      </c>
      <c r="R6" s="1046"/>
    </row>
    <row r="7" spans="1:18" s="57" customFormat="1" ht="10.5" customHeight="1" x14ac:dyDescent="0.15">
      <c r="A7" s="969" t="s">
        <v>598</v>
      </c>
      <c r="B7" s="54">
        <v>210582995</v>
      </c>
      <c r="C7" s="55">
        <v>166643</v>
      </c>
      <c r="D7" s="55">
        <v>166643</v>
      </c>
      <c r="E7" s="55">
        <v>11964005</v>
      </c>
      <c r="F7" s="55">
        <v>2872922</v>
      </c>
      <c r="G7" s="55">
        <v>1365321</v>
      </c>
      <c r="H7" s="55">
        <v>523921</v>
      </c>
      <c r="I7" s="55">
        <v>7201841</v>
      </c>
      <c r="J7" s="55" t="s">
        <v>765</v>
      </c>
      <c r="K7" s="55">
        <v>175054245</v>
      </c>
      <c r="L7" s="55">
        <v>10295438</v>
      </c>
      <c r="M7" s="55">
        <v>3677469</v>
      </c>
      <c r="N7" s="55" t="s">
        <v>765</v>
      </c>
      <c r="O7" s="55">
        <v>64112316</v>
      </c>
      <c r="P7" s="55">
        <v>14701442</v>
      </c>
      <c r="Q7" s="55">
        <v>3351241</v>
      </c>
      <c r="R7" s="56" t="s">
        <v>118</v>
      </c>
    </row>
    <row r="8" spans="1:18" s="57" customFormat="1" ht="10.5" customHeight="1" x14ac:dyDescent="0.15">
      <c r="A8" s="970" t="s">
        <v>669</v>
      </c>
      <c r="B8" s="58">
        <v>199697197</v>
      </c>
      <c r="C8" s="57">
        <v>337970</v>
      </c>
      <c r="D8" s="57">
        <v>337970</v>
      </c>
      <c r="E8" s="57">
        <v>9003708</v>
      </c>
      <c r="F8" s="57">
        <v>2443112</v>
      </c>
      <c r="G8" s="57">
        <v>888375</v>
      </c>
      <c r="H8" s="57">
        <v>233055</v>
      </c>
      <c r="I8" s="57">
        <v>5439166</v>
      </c>
      <c r="J8" s="57" t="s">
        <v>765</v>
      </c>
      <c r="K8" s="57">
        <v>165674273</v>
      </c>
      <c r="L8" s="57">
        <v>9794182</v>
      </c>
      <c r="M8" s="57">
        <v>2322872</v>
      </c>
      <c r="N8" s="57" t="s">
        <v>765</v>
      </c>
      <c r="O8" s="57">
        <v>63007481</v>
      </c>
      <c r="P8" s="57">
        <v>14192309</v>
      </c>
      <c r="Q8" s="57">
        <v>3329068</v>
      </c>
      <c r="R8" s="59" t="s">
        <v>119</v>
      </c>
    </row>
    <row r="9" spans="1:18" s="57" customFormat="1" ht="10.5" customHeight="1" x14ac:dyDescent="0.15">
      <c r="A9" s="970" t="s">
        <v>670</v>
      </c>
      <c r="B9" s="58">
        <v>195873223</v>
      </c>
      <c r="C9" s="57">
        <v>1186454</v>
      </c>
      <c r="D9" s="57">
        <v>1186454</v>
      </c>
      <c r="E9" s="57">
        <v>7293483</v>
      </c>
      <c r="F9" s="57">
        <v>1725330</v>
      </c>
      <c r="G9" s="57">
        <v>1062675</v>
      </c>
      <c r="H9" s="57">
        <v>140912</v>
      </c>
      <c r="I9" s="57">
        <v>4348760</v>
      </c>
      <c r="J9" s="57">
        <v>15806</v>
      </c>
      <c r="K9" s="57">
        <v>160317956</v>
      </c>
      <c r="L9" s="57">
        <v>9886088</v>
      </c>
      <c r="M9" s="57">
        <v>3217614</v>
      </c>
      <c r="N9" s="57" t="s">
        <v>765</v>
      </c>
      <c r="O9" s="57">
        <v>65580322</v>
      </c>
      <c r="P9" s="57">
        <v>14516794</v>
      </c>
      <c r="Q9" s="57">
        <v>367712</v>
      </c>
      <c r="R9" s="59" t="s">
        <v>120</v>
      </c>
    </row>
    <row r="10" spans="1:18" s="57" customFormat="1" ht="10.5" customHeight="1" x14ac:dyDescent="0.15">
      <c r="A10" s="970" t="s">
        <v>671</v>
      </c>
      <c r="B10" s="58">
        <v>192723682</v>
      </c>
      <c r="C10" s="57">
        <v>762742</v>
      </c>
      <c r="D10" s="57">
        <v>762742</v>
      </c>
      <c r="E10" s="57">
        <v>5182891</v>
      </c>
      <c r="F10" s="57">
        <v>586659</v>
      </c>
      <c r="G10" s="57">
        <v>1031215</v>
      </c>
      <c r="H10" s="57">
        <v>317870</v>
      </c>
      <c r="I10" s="57">
        <v>3247147</v>
      </c>
      <c r="J10" s="57" t="s">
        <v>765</v>
      </c>
      <c r="K10" s="57">
        <v>166947448</v>
      </c>
      <c r="L10" s="57">
        <v>13217243</v>
      </c>
      <c r="M10" s="57">
        <v>4557488</v>
      </c>
      <c r="N10" s="57" t="s">
        <v>765</v>
      </c>
      <c r="O10" s="57">
        <v>68828354</v>
      </c>
      <c r="P10" s="57">
        <v>13158839</v>
      </c>
      <c r="Q10" s="57" t="s">
        <v>765</v>
      </c>
      <c r="R10" s="59" t="s">
        <v>283</v>
      </c>
    </row>
    <row r="11" spans="1:18" s="57" customFormat="1" ht="10.5" customHeight="1" x14ac:dyDescent="0.15">
      <c r="A11" s="970" t="s">
        <v>672</v>
      </c>
      <c r="B11" s="58">
        <v>187638721</v>
      </c>
      <c r="C11" s="57">
        <v>1847420</v>
      </c>
      <c r="D11" s="57">
        <v>1847420</v>
      </c>
      <c r="E11" s="57">
        <v>4203820</v>
      </c>
      <c r="F11" s="57">
        <v>1025612</v>
      </c>
      <c r="G11" s="57">
        <v>851350</v>
      </c>
      <c r="H11" s="57">
        <v>91402</v>
      </c>
      <c r="I11" s="57">
        <v>2235456</v>
      </c>
      <c r="J11" s="57" t="s">
        <v>765</v>
      </c>
      <c r="K11" s="57">
        <v>162826225</v>
      </c>
      <c r="L11" s="57">
        <v>9993792</v>
      </c>
      <c r="M11" s="57">
        <v>3243225</v>
      </c>
      <c r="N11" s="57" t="s">
        <v>765</v>
      </c>
      <c r="O11" s="57">
        <v>75176583</v>
      </c>
      <c r="P11" s="57">
        <v>13708100</v>
      </c>
      <c r="Q11" s="57" t="s">
        <v>765</v>
      </c>
      <c r="R11" s="59" t="s">
        <v>673</v>
      </c>
    </row>
    <row r="12" spans="1:18" s="57" customFormat="1" ht="10.5" customHeight="1" x14ac:dyDescent="0.15">
      <c r="A12" s="970"/>
      <c r="B12" s="58"/>
      <c r="R12" s="59"/>
    </row>
    <row r="13" spans="1:18" s="57" customFormat="1" ht="10.5" customHeight="1" x14ac:dyDescent="0.15">
      <c r="A13" s="970" t="s">
        <v>595</v>
      </c>
      <c r="B13" s="58">
        <v>191047357</v>
      </c>
      <c r="C13" s="57">
        <v>506893</v>
      </c>
      <c r="D13" s="57">
        <v>506893</v>
      </c>
      <c r="E13" s="57">
        <v>4557122</v>
      </c>
      <c r="F13" s="57">
        <v>776854</v>
      </c>
      <c r="G13" s="57">
        <v>957041</v>
      </c>
      <c r="H13" s="57">
        <v>110923</v>
      </c>
      <c r="I13" s="57">
        <v>2712304</v>
      </c>
      <c r="J13" s="57" t="s">
        <v>765</v>
      </c>
      <c r="K13" s="57">
        <v>166573411</v>
      </c>
      <c r="L13" s="57">
        <v>13344698</v>
      </c>
      <c r="M13" s="57">
        <v>4680591</v>
      </c>
      <c r="N13" s="57" t="s">
        <v>765</v>
      </c>
      <c r="O13" s="57">
        <v>71417170</v>
      </c>
      <c r="P13" s="57">
        <v>12601279</v>
      </c>
      <c r="Q13" s="57" t="s">
        <v>765</v>
      </c>
      <c r="R13" s="59" t="s">
        <v>282</v>
      </c>
    </row>
    <row r="14" spans="1:18" s="57" customFormat="1" ht="10.5" customHeight="1" x14ac:dyDescent="0.15">
      <c r="A14" s="970" t="s">
        <v>674</v>
      </c>
      <c r="B14" s="58">
        <v>185091447</v>
      </c>
      <c r="C14" s="57">
        <v>2096781</v>
      </c>
      <c r="D14" s="57">
        <v>2096781</v>
      </c>
      <c r="E14" s="57">
        <v>4025764</v>
      </c>
      <c r="F14" s="57">
        <v>841786</v>
      </c>
      <c r="G14" s="57">
        <v>979769</v>
      </c>
      <c r="H14" s="57">
        <v>136533</v>
      </c>
      <c r="I14" s="57">
        <v>2067676</v>
      </c>
      <c r="J14" s="57" t="s">
        <v>765</v>
      </c>
      <c r="K14" s="57">
        <v>161583366</v>
      </c>
      <c r="L14" s="57">
        <v>9602947</v>
      </c>
      <c r="M14" s="57">
        <v>3447913</v>
      </c>
      <c r="N14" s="57">
        <v>165483</v>
      </c>
      <c r="O14" s="57">
        <v>72942929</v>
      </c>
      <c r="P14" s="57">
        <v>13530531</v>
      </c>
      <c r="Q14" s="57" t="s">
        <v>765</v>
      </c>
      <c r="R14" s="59" t="s">
        <v>675</v>
      </c>
    </row>
    <row r="15" spans="1:18" s="57" customFormat="1" ht="10.5" customHeight="1" x14ac:dyDescent="0.15">
      <c r="A15" s="970"/>
      <c r="B15" s="58"/>
      <c r="R15" s="59"/>
    </row>
    <row r="16" spans="1:18" s="57" customFormat="1" ht="10.5" customHeight="1" x14ac:dyDescent="0.15">
      <c r="A16" s="970" t="s">
        <v>393</v>
      </c>
      <c r="B16" s="58">
        <v>48602354</v>
      </c>
      <c r="C16" s="57">
        <v>257502</v>
      </c>
      <c r="D16" s="57">
        <v>257502</v>
      </c>
      <c r="E16" s="57">
        <v>985212</v>
      </c>
      <c r="F16" s="57">
        <v>283614</v>
      </c>
      <c r="G16" s="57">
        <v>208638</v>
      </c>
      <c r="H16" s="57" t="s">
        <v>765</v>
      </c>
      <c r="I16" s="57">
        <v>492960</v>
      </c>
      <c r="J16" s="57" t="s">
        <v>765</v>
      </c>
      <c r="K16" s="57">
        <v>42459122</v>
      </c>
      <c r="L16" s="57">
        <v>3163843</v>
      </c>
      <c r="M16" s="57">
        <v>932297</v>
      </c>
      <c r="N16" s="57" t="s">
        <v>765</v>
      </c>
      <c r="O16" s="57">
        <v>20152929</v>
      </c>
      <c r="P16" s="57">
        <v>3694511</v>
      </c>
      <c r="Q16" s="57" t="s">
        <v>765</v>
      </c>
      <c r="R16" s="59" t="s">
        <v>281</v>
      </c>
    </row>
    <row r="17" spans="1:18" s="57" customFormat="1" ht="10.5" customHeight="1" x14ac:dyDescent="0.15">
      <c r="A17" s="970" t="s">
        <v>396</v>
      </c>
      <c r="B17" s="58">
        <v>43942080</v>
      </c>
      <c r="C17" s="57">
        <v>744381</v>
      </c>
      <c r="D17" s="57">
        <v>744381</v>
      </c>
      <c r="E17" s="57">
        <v>1093474</v>
      </c>
      <c r="F17" s="57">
        <v>330908</v>
      </c>
      <c r="G17" s="57">
        <v>260101</v>
      </c>
      <c r="H17" s="57" t="s">
        <v>765</v>
      </c>
      <c r="I17" s="57">
        <v>502465</v>
      </c>
      <c r="J17" s="57" t="s">
        <v>765</v>
      </c>
      <c r="K17" s="57">
        <v>36894278</v>
      </c>
      <c r="L17" s="57">
        <v>1631857</v>
      </c>
      <c r="M17" s="57">
        <v>987174</v>
      </c>
      <c r="N17" s="57" t="s">
        <v>765</v>
      </c>
      <c r="O17" s="57">
        <v>16824813</v>
      </c>
      <c r="P17" s="57">
        <v>3429220</v>
      </c>
      <c r="Q17" s="57" t="s">
        <v>765</v>
      </c>
      <c r="R17" s="59" t="s">
        <v>121</v>
      </c>
    </row>
    <row r="18" spans="1:18" s="57" customFormat="1" ht="10.5" customHeight="1" x14ac:dyDescent="0.15">
      <c r="A18" s="970" t="s">
        <v>395</v>
      </c>
      <c r="B18" s="58">
        <v>47426037</v>
      </c>
      <c r="C18" s="57">
        <v>501301</v>
      </c>
      <c r="D18" s="57">
        <v>501301</v>
      </c>
      <c r="E18" s="57">
        <v>1335586</v>
      </c>
      <c r="F18" s="57">
        <v>322960</v>
      </c>
      <c r="G18" s="57">
        <v>197313</v>
      </c>
      <c r="H18" s="57">
        <v>46050</v>
      </c>
      <c r="I18" s="57">
        <v>769263</v>
      </c>
      <c r="J18" s="57" t="s">
        <v>765</v>
      </c>
      <c r="K18" s="57">
        <v>41299573</v>
      </c>
      <c r="L18" s="57">
        <v>2382852</v>
      </c>
      <c r="M18" s="57">
        <v>688408</v>
      </c>
      <c r="N18" s="57" t="s">
        <v>765</v>
      </c>
      <c r="O18" s="57">
        <v>18883075</v>
      </c>
      <c r="P18" s="57">
        <v>3415876</v>
      </c>
      <c r="Q18" s="57" t="s">
        <v>765</v>
      </c>
      <c r="R18" s="59" t="s">
        <v>122</v>
      </c>
    </row>
    <row r="19" spans="1:18" s="57" customFormat="1" ht="10.5" customHeight="1" x14ac:dyDescent="0.15">
      <c r="A19" s="970" t="s">
        <v>394</v>
      </c>
      <c r="B19" s="58">
        <v>47668250</v>
      </c>
      <c r="C19" s="57">
        <v>344236</v>
      </c>
      <c r="D19" s="57">
        <v>344236</v>
      </c>
      <c r="E19" s="57">
        <v>789548</v>
      </c>
      <c r="F19" s="57">
        <v>88130</v>
      </c>
      <c r="G19" s="57">
        <v>185298</v>
      </c>
      <c r="H19" s="57">
        <v>45352</v>
      </c>
      <c r="I19" s="57">
        <v>470768</v>
      </c>
      <c r="J19" s="57" t="s">
        <v>765</v>
      </c>
      <c r="K19" s="57">
        <v>42173252</v>
      </c>
      <c r="L19" s="57">
        <v>2815240</v>
      </c>
      <c r="M19" s="57">
        <v>635346</v>
      </c>
      <c r="N19" s="57" t="s">
        <v>765</v>
      </c>
      <c r="O19" s="57">
        <v>19315766</v>
      </c>
      <c r="P19" s="57">
        <v>3168493</v>
      </c>
      <c r="Q19" s="57" t="s">
        <v>765</v>
      </c>
      <c r="R19" s="59" t="s">
        <v>123</v>
      </c>
    </row>
    <row r="20" spans="1:18" s="57" customFormat="1" ht="10.5" customHeight="1" x14ac:dyDescent="0.15">
      <c r="A20" s="970" t="s">
        <v>676</v>
      </c>
      <c r="B20" s="58">
        <v>46055080</v>
      </c>
      <c r="C20" s="57">
        <v>506863</v>
      </c>
      <c r="D20" s="57">
        <v>506863</v>
      </c>
      <c r="E20" s="57">
        <v>807156</v>
      </c>
      <c r="F20" s="57">
        <v>99788</v>
      </c>
      <c r="G20" s="57">
        <v>337057</v>
      </c>
      <c r="H20" s="57">
        <v>45131</v>
      </c>
      <c r="I20" s="57">
        <v>325180</v>
      </c>
      <c r="J20" s="57" t="s">
        <v>765</v>
      </c>
      <c r="K20" s="57">
        <v>41216263</v>
      </c>
      <c r="L20" s="57">
        <v>2772998</v>
      </c>
      <c r="M20" s="57">
        <v>1136985</v>
      </c>
      <c r="N20" s="57">
        <v>165483</v>
      </c>
      <c r="O20" s="57">
        <v>17919275</v>
      </c>
      <c r="P20" s="57">
        <v>3516942</v>
      </c>
      <c r="Q20" s="57" t="s">
        <v>765</v>
      </c>
      <c r="R20" s="59" t="s">
        <v>677</v>
      </c>
    </row>
    <row r="21" spans="1:18" s="57" customFormat="1" ht="10.5" customHeight="1" x14ac:dyDescent="0.15">
      <c r="A21" s="970"/>
      <c r="B21" s="58"/>
      <c r="R21" s="59"/>
    </row>
    <row r="22" spans="1:18" s="57" customFormat="1" ht="10.5" customHeight="1" x14ac:dyDescent="0.15">
      <c r="A22" s="970" t="s">
        <v>280</v>
      </c>
      <c r="B22" s="58">
        <v>17057246</v>
      </c>
      <c r="C22" s="57">
        <v>89966</v>
      </c>
      <c r="D22" s="57">
        <v>89966</v>
      </c>
      <c r="E22" s="57">
        <v>336986</v>
      </c>
      <c r="F22" s="57">
        <v>95901</v>
      </c>
      <c r="G22" s="57">
        <v>45376</v>
      </c>
      <c r="H22" s="57" t="s">
        <v>765</v>
      </c>
      <c r="I22" s="57">
        <v>195709</v>
      </c>
      <c r="J22" s="57" t="s">
        <v>765</v>
      </c>
      <c r="K22" s="57">
        <v>14681699</v>
      </c>
      <c r="L22" s="57">
        <v>1031653</v>
      </c>
      <c r="M22" s="57">
        <v>490212</v>
      </c>
      <c r="N22" s="57" t="s">
        <v>765</v>
      </c>
      <c r="O22" s="57">
        <v>7104981</v>
      </c>
      <c r="P22" s="57">
        <v>1359618</v>
      </c>
      <c r="Q22" s="57" t="s">
        <v>765</v>
      </c>
      <c r="R22" s="59" t="s">
        <v>279</v>
      </c>
    </row>
    <row r="23" spans="1:18" s="57" customFormat="1" ht="10.5" customHeight="1" x14ac:dyDescent="0.15">
      <c r="A23" s="970" t="s">
        <v>383</v>
      </c>
      <c r="B23" s="58">
        <v>15754575</v>
      </c>
      <c r="C23" s="57">
        <v>167536</v>
      </c>
      <c r="D23" s="57">
        <v>167536</v>
      </c>
      <c r="E23" s="57">
        <v>387167</v>
      </c>
      <c r="F23" s="57">
        <v>93790</v>
      </c>
      <c r="G23" s="57">
        <v>117696</v>
      </c>
      <c r="H23" s="57" t="s">
        <v>765</v>
      </c>
      <c r="I23" s="57">
        <v>175681</v>
      </c>
      <c r="J23" s="57" t="s">
        <v>765</v>
      </c>
      <c r="K23" s="57">
        <v>13472472</v>
      </c>
      <c r="L23" s="57">
        <v>1025202</v>
      </c>
      <c r="M23" s="57">
        <v>128146</v>
      </c>
      <c r="N23" s="57" t="s">
        <v>765</v>
      </c>
      <c r="O23" s="57">
        <v>6428549</v>
      </c>
      <c r="P23" s="57">
        <v>1289276</v>
      </c>
      <c r="Q23" s="57" t="s">
        <v>765</v>
      </c>
      <c r="R23" s="59" t="s">
        <v>104</v>
      </c>
    </row>
    <row r="24" spans="1:18" s="57" customFormat="1" ht="10.5" customHeight="1" x14ac:dyDescent="0.15">
      <c r="A24" s="970" t="s">
        <v>382</v>
      </c>
      <c r="B24" s="58">
        <v>15790533</v>
      </c>
      <c r="C24" s="57" t="s">
        <v>765</v>
      </c>
      <c r="D24" s="57" t="s">
        <v>765</v>
      </c>
      <c r="E24" s="57">
        <v>261059</v>
      </c>
      <c r="F24" s="57">
        <v>93923</v>
      </c>
      <c r="G24" s="57">
        <v>45566</v>
      </c>
      <c r="H24" s="57" t="s">
        <v>765</v>
      </c>
      <c r="I24" s="57">
        <v>121570</v>
      </c>
      <c r="J24" s="57" t="s">
        <v>765</v>
      </c>
      <c r="K24" s="57">
        <v>14304951</v>
      </c>
      <c r="L24" s="57">
        <v>1106988</v>
      </c>
      <c r="M24" s="57">
        <v>313939</v>
      </c>
      <c r="N24" s="57" t="s">
        <v>765</v>
      </c>
      <c r="O24" s="57">
        <v>6619399</v>
      </c>
      <c r="P24" s="57">
        <v>1045617</v>
      </c>
      <c r="Q24" s="57" t="s">
        <v>765</v>
      </c>
      <c r="R24" s="59" t="s">
        <v>105</v>
      </c>
    </row>
    <row r="25" spans="1:18" s="57" customFormat="1" ht="10.5" customHeight="1" x14ac:dyDescent="0.15">
      <c r="A25" s="970" t="s">
        <v>392</v>
      </c>
      <c r="B25" s="58">
        <v>16836604</v>
      </c>
      <c r="C25" s="57">
        <v>531648</v>
      </c>
      <c r="D25" s="57">
        <v>531648</v>
      </c>
      <c r="E25" s="57">
        <v>328040</v>
      </c>
      <c r="F25" s="57">
        <v>49039</v>
      </c>
      <c r="G25" s="57">
        <v>124722</v>
      </c>
      <c r="H25" s="57" t="s">
        <v>765</v>
      </c>
      <c r="I25" s="57">
        <v>154279</v>
      </c>
      <c r="J25" s="57" t="s">
        <v>765</v>
      </c>
      <c r="K25" s="57">
        <v>14150598</v>
      </c>
      <c r="L25" s="57">
        <v>197468</v>
      </c>
      <c r="M25" s="57">
        <v>803909</v>
      </c>
      <c r="N25" s="57" t="s">
        <v>765</v>
      </c>
      <c r="O25" s="57">
        <v>6612108</v>
      </c>
      <c r="P25" s="57">
        <v>1226467</v>
      </c>
      <c r="Q25" s="57" t="s">
        <v>765</v>
      </c>
      <c r="R25" s="59" t="s">
        <v>106</v>
      </c>
    </row>
    <row r="26" spans="1:18" s="57" customFormat="1" ht="10.5" customHeight="1" x14ac:dyDescent="0.15">
      <c r="A26" s="970" t="s">
        <v>391</v>
      </c>
      <c r="B26" s="58">
        <v>13714038</v>
      </c>
      <c r="C26" s="57">
        <v>212733</v>
      </c>
      <c r="D26" s="57">
        <v>212733</v>
      </c>
      <c r="E26" s="57">
        <v>430443</v>
      </c>
      <c r="F26" s="57">
        <v>140173</v>
      </c>
      <c r="G26" s="57">
        <v>47361</v>
      </c>
      <c r="H26" s="57" t="s">
        <v>765</v>
      </c>
      <c r="I26" s="57">
        <v>242909</v>
      </c>
      <c r="J26" s="57" t="s">
        <v>765</v>
      </c>
      <c r="K26" s="57">
        <v>11417758</v>
      </c>
      <c r="L26" s="57">
        <v>791296</v>
      </c>
      <c r="M26" s="57" t="s">
        <v>765</v>
      </c>
      <c r="N26" s="57" t="s">
        <v>765</v>
      </c>
      <c r="O26" s="57">
        <v>5542618</v>
      </c>
      <c r="P26" s="57">
        <v>1098661</v>
      </c>
      <c r="Q26" s="57" t="s">
        <v>765</v>
      </c>
      <c r="R26" s="60" t="s">
        <v>124</v>
      </c>
    </row>
    <row r="27" spans="1:18" s="57" customFormat="1" ht="10.5" customHeight="1" x14ac:dyDescent="0.15">
      <c r="A27" s="970" t="s">
        <v>390</v>
      </c>
      <c r="B27" s="58">
        <v>13391438</v>
      </c>
      <c r="C27" s="57" t="s">
        <v>765</v>
      </c>
      <c r="D27" s="57" t="s">
        <v>765</v>
      </c>
      <c r="E27" s="57">
        <v>334991</v>
      </c>
      <c r="F27" s="57">
        <v>141696</v>
      </c>
      <c r="G27" s="57">
        <v>88018</v>
      </c>
      <c r="H27" s="57" t="s">
        <v>765</v>
      </c>
      <c r="I27" s="57">
        <v>105277</v>
      </c>
      <c r="J27" s="57" t="s">
        <v>765</v>
      </c>
      <c r="K27" s="57">
        <v>11325922</v>
      </c>
      <c r="L27" s="57">
        <v>643093</v>
      </c>
      <c r="M27" s="57">
        <v>183265</v>
      </c>
      <c r="N27" s="57" t="s">
        <v>765</v>
      </c>
      <c r="O27" s="57">
        <v>4670087</v>
      </c>
      <c r="P27" s="57">
        <v>1104092</v>
      </c>
      <c r="Q27" s="57" t="s">
        <v>765</v>
      </c>
      <c r="R27" s="59" t="s">
        <v>125</v>
      </c>
    </row>
    <row r="28" spans="1:18" s="57" customFormat="1" ht="10.5" customHeight="1" x14ac:dyDescent="0.15">
      <c r="A28" s="970" t="s">
        <v>389</v>
      </c>
      <c r="B28" s="58">
        <v>16507790</v>
      </c>
      <c r="C28" s="57">
        <v>168812</v>
      </c>
      <c r="D28" s="57">
        <v>168812</v>
      </c>
      <c r="E28" s="57">
        <v>599420</v>
      </c>
      <c r="F28" s="57">
        <v>141893</v>
      </c>
      <c r="G28" s="57">
        <v>123679</v>
      </c>
      <c r="H28" s="57">
        <v>46050</v>
      </c>
      <c r="I28" s="57">
        <v>287798</v>
      </c>
      <c r="J28" s="57" t="s">
        <v>765</v>
      </c>
      <c r="K28" s="57">
        <v>13950519</v>
      </c>
      <c r="L28" s="57">
        <v>825570</v>
      </c>
      <c r="M28" s="57">
        <v>355861</v>
      </c>
      <c r="N28" s="57" t="s">
        <v>765</v>
      </c>
      <c r="O28" s="57">
        <v>6590100</v>
      </c>
      <c r="P28" s="57">
        <v>1123843</v>
      </c>
      <c r="Q28" s="57" t="s">
        <v>765</v>
      </c>
      <c r="R28" s="59" t="s">
        <v>126</v>
      </c>
    </row>
    <row r="29" spans="1:18" s="57" customFormat="1" ht="10.5" customHeight="1" x14ac:dyDescent="0.15">
      <c r="A29" s="970" t="s">
        <v>388</v>
      </c>
      <c r="B29" s="58">
        <v>15794908</v>
      </c>
      <c r="C29" s="57">
        <v>166981</v>
      </c>
      <c r="D29" s="57">
        <v>166981</v>
      </c>
      <c r="E29" s="57">
        <v>412384</v>
      </c>
      <c r="F29" s="57">
        <v>135899</v>
      </c>
      <c r="G29" s="57" t="s">
        <v>765</v>
      </c>
      <c r="H29" s="57" t="s">
        <v>765</v>
      </c>
      <c r="I29" s="57">
        <v>276485</v>
      </c>
      <c r="J29" s="57" t="s">
        <v>765</v>
      </c>
      <c r="K29" s="57">
        <v>13873257</v>
      </c>
      <c r="L29" s="57">
        <v>529120</v>
      </c>
      <c r="M29" s="57">
        <v>332547</v>
      </c>
      <c r="N29" s="57" t="s">
        <v>765</v>
      </c>
      <c r="O29" s="57">
        <v>6668170</v>
      </c>
      <c r="P29" s="57">
        <v>982786</v>
      </c>
      <c r="Q29" s="57" t="s">
        <v>765</v>
      </c>
      <c r="R29" s="59" t="s">
        <v>127</v>
      </c>
    </row>
    <row r="30" spans="1:18" s="57" customFormat="1" ht="10.5" customHeight="1" x14ac:dyDescent="0.15">
      <c r="A30" s="970" t="s">
        <v>387</v>
      </c>
      <c r="B30" s="58">
        <v>15123339</v>
      </c>
      <c r="C30" s="57">
        <v>165508</v>
      </c>
      <c r="D30" s="57">
        <v>165508</v>
      </c>
      <c r="E30" s="57">
        <v>323782</v>
      </c>
      <c r="F30" s="57">
        <v>45168</v>
      </c>
      <c r="G30" s="57">
        <v>73634</v>
      </c>
      <c r="H30" s="57" t="s">
        <v>765</v>
      </c>
      <c r="I30" s="57">
        <v>204980</v>
      </c>
      <c r="J30" s="57" t="s">
        <v>765</v>
      </c>
      <c r="K30" s="57">
        <v>13475797</v>
      </c>
      <c r="L30" s="57">
        <v>1028162</v>
      </c>
      <c r="M30" s="57" t="s">
        <v>765</v>
      </c>
      <c r="N30" s="57" t="s">
        <v>765</v>
      </c>
      <c r="O30" s="57">
        <v>5624805</v>
      </c>
      <c r="P30" s="57">
        <v>1309247</v>
      </c>
      <c r="Q30" s="57" t="s">
        <v>765</v>
      </c>
      <c r="R30" s="59" t="s">
        <v>128</v>
      </c>
    </row>
    <row r="31" spans="1:18" s="57" customFormat="1" ht="10.5" customHeight="1" x14ac:dyDescent="0.15">
      <c r="A31" s="970" t="s">
        <v>386</v>
      </c>
      <c r="B31" s="58">
        <v>14428577</v>
      </c>
      <c r="C31" s="57">
        <v>170348</v>
      </c>
      <c r="D31" s="57">
        <v>170348</v>
      </c>
      <c r="E31" s="57">
        <v>203113</v>
      </c>
      <c r="F31" s="57">
        <v>49596</v>
      </c>
      <c r="G31" s="57">
        <v>70608</v>
      </c>
      <c r="H31" s="57">
        <v>45352</v>
      </c>
      <c r="I31" s="57">
        <v>37557</v>
      </c>
      <c r="J31" s="57" t="s">
        <v>765</v>
      </c>
      <c r="K31" s="57">
        <v>12652198</v>
      </c>
      <c r="L31" s="57">
        <v>815859</v>
      </c>
      <c r="M31" s="57" t="s">
        <v>765</v>
      </c>
      <c r="N31" s="57" t="s">
        <v>765</v>
      </c>
      <c r="O31" s="57">
        <v>5729731</v>
      </c>
      <c r="P31" s="57">
        <v>880497</v>
      </c>
      <c r="Q31" s="57" t="s">
        <v>765</v>
      </c>
      <c r="R31" s="59" t="s">
        <v>107</v>
      </c>
    </row>
    <row r="32" spans="1:18" s="57" customFormat="1" ht="10.5" customHeight="1" x14ac:dyDescent="0.15">
      <c r="A32" s="970" t="s">
        <v>385</v>
      </c>
      <c r="B32" s="58">
        <v>15863407</v>
      </c>
      <c r="C32" s="57" t="s">
        <v>765</v>
      </c>
      <c r="D32" s="57" t="s">
        <v>765</v>
      </c>
      <c r="E32" s="57">
        <v>188248</v>
      </c>
      <c r="F32" s="57" t="s">
        <v>765</v>
      </c>
      <c r="G32" s="57">
        <v>47816</v>
      </c>
      <c r="H32" s="57" t="s">
        <v>765</v>
      </c>
      <c r="I32" s="57">
        <v>140432</v>
      </c>
      <c r="J32" s="57" t="s">
        <v>765</v>
      </c>
      <c r="K32" s="57">
        <v>14406871</v>
      </c>
      <c r="L32" s="57">
        <v>921210</v>
      </c>
      <c r="M32" s="57">
        <v>444908</v>
      </c>
      <c r="N32" s="57" t="s">
        <v>765</v>
      </c>
      <c r="O32" s="57">
        <v>6613203</v>
      </c>
      <c r="P32" s="57">
        <v>1141894</v>
      </c>
      <c r="Q32" s="57" t="s">
        <v>765</v>
      </c>
      <c r="R32" s="59" t="s">
        <v>108</v>
      </c>
    </row>
    <row r="33" spans="1:18" s="57" customFormat="1" ht="10.5" customHeight="1" x14ac:dyDescent="0.15">
      <c r="A33" s="970" t="s">
        <v>384</v>
      </c>
      <c r="B33" s="58">
        <v>17376266</v>
      </c>
      <c r="C33" s="57">
        <v>173888</v>
      </c>
      <c r="D33" s="57">
        <v>173888</v>
      </c>
      <c r="E33" s="57">
        <v>398187</v>
      </c>
      <c r="F33" s="57">
        <v>38534</v>
      </c>
      <c r="G33" s="57">
        <v>66874</v>
      </c>
      <c r="H33" s="57" t="s">
        <v>765</v>
      </c>
      <c r="I33" s="57">
        <v>292779</v>
      </c>
      <c r="J33" s="57" t="s">
        <v>765</v>
      </c>
      <c r="K33" s="57">
        <v>15114183</v>
      </c>
      <c r="L33" s="57">
        <v>1078171</v>
      </c>
      <c r="M33" s="57">
        <v>190438</v>
      </c>
      <c r="N33" s="57" t="s">
        <v>765</v>
      </c>
      <c r="O33" s="57">
        <v>6972832</v>
      </c>
      <c r="P33" s="57">
        <v>1146102</v>
      </c>
      <c r="Q33" s="57" t="s">
        <v>765</v>
      </c>
      <c r="R33" s="59" t="s">
        <v>109</v>
      </c>
    </row>
    <row r="34" spans="1:18" s="57" customFormat="1" ht="10.5" customHeight="1" x14ac:dyDescent="0.15">
      <c r="A34" s="970" t="s">
        <v>678</v>
      </c>
      <c r="B34" s="58">
        <v>16864111</v>
      </c>
      <c r="C34" s="57">
        <v>340708</v>
      </c>
      <c r="D34" s="57">
        <v>340708</v>
      </c>
      <c r="E34" s="57">
        <v>318334</v>
      </c>
      <c r="F34" s="57">
        <v>44737</v>
      </c>
      <c r="G34" s="57">
        <v>126879</v>
      </c>
      <c r="H34" s="57" t="s">
        <v>765</v>
      </c>
      <c r="I34" s="57">
        <v>146718</v>
      </c>
      <c r="J34" s="57" t="s">
        <v>765</v>
      </c>
      <c r="K34" s="57">
        <v>15086517</v>
      </c>
      <c r="L34" s="57">
        <v>1001783</v>
      </c>
      <c r="M34" s="57">
        <v>641950</v>
      </c>
      <c r="N34" s="57" t="s">
        <v>765</v>
      </c>
      <c r="O34" s="57">
        <v>6045264</v>
      </c>
      <c r="P34" s="57">
        <v>1535246</v>
      </c>
      <c r="Q34" s="57" t="s">
        <v>765</v>
      </c>
      <c r="R34" s="59" t="s">
        <v>679</v>
      </c>
    </row>
    <row r="35" spans="1:18" s="57" customFormat="1" ht="10.5" customHeight="1" x14ac:dyDescent="0.15">
      <c r="A35" s="970" t="s">
        <v>383</v>
      </c>
      <c r="B35" s="58">
        <v>13328313</v>
      </c>
      <c r="C35" s="57" t="s">
        <v>765</v>
      </c>
      <c r="D35" s="57" t="s">
        <v>765</v>
      </c>
      <c r="E35" s="57">
        <v>227726</v>
      </c>
      <c r="F35" s="57" t="s">
        <v>765</v>
      </c>
      <c r="G35" s="57">
        <v>183464</v>
      </c>
      <c r="H35" s="57" t="s">
        <v>765</v>
      </c>
      <c r="I35" s="57">
        <v>44262</v>
      </c>
      <c r="J35" s="57" t="s">
        <v>765</v>
      </c>
      <c r="K35" s="57">
        <v>11654553</v>
      </c>
      <c r="L35" s="57">
        <v>801937</v>
      </c>
      <c r="M35" s="57">
        <v>179120</v>
      </c>
      <c r="N35" s="57">
        <v>82349</v>
      </c>
      <c r="O35" s="57">
        <v>5536992</v>
      </c>
      <c r="P35" s="57">
        <v>999400</v>
      </c>
      <c r="Q35" s="57" t="s">
        <v>765</v>
      </c>
      <c r="R35" s="59" t="s">
        <v>104</v>
      </c>
    </row>
    <row r="36" spans="1:18" s="57" customFormat="1" ht="10.5" customHeight="1" x14ac:dyDescent="0.15">
      <c r="A36" s="971" t="s">
        <v>382</v>
      </c>
      <c r="B36" s="61">
        <v>15862656</v>
      </c>
      <c r="C36" s="62">
        <v>166155</v>
      </c>
      <c r="D36" s="62">
        <v>166155</v>
      </c>
      <c r="E36" s="62">
        <v>261096</v>
      </c>
      <c r="F36" s="62">
        <v>55051</v>
      </c>
      <c r="G36" s="62">
        <v>26714</v>
      </c>
      <c r="H36" s="62">
        <v>45131</v>
      </c>
      <c r="I36" s="62">
        <v>134200</v>
      </c>
      <c r="J36" s="62" t="s">
        <v>765</v>
      </c>
      <c r="K36" s="62">
        <v>14475193</v>
      </c>
      <c r="L36" s="62">
        <v>969278</v>
      </c>
      <c r="M36" s="62">
        <v>315915</v>
      </c>
      <c r="N36" s="62">
        <v>83134</v>
      </c>
      <c r="O36" s="62">
        <v>6337019</v>
      </c>
      <c r="P36" s="62">
        <v>982296</v>
      </c>
      <c r="Q36" s="62" t="s">
        <v>765</v>
      </c>
      <c r="R36" s="63" t="s">
        <v>105</v>
      </c>
    </row>
    <row r="37" spans="1:18" ht="9" customHeight="1" x14ac:dyDescent="0.35"/>
    <row r="38" spans="1:18" ht="13.5" customHeight="1" x14ac:dyDescent="0.35">
      <c r="I38" s="64" t="s">
        <v>129</v>
      </c>
    </row>
    <row r="39" spans="1:18" s="49" customFormat="1" ht="15" customHeight="1" x14ac:dyDescent="0.15">
      <c r="A39" s="45"/>
      <c r="B39" s="65" t="s">
        <v>130</v>
      </c>
      <c r="C39" s="48"/>
      <c r="D39" s="48"/>
      <c r="E39" s="45"/>
      <c r="F39" s="47"/>
      <c r="G39" s="48"/>
      <c r="H39" s="48"/>
      <c r="I39" s="45"/>
      <c r="J39" s="47"/>
      <c r="K39" s="45"/>
      <c r="L39" s="47"/>
      <c r="M39" s="48"/>
      <c r="N39" s="48"/>
      <c r="O39" s="48"/>
      <c r="P39" s="45"/>
      <c r="Q39" s="47"/>
      <c r="R39" s="1044" t="s">
        <v>111</v>
      </c>
    </row>
    <row r="40" spans="1:18" s="52" customFormat="1" ht="22.5" customHeight="1" x14ac:dyDescent="0.2">
      <c r="A40" s="50" t="s">
        <v>276</v>
      </c>
      <c r="B40" s="40" t="s">
        <v>41</v>
      </c>
      <c r="C40" s="40" t="s">
        <v>42</v>
      </c>
      <c r="D40" s="40" t="s">
        <v>83</v>
      </c>
      <c r="E40" s="40" t="s">
        <v>43</v>
      </c>
      <c r="F40" s="43" t="s">
        <v>132</v>
      </c>
      <c r="G40" s="40" t="s">
        <v>44</v>
      </c>
      <c r="H40" s="40" t="s">
        <v>133</v>
      </c>
      <c r="I40" s="40" t="s">
        <v>45</v>
      </c>
      <c r="J40" s="43" t="s">
        <v>134</v>
      </c>
      <c r="K40" s="40" t="s">
        <v>102</v>
      </c>
      <c r="L40" s="43" t="s">
        <v>135</v>
      </c>
      <c r="M40" s="40" t="s">
        <v>94</v>
      </c>
      <c r="N40" s="40" t="s">
        <v>96</v>
      </c>
      <c r="O40" s="40" t="s">
        <v>98</v>
      </c>
      <c r="P40" s="40" t="s">
        <v>24</v>
      </c>
      <c r="Q40" s="1001" t="s">
        <v>143</v>
      </c>
      <c r="R40" s="1045"/>
    </row>
    <row r="41" spans="1:18" s="52" customFormat="1" ht="30" customHeight="1" x14ac:dyDescent="0.2">
      <c r="A41" s="41"/>
      <c r="B41" s="35" t="s">
        <v>48</v>
      </c>
      <c r="C41" s="35" t="s">
        <v>49</v>
      </c>
      <c r="D41" s="35" t="s">
        <v>92</v>
      </c>
      <c r="E41" s="35" t="s">
        <v>137</v>
      </c>
      <c r="F41" s="35" t="s">
        <v>138</v>
      </c>
      <c r="G41" s="35" t="s">
        <v>50</v>
      </c>
      <c r="H41" s="35" t="s">
        <v>139</v>
      </c>
      <c r="I41" s="35" t="s">
        <v>93</v>
      </c>
      <c r="J41" s="35" t="s">
        <v>140</v>
      </c>
      <c r="K41" s="35" t="s">
        <v>89</v>
      </c>
      <c r="L41" s="35" t="s">
        <v>141</v>
      </c>
      <c r="M41" s="35" t="s">
        <v>95</v>
      </c>
      <c r="N41" s="35" t="s">
        <v>97</v>
      </c>
      <c r="O41" s="35" t="s">
        <v>99</v>
      </c>
      <c r="P41" s="35" t="s">
        <v>33</v>
      </c>
      <c r="Q41" s="53" t="s">
        <v>34</v>
      </c>
      <c r="R41" s="1046"/>
    </row>
    <row r="42" spans="1:18" s="57" customFormat="1" ht="10.5" customHeight="1" x14ac:dyDescent="0.15">
      <c r="A42" s="969" t="s">
        <v>598</v>
      </c>
      <c r="B42" s="54">
        <v>26903157</v>
      </c>
      <c r="C42" s="55">
        <v>4560743</v>
      </c>
      <c r="D42" s="55">
        <v>47319175</v>
      </c>
      <c r="E42" s="55">
        <v>133264</v>
      </c>
      <c r="F42" s="55">
        <v>14704175</v>
      </c>
      <c r="G42" s="55">
        <v>72963</v>
      </c>
      <c r="H42" s="55" t="s">
        <v>765</v>
      </c>
      <c r="I42" s="55">
        <v>14631212</v>
      </c>
      <c r="J42" s="55" t="s">
        <v>765</v>
      </c>
      <c r="K42" s="55" t="s">
        <v>765</v>
      </c>
      <c r="L42" s="55">
        <v>2210251</v>
      </c>
      <c r="M42" s="55" t="s">
        <v>765</v>
      </c>
      <c r="N42" s="55" t="s">
        <v>765</v>
      </c>
      <c r="O42" s="55">
        <v>778851</v>
      </c>
      <c r="P42" s="55">
        <v>1431400</v>
      </c>
      <c r="Q42" s="55">
        <v>5032041</v>
      </c>
      <c r="R42" s="56" t="s">
        <v>118</v>
      </c>
    </row>
    <row r="43" spans="1:18" s="57" customFormat="1" ht="10.5" customHeight="1" x14ac:dyDescent="0.15">
      <c r="A43" s="970" t="s">
        <v>669</v>
      </c>
      <c r="B43" s="57">
        <v>21617426</v>
      </c>
      <c r="C43" s="57">
        <v>2637372</v>
      </c>
      <c r="D43" s="57">
        <v>48704116</v>
      </c>
      <c r="E43" s="57">
        <v>69447</v>
      </c>
      <c r="F43" s="57">
        <v>16432678</v>
      </c>
      <c r="G43" s="57">
        <v>58684</v>
      </c>
      <c r="H43" s="57" t="s">
        <v>765</v>
      </c>
      <c r="I43" s="57">
        <v>16373994</v>
      </c>
      <c r="J43" s="57">
        <v>47157</v>
      </c>
      <c r="K43" s="57">
        <v>47157</v>
      </c>
      <c r="L43" s="57">
        <v>3043427</v>
      </c>
      <c r="M43" s="57">
        <v>326564</v>
      </c>
      <c r="N43" s="57">
        <v>590143</v>
      </c>
      <c r="O43" s="57">
        <v>453008</v>
      </c>
      <c r="P43" s="57">
        <v>1673712</v>
      </c>
      <c r="Q43" s="57">
        <v>3568284</v>
      </c>
      <c r="R43" s="59" t="s">
        <v>119</v>
      </c>
    </row>
    <row r="44" spans="1:18" s="57" customFormat="1" ht="10.5" customHeight="1" x14ac:dyDescent="0.15">
      <c r="A44" s="970" t="s">
        <v>670</v>
      </c>
      <c r="B44" s="57">
        <v>16044537</v>
      </c>
      <c r="C44" s="57">
        <v>1317526</v>
      </c>
      <c r="D44" s="57">
        <v>49350204</v>
      </c>
      <c r="E44" s="57">
        <v>37159</v>
      </c>
      <c r="F44" s="57">
        <v>16604381</v>
      </c>
      <c r="G44" s="57" t="s">
        <v>765</v>
      </c>
      <c r="H44" s="57" t="s">
        <v>765</v>
      </c>
      <c r="I44" s="57">
        <v>16604381</v>
      </c>
      <c r="J44" s="57">
        <v>155040</v>
      </c>
      <c r="K44" s="57">
        <v>155040</v>
      </c>
      <c r="L44" s="57">
        <v>6282634</v>
      </c>
      <c r="M44" s="57">
        <v>2575949</v>
      </c>
      <c r="N44" s="57">
        <v>1622209</v>
      </c>
      <c r="O44" s="57">
        <v>469102</v>
      </c>
      <c r="P44" s="57">
        <v>1615374</v>
      </c>
      <c r="Q44" s="57">
        <v>2250413</v>
      </c>
      <c r="R44" s="59" t="s">
        <v>120</v>
      </c>
    </row>
    <row r="45" spans="1:18" s="57" customFormat="1" ht="10.5" customHeight="1" x14ac:dyDescent="0.15">
      <c r="A45" s="970" t="s">
        <v>671</v>
      </c>
      <c r="B45" s="57">
        <v>17797956</v>
      </c>
      <c r="C45" s="57">
        <v>2403304</v>
      </c>
      <c r="D45" s="57">
        <v>46984264</v>
      </c>
      <c r="E45" s="57" t="s">
        <v>765</v>
      </c>
      <c r="F45" s="57">
        <v>11549050</v>
      </c>
      <c r="G45" s="57" t="s">
        <v>765</v>
      </c>
      <c r="H45" s="57" t="s">
        <v>765</v>
      </c>
      <c r="I45" s="57">
        <v>11549050</v>
      </c>
      <c r="J45" s="57">
        <v>516713</v>
      </c>
      <c r="K45" s="57">
        <v>516713</v>
      </c>
      <c r="L45" s="57">
        <v>6864761</v>
      </c>
      <c r="M45" s="57">
        <v>5163606</v>
      </c>
      <c r="N45" s="57">
        <v>548710</v>
      </c>
      <c r="O45" s="57">
        <v>160531</v>
      </c>
      <c r="P45" s="57">
        <v>991914</v>
      </c>
      <c r="Q45" s="57">
        <v>317115</v>
      </c>
      <c r="R45" s="59" t="s">
        <v>283</v>
      </c>
    </row>
    <row r="46" spans="1:18" s="57" customFormat="1" ht="10.5" customHeight="1" x14ac:dyDescent="0.15">
      <c r="A46" s="970" t="s">
        <v>672</v>
      </c>
      <c r="B46" s="57">
        <v>13706709</v>
      </c>
      <c r="C46" s="57">
        <v>1747022</v>
      </c>
      <c r="D46" s="57">
        <v>45250794</v>
      </c>
      <c r="E46" s="57" t="s">
        <v>765</v>
      </c>
      <c r="F46" s="57">
        <v>10705375</v>
      </c>
      <c r="G46" s="57" t="s">
        <v>765</v>
      </c>
      <c r="H46" s="57">
        <v>96599</v>
      </c>
      <c r="I46" s="57">
        <v>10608776</v>
      </c>
      <c r="J46" s="57">
        <v>1813492</v>
      </c>
      <c r="K46" s="57">
        <v>1813492</v>
      </c>
      <c r="L46" s="57">
        <v>5005894</v>
      </c>
      <c r="M46" s="57">
        <v>2532351</v>
      </c>
      <c r="N46" s="57">
        <v>443929</v>
      </c>
      <c r="O46" s="57">
        <v>475238</v>
      </c>
      <c r="P46" s="57">
        <v>1554376</v>
      </c>
      <c r="Q46" s="57">
        <v>795611</v>
      </c>
      <c r="R46" s="59" t="s">
        <v>673</v>
      </c>
    </row>
    <row r="47" spans="1:18" s="57" customFormat="1" ht="10.5" customHeight="1" x14ac:dyDescent="0.15">
      <c r="A47" s="970"/>
      <c r="R47" s="59"/>
    </row>
    <row r="48" spans="1:18" s="57" customFormat="1" ht="10.5" customHeight="1" x14ac:dyDescent="0.15">
      <c r="A48" s="970" t="s">
        <v>595</v>
      </c>
      <c r="B48" s="57">
        <v>16586647</v>
      </c>
      <c r="C48" s="57">
        <v>2649428</v>
      </c>
      <c r="D48" s="57">
        <v>45293598</v>
      </c>
      <c r="E48" s="57" t="s">
        <v>765</v>
      </c>
      <c r="F48" s="57">
        <v>11073478</v>
      </c>
      <c r="G48" s="57" t="s">
        <v>765</v>
      </c>
      <c r="H48" s="57" t="s">
        <v>765</v>
      </c>
      <c r="I48" s="57">
        <v>11073478</v>
      </c>
      <c r="J48" s="57">
        <v>850990</v>
      </c>
      <c r="K48" s="57">
        <v>850990</v>
      </c>
      <c r="L48" s="57">
        <v>6718121</v>
      </c>
      <c r="M48" s="57">
        <v>5063736</v>
      </c>
      <c r="N48" s="57">
        <v>395964</v>
      </c>
      <c r="O48" s="57">
        <v>311184</v>
      </c>
      <c r="P48" s="57">
        <v>947237</v>
      </c>
      <c r="Q48" s="57">
        <v>161036</v>
      </c>
      <c r="R48" s="59" t="s">
        <v>282</v>
      </c>
    </row>
    <row r="49" spans="1:18" s="57" customFormat="1" ht="10.5" customHeight="1" x14ac:dyDescent="0.15">
      <c r="A49" s="970" t="s">
        <v>674</v>
      </c>
      <c r="B49" s="57">
        <v>14094531</v>
      </c>
      <c r="C49" s="57">
        <v>1905495</v>
      </c>
      <c r="D49" s="57">
        <v>45893537</v>
      </c>
      <c r="E49" s="57" t="s">
        <v>765</v>
      </c>
      <c r="F49" s="57">
        <v>9825338</v>
      </c>
      <c r="G49" s="57" t="s">
        <v>765</v>
      </c>
      <c r="H49" s="57">
        <v>96599</v>
      </c>
      <c r="I49" s="57">
        <v>9728739</v>
      </c>
      <c r="J49" s="57">
        <v>1632580</v>
      </c>
      <c r="K49" s="57">
        <v>1632580</v>
      </c>
      <c r="L49" s="57">
        <v>4650394</v>
      </c>
      <c r="M49" s="57">
        <v>2335551</v>
      </c>
      <c r="N49" s="57">
        <v>412083</v>
      </c>
      <c r="O49" s="57">
        <v>164054</v>
      </c>
      <c r="P49" s="57">
        <v>1738706</v>
      </c>
      <c r="Q49" s="57">
        <v>814468</v>
      </c>
      <c r="R49" s="59" t="s">
        <v>675</v>
      </c>
    </row>
    <row r="50" spans="1:18" s="57" customFormat="1" ht="10.5" customHeight="1" x14ac:dyDescent="0.15">
      <c r="A50" s="970"/>
      <c r="R50" s="59"/>
    </row>
    <row r="51" spans="1:18" s="57" customFormat="1" ht="10.5" customHeight="1" x14ac:dyDescent="0.15">
      <c r="A51" s="970" t="s">
        <v>393</v>
      </c>
      <c r="B51" s="57">
        <v>3587592</v>
      </c>
      <c r="C51" s="57">
        <v>313391</v>
      </c>
      <c r="D51" s="57">
        <v>10614559</v>
      </c>
      <c r="E51" s="57" t="s">
        <v>765</v>
      </c>
      <c r="F51" s="57">
        <v>3006254</v>
      </c>
      <c r="G51" s="57" t="s">
        <v>765</v>
      </c>
      <c r="H51" s="57" t="s">
        <v>765</v>
      </c>
      <c r="I51" s="57">
        <v>3006254</v>
      </c>
      <c r="J51" s="57">
        <v>384085</v>
      </c>
      <c r="K51" s="57">
        <v>384085</v>
      </c>
      <c r="L51" s="57">
        <v>1343074</v>
      </c>
      <c r="M51" s="57">
        <v>634846</v>
      </c>
      <c r="N51" s="57">
        <v>110626</v>
      </c>
      <c r="O51" s="57">
        <v>311184</v>
      </c>
      <c r="P51" s="57">
        <v>286418</v>
      </c>
      <c r="Q51" s="57" t="s">
        <v>765</v>
      </c>
      <c r="R51" s="59" t="s">
        <v>281</v>
      </c>
    </row>
    <row r="52" spans="1:18" s="57" customFormat="1" ht="10.5" customHeight="1" x14ac:dyDescent="0.15">
      <c r="A52" s="970" t="s">
        <v>396</v>
      </c>
      <c r="B52" s="57">
        <v>3231522</v>
      </c>
      <c r="C52" s="57">
        <v>237668</v>
      </c>
      <c r="D52" s="57">
        <v>10552024</v>
      </c>
      <c r="E52" s="57" t="s">
        <v>765</v>
      </c>
      <c r="F52" s="57">
        <v>3345402</v>
      </c>
      <c r="G52" s="57" t="s">
        <v>765</v>
      </c>
      <c r="H52" s="57" t="s">
        <v>765</v>
      </c>
      <c r="I52" s="57">
        <v>3345402</v>
      </c>
      <c r="J52" s="57">
        <v>619050</v>
      </c>
      <c r="K52" s="57">
        <v>619050</v>
      </c>
      <c r="L52" s="57">
        <v>1006669</v>
      </c>
      <c r="M52" s="57">
        <v>267764</v>
      </c>
      <c r="N52" s="57">
        <v>173322</v>
      </c>
      <c r="O52" s="57">
        <v>164054</v>
      </c>
      <c r="P52" s="57">
        <v>401529</v>
      </c>
      <c r="Q52" s="57">
        <v>158691</v>
      </c>
      <c r="R52" s="59" t="s">
        <v>121</v>
      </c>
    </row>
    <row r="53" spans="1:18" s="57" customFormat="1" ht="10.5" customHeight="1" x14ac:dyDescent="0.15">
      <c r="A53" s="970" t="s">
        <v>395</v>
      </c>
      <c r="B53" s="57">
        <v>3266626</v>
      </c>
      <c r="C53" s="57">
        <v>871834</v>
      </c>
      <c r="D53" s="57">
        <v>11790902</v>
      </c>
      <c r="E53" s="57" t="s">
        <v>765</v>
      </c>
      <c r="F53" s="57">
        <v>2181647</v>
      </c>
      <c r="G53" s="57" t="s">
        <v>765</v>
      </c>
      <c r="H53" s="57" t="s">
        <v>765</v>
      </c>
      <c r="I53" s="57">
        <v>2181647</v>
      </c>
      <c r="J53" s="57">
        <v>203227</v>
      </c>
      <c r="K53" s="57">
        <v>203227</v>
      </c>
      <c r="L53" s="57">
        <v>1225081</v>
      </c>
      <c r="M53" s="57">
        <v>579404</v>
      </c>
      <c r="N53" s="57">
        <v>159981</v>
      </c>
      <c r="O53" s="57" t="s">
        <v>765</v>
      </c>
      <c r="P53" s="57">
        <v>485696</v>
      </c>
      <c r="Q53" s="57">
        <v>610003</v>
      </c>
      <c r="R53" s="59" t="s">
        <v>122</v>
      </c>
    </row>
    <row r="54" spans="1:18" s="57" customFormat="1" ht="10.5" customHeight="1" x14ac:dyDescent="0.15">
      <c r="A54" s="970" t="s">
        <v>394</v>
      </c>
      <c r="B54" s="57">
        <v>3620969</v>
      </c>
      <c r="C54" s="57">
        <v>324129</v>
      </c>
      <c r="D54" s="57">
        <v>12293309</v>
      </c>
      <c r="E54" s="57" t="s">
        <v>765</v>
      </c>
      <c r="F54" s="57">
        <v>2172072</v>
      </c>
      <c r="G54" s="57" t="s">
        <v>765</v>
      </c>
      <c r="H54" s="57">
        <v>96599</v>
      </c>
      <c r="I54" s="57">
        <v>2075473</v>
      </c>
      <c r="J54" s="57">
        <v>607130</v>
      </c>
      <c r="K54" s="57">
        <v>607130</v>
      </c>
      <c r="L54" s="57">
        <v>1431070</v>
      </c>
      <c r="M54" s="57">
        <v>1050337</v>
      </c>
      <c r="N54" s="57" t="s">
        <v>765</v>
      </c>
      <c r="O54" s="57" t="s">
        <v>765</v>
      </c>
      <c r="P54" s="57">
        <v>380733</v>
      </c>
      <c r="Q54" s="57">
        <v>26917</v>
      </c>
      <c r="R54" s="59" t="s">
        <v>123</v>
      </c>
    </row>
    <row r="55" spans="1:18" s="57" customFormat="1" ht="10.5" customHeight="1" x14ac:dyDescent="0.15">
      <c r="A55" s="970" t="s">
        <v>676</v>
      </c>
      <c r="B55" s="57">
        <v>3975414</v>
      </c>
      <c r="C55" s="57">
        <v>471864</v>
      </c>
      <c r="D55" s="57">
        <v>11257302</v>
      </c>
      <c r="E55" s="57" t="s">
        <v>765</v>
      </c>
      <c r="F55" s="57">
        <v>2126217</v>
      </c>
      <c r="G55" s="57" t="s">
        <v>765</v>
      </c>
      <c r="H55" s="57" t="s">
        <v>765</v>
      </c>
      <c r="I55" s="57">
        <v>2126217</v>
      </c>
      <c r="J55" s="57">
        <v>203173</v>
      </c>
      <c r="K55" s="57">
        <v>203173</v>
      </c>
      <c r="L55" s="57">
        <v>987574</v>
      </c>
      <c r="M55" s="57">
        <v>438046</v>
      </c>
      <c r="N55" s="57">
        <v>78780</v>
      </c>
      <c r="O55" s="57" t="s">
        <v>765</v>
      </c>
      <c r="P55" s="57">
        <v>470748</v>
      </c>
      <c r="Q55" s="57">
        <v>18857</v>
      </c>
      <c r="R55" s="59" t="s">
        <v>677</v>
      </c>
    </row>
    <row r="56" spans="1:18" s="57" customFormat="1" ht="10.5" customHeight="1" x14ac:dyDescent="0.15">
      <c r="A56" s="970"/>
      <c r="R56" s="59"/>
    </row>
    <row r="57" spans="1:18" s="57" customFormat="1" ht="10.5" customHeight="1" x14ac:dyDescent="0.15">
      <c r="A57" s="970" t="s">
        <v>280</v>
      </c>
      <c r="B57" s="57">
        <v>1047441</v>
      </c>
      <c r="C57" s="57">
        <v>75676</v>
      </c>
      <c r="D57" s="57">
        <v>3572118</v>
      </c>
      <c r="E57" s="57" t="s">
        <v>765</v>
      </c>
      <c r="F57" s="57">
        <v>1097273</v>
      </c>
      <c r="G57" s="57" t="s">
        <v>765</v>
      </c>
      <c r="H57" s="57" t="s">
        <v>765</v>
      </c>
      <c r="I57" s="57">
        <v>1097273</v>
      </c>
      <c r="J57" s="57">
        <v>222140</v>
      </c>
      <c r="K57" s="57">
        <v>222140</v>
      </c>
      <c r="L57" s="57">
        <v>613533</v>
      </c>
      <c r="M57" s="57">
        <v>317260</v>
      </c>
      <c r="N57" s="57">
        <v>38150</v>
      </c>
      <c r="O57" s="57">
        <v>153129</v>
      </c>
      <c r="P57" s="57">
        <v>104994</v>
      </c>
      <c r="Q57" s="57" t="s">
        <v>765</v>
      </c>
      <c r="R57" s="59" t="s">
        <v>279</v>
      </c>
    </row>
    <row r="58" spans="1:18" s="57" customFormat="1" ht="10.5" customHeight="1" x14ac:dyDescent="0.15">
      <c r="A58" s="970" t="s">
        <v>383</v>
      </c>
      <c r="B58" s="57">
        <v>1181126</v>
      </c>
      <c r="C58" s="57">
        <v>79273</v>
      </c>
      <c r="D58" s="57">
        <v>3340900</v>
      </c>
      <c r="E58" s="57" t="s">
        <v>765</v>
      </c>
      <c r="F58" s="57">
        <v>1269762</v>
      </c>
      <c r="G58" s="57" t="s">
        <v>765</v>
      </c>
      <c r="H58" s="57" t="s">
        <v>765</v>
      </c>
      <c r="I58" s="57">
        <v>1269762</v>
      </c>
      <c r="J58" s="57">
        <v>82955</v>
      </c>
      <c r="K58" s="57">
        <v>82955</v>
      </c>
      <c r="L58" s="57">
        <v>315150</v>
      </c>
      <c r="M58" s="57">
        <v>19028</v>
      </c>
      <c r="N58" s="57">
        <v>36388</v>
      </c>
      <c r="O58" s="57">
        <v>158055</v>
      </c>
      <c r="P58" s="57">
        <v>101679</v>
      </c>
      <c r="Q58" s="57" t="s">
        <v>765</v>
      </c>
      <c r="R58" s="59" t="s">
        <v>104</v>
      </c>
    </row>
    <row r="59" spans="1:18" s="57" customFormat="1" ht="10.5" customHeight="1" x14ac:dyDescent="0.15">
      <c r="A59" s="970" t="s">
        <v>382</v>
      </c>
      <c r="B59" s="57">
        <v>1359025</v>
      </c>
      <c r="C59" s="57">
        <v>158442</v>
      </c>
      <c r="D59" s="57">
        <v>3701541</v>
      </c>
      <c r="E59" s="57" t="s">
        <v>765</v>
      </c>
      <c r="F59" s="57">
        <v>639219</v>
      </c>
      <c r="G59" s="57" t="s">
        <v>765</v>
      </c>
      <c r="H59" s="57" t="s">
        <v>765</v>
      </c>
      <c r="I59" s="57">
        <v>639219</v>
      </c>
      <c r="J59" s="57">
        <v>78990</v>
      </c>
      <c r="K59" s="57">
        <v>78990</v>
      </c>
      <c r="L59" s="57">
        <v>414391</v>
      </c>
      <c r="M59" s="57">
        <v>298558</v>
      </c>
      <c r="N59" s="57">
        <v>36088</v>
      </c>
      <c r="O59" s="57" t="s">
        <v>765</v>
      </c>
      <c r="P59" s="57">
        <v>79745</v>
      </c>
      <c r="Q59" s="57" t="s">
        <v>765</v>
      </c>
      <c r="R59" s="59" t="s">
        <v>105</v>
      </c>
    </row>
    <row r="60" spans="1:18" s="57" customFormat="1" ht="10.5" customHeight="1" x14ac:dyDescent="0.15">
      <c r="A60" s="970" t="s">
        <v>392</v>
      </c>
      <c r="B60" s="57">
        <v>1178281</v>
      </c>
      <c r="C60" s="57">
        <v>158782</v>
      </c>
      <c r="D60" s="57">
        <v>3973583</v>
      </c>
      <c r="E60" s="57" t="s">
        <v>765</v>
      </c>
      <c r="F60" s="57">
        <v>1049890</v>
      </c>
      <c r="G60" s="57" t="s">
        <v>765</v>
      </c>
      <c r="H60" s="57" t="s">
        <v>765</v>
      </c>
      <c r="I60" s="57">
        <v>1049890</v>
      </c>
      <c r="J60" s="57">
        <v>166708</v>
      </c>
      <c r="K60" s="57">
        <v>166708</v>
      </c>
      <c r="L60" s="57">
        <v>583263</v>
      </c>
      <c r="M60" s="57">
        <v>114235</v>
      </c>
      <c r="N60" s="57">
        <v>63819</v>
      </c>
      <c r="O60" s="57">
        <v>164054</v>
      </c>
      <c r="P60" s="57">
        <v>241155</v>
      </c>
      <c r="Q60" s="57" t="s">
        <v>765</v>
      </c>
      <c r="R60" s="59" t="s">
        <v>106</v>
      </c>
    </row>
    <row r="61" spans="1:18" s="57" customFormat="1" ht="10.5" customHeight="1" x14ac:dyDescent="0.15">
      <c r="A61" s="970" t="s">
        <v>391</v>
      </c>
      <c r="B61" s="57">
        <v>922537</v>
      </c>
      <c r="C61" s="57" t="s">
        <v>765</v>
      </c>
      <c r="D61" s="57">
        <v>3062646</v>
      </c>
      <c r="E61" s="57" t="s">
        <v>765</v>
      </c>
      <c r="F61" s="57">
        <v>941585</v>
      </c>
      <c r="G61" s="57" t="s">
        <v>765</v>
      </c>
      <c r="H61" s="57" t="s">
        <v>765</v>
      </c>
      <c r="I61" s="57">
        <v>941585</v>
      </c>
      <c r="J61" s="57">
        <v>241974</v>
      </c>
      <c r="K61" s="57">
        <v>241974</v>
      </c>
      <c r="L61" s="57">
        <v>269877</v>
      </c>
      <c r="M61" s="57" t="s">
        <v>765</v>
      </c>
      <c r="N61" s="57">
        <v>109503</v>
      </c>
      <c r="O61" s="57" t="s">
        <v>765</v>
      </c>
      <c r="P61" s="57">
        <v>160374</v>
      </c>
      <c r="Q61" s="57">
        <v>158691</v>
      </c>
      <c r="R61" s="60" t="s">
        <v>124</v>
      </c>
    </row>
    <row r="62" spans="1:18" s="57" customFormat="1" ht="10.5" customHeight="1" x14ac:dyDescent="0.15">
      <c r="A62" s="970" t="s">
        <v>390</v>
      </c>
      <c r="B62" s="57">
        <v>1130704</v>
      </c>
      <c r="C62" s="57">
        <v>78886</v>
      </c>
      <c r="D62" s="57">
        <v>3515795</v>
      </c>
      <c r="E62" s="57" t="s">
        <v>765</v>
      </c>
      <c r="F62" s="57">
        <v>1353927</v>
      </c>
      <c r="G62" s="57" t="s">
        <v>765</v>
      </c>
      <c r="H62" s="57" t="s">
        <v>765</v>
      </c>
      <c r="I62" s="57">
        <v>1353927</v>
      </c>
      <c r="J62" s="57">
        <v>210368</v>
      </c>
      <c r="K62" s="57">
        <v>210368</v>
      </c>
      <c r="L62" s="57">
        <v>153529</v>
      </c>
      <c r="M62" s="57">
        <v>153529</v>
      </c>
      <c r="N62" s="57" t="s">
        <v>765</v>
      </c>
      <c r="O62" s="57" t="s">
        <v>765</v>
      </c>
      <c r="P62" s="57" t="s">
        <v>765</v>
      </c>
      <c r="Q62" s="57" t="s">
        <v>765</v>
      </c>
      <c r="R62" s="59" t="s">
        <v>125</v>
      </c>
    </row>
    <row r="63" spans="1:18" s="57" customFormat="1" ht="10.5" customHeight="1" x14ac:dyDescent="0.15">
      <c r="A63" s="970" t="s">
        <v>389</v>
      </c>
      <c r="B63" s="57">
        <v>1296505</v>
      </c>
      <c r="C63" s="57">
        <v>317500</v>
      </c>
      <c r="D63" s="57">
        <v>3441140</v>
      </c>
      <c r="E63" s="57" t="s">
        <v>765</v>
      </c>
      <c r="F63" s="57">
        <v>1075771</v>
      </c>
      <c r="G63" s="57" t="s">
        <v>765</v>
      </c>
      <c r="H63" s="57" t="s">
        <v>765</v>
      </c>
      <c r="I63" s="57">
        <v>1075771</v>
      </c>
      <c r="J63" s="57">
        <v>44040</v>
      </c>
      <c r="K63" s="57">
        <v>44040</v>
      </c>
      <c r="L63" s="57">
        <v>318063</v>
      </c>
      <c r="M63" s="57" t="s">
        <v>765</v>
      </c>
      <c r="N63" s="57" t="s">
        <v>765</v>
      </c>
      <c r="O63" s="57" t="s">
        <v>765</v>
      </c>
      <c r="P63" s="57">
        <v>318063</v>
      </c>
      <c r="Q63" s="57">
        <v>308545</v>
      </c>
      <c r="R63" s="59" t="s">
        <v>126</v>
      </c>
    </row>
    <row r="64" spans="1:18" s="57" customFormat="1" ht="10.5" customHeight="1" x14ac:dyDescent="0.15">
      <c r="A64" s="970" t="s">
        <v>388</v>
      </c>
      <c r="B64" s="57">
        <v>875323</v>
      </c>
      <c r="C64" s="57">
        <v>154803</v>
      </c>
      <c r="D64" s="57">
        <v>4330508</v>
      </c>
      <c r="E64" s="57" t="s">
        <v>765</v>
      </c>
      <c r="F64" s="57">
        <v>753478</v>
      </c>
      <c r="G64" s="57" t="s">
        <v>765</v>
      </c>
      <c r="H64" s="57" t="s">
        <v>765</v>
      </c>
      <c r="I64" s="57">
        <v>753478</v>
      </c>
      <c r="J64" s="57" t="s">
        <v>765</v>
      </c>
      <c r="K64" s="57" t="s">
        <v>765</v>
      </c>
      <c r="L64" s="57">
        <v>588808</v>
      </c>
      <c r="M64" s="57">
        <v>421175</v>
      </c>
      <c r="N64" s="57" t="s">
        <v>765</v>
      </c>
      <c r="O64" s="57" t="s">
        <v>765</v>
      </c>
      <c r="P64" s="57">
        <v>167633</v>
      </c>
      <c r="Q64" s="57" t="s">
        <v>765</v>
      </c>
      <c r="R64" s="59" t="s">
        <v>127</v>
      </c>
    </row>
    <row r="65" spans="1:18" s="57" customFormat="1" ht="10.5" customHeight="1" x14ac:dyDescent="0.15">
      <c r="A65" s="970" t="s">
        <v>387</v>
      </c>
      <c r="B65" s="57">
        <v>1094798</v>
      </c>
      <c r="C65" s="57">
        <v>399531</v>
      </c>
      <c r="D65" s="57">
        <v>4019254</v>
      </c>
      <c r="E65" s="57" t="s">
        <v>765</v>
      </c>
      <c r="F65" s="57">
        <v>352398</v>
      </c>
      <c r="G65" s="57" t="s">
        <v>765</v>
      </c>
      <c r="H65" s="57" t="s">
        <v>765</v>
      </c>
      <c r="I65" s="57">
        <v>352398</v>
      </c>
      <c r="J65" s="57">
        <v>159187</v>
      </c>
      <c r="K65" s="57">
        <v>159187</v>
      </c>
      <c r="L65" s="57">
        <v>318210</v>
      </c>
      <c r="M65" s="57">
        <v>158229</v>
      </c>
      <c r="N65" s="57">
        <v>159981</v>
      </c>
      <c r="O65" s="57" t="s">
        <v>765</v>
      </c>
      <c r="P65" s="57" t="s">
        <v>765</v>
      </c>
      <c r="Q65" s="57">
        <v>301458</v>
      </c>
      <c r="R65" s="59" t="s">
        <v>128</v>
      </c>
    </row>
    <row r="66" spans="1:18" s="57" customFormat="1" ht="10.5" customHeight="1" x14ac:dyDescent="0.15">
      <c r="A66" s="970" t="s">
        <v>386</v>
      </c>
      <c r="B66" s="57">
        <v>1130814</v>
      </c>
      <c r="C66" s="57">
        <v>245123</v>
      </c>
      <c r="D66" s="57">
        <v>3850174</v>
      </c>
      <c r="E66" s="57" t="s">
        <v>765</v>
      </c>
      <c r="F66" s="57">
        <v>590673</v>
      </c>
      <c r="G66" s="57" t="s">
        <v>765</v>
      </c>
      <c r="H66" s="57" t="s">
        <v>765</v>
      </c>
      <c r="I66" s="57">
        <v>590673</v>
      </c>
      <c r="J66" s="57">
        <v>189239</v>
      </c>
      <c r="K66" s="57">
        <v>189239</v>
      </c>
      <c r="L66" s="57">
        <v>598407</v>
      </c>
      <c r="M66" s="57">
        <v>480054</v>
      </c>
      <c r="N66" s="57" t="s">
        <v>765</v>
      </c>
      <c r="O66" s="57" t="s">
        <v>765</v>
      </c>
      <c r="P66" s="57">
        <v>118353</v>
      </c>
      <c r="Q66" s="57" t="s">
        <v>765</v>
      </c>
      <c r="R66" s="59" t="s">
        <v>107</v>
      </c>
    </row>
    <row r="67" spans="1:18" s="57" customFormat="1" ht="10.5" customHeight="1" x14ac:dyDescent="0.15">
      <c r="A67" s="970" t="s">
        <v>385</v>
      </c>
      <c r="B67" s="57">
        <v>1255864</v>
      </c>
      <c r="C67" s="57">
        <v>79006</v>
      </c>
      <c r="D67" s="57">
        <v>3950786</v>
      </c>
      <c r="E67" s="57" t="s">
        <v>765</v>
      </c>
      <c r="F67" s="57">
        <v>876882</v>
      </c>
      <c r="G67" s="57" t="s">
        <v>765</v>
      </c>
      <c r="H67" s="57">
        <v>96599</v>
      </c>
      <c r="I67" s="57">
        <v>780283</v>
      </c>
      <c r="J67" s="57">
        <v>165459</v>
      </c>
      <c r="K67" s="57">
        <v>165459</v>
      </c>
      <c r="L67" s="57">
        <v>179407</v>
      </c>
      <c r="M67" s="57">
        <v>79415</v>
      </c>
      <c r="N67" s="57" t="s">
        <v>765</v>
      </c>
      <c r="O67" s="57" t="s">
        <v>765</v>
      </c>
      <c r="P67" s="57">
        <v>99992</v>
      </c>
      <c r="Q67" s="57">
        <v>26917</v>
      </c>
      <c r="R67" s="59" t="s">
        <v>108</v>
      </c>
    </row>
    <row r="68" spans="1:18" s="57" customFormat="1" ht="10.5" customHeight="1" x14ac:dyDescent="0.15">
      <c r="A68" s="970" t="s">
        <v>384</v>
      </c>
      <c r="B68" s="57">
        <v>1234291</v>
      </c>
      <c r="C68" s="57" t="s">
        <v>765</v>
      </c>
      <c r="D68" s="57">
        <v>4492349</v>
      </c>
      <c r="E68" s="57" t="s">
        <v>765</v>
      </c>
      <c r="F68" s="57">
        <v>704517</v>
      </c>
      <c r="G68" s="57" t="s">
        <v>765</v>
      </c>
      <c r="H68" s="57" t="s">
        <v>765</v>
      </c>
      <c r="I68" s="57">
        <v>704517</v>
      </c>
      <c r="J68" s="57">
        <v>252432</v>
      </c>
      <c r="K68" s="57">
        <v>252432</v>
      </c>
      <c r="L68" s="57">
        <v>653256</v>
      </c>
      <c r="M68" s="57">
        <v>490868</v>
      </c>
      <c r="N68" s="57" t="s">
        <v>765</v>
      </c>
      <c r="O68" s="57" t="s">
        <v>765</v>
      </c>
      <c r="P68" s="57">
        <v>162388</v>
      </c>
      <c r="Q68" s="57" t="s">
        <v>765</v>
      </c>
      <c r="R68" s="59" t="s">
        <v>109</v>
      </c>
    </row>
    <row r="69" spans="1:18" s="57" customFormat="1" ht="10.5" customHeight="1" x14ac:dyDescent="0.15">
      <c r="A69" s="970" t="s">
        <v>678</v>
      </c>
      <c r="B69" s="57">
        <v>1498841</v>
      </c>
      <c r="C69" s="57">
        <v>325209</v>
      </c>
      <c r="D69" s="57">
        <v>4038224</v>
      </c>
      <c r="E69" s="57" t="s">
        <v>765</v>
      </c>
      <c r="F69" s="57">
        <v>465602</v>
      </c>
      <c r="G69" s="57" t="s">
        <v>765</v>
      </c>
      <c r="H69" s="57" t="s">
        <v>765</v>
      </c>
      <c r="I69" s="57">
        <v>465602</v>
      </c>
      <c r="J69" s="57">
        <v>158850</v>
      </c>
      <c r="K69" s="57">
        <v>158850</v>
      </c>
      <c r="L69" s="57">
        <v>334564</v>
      </c>
      <c r="M69" s="57">
        <v>158647</v>
      </c>
      <c r="N69" s="57">
        <v>39686</v>
      </c>
      <c r="O69" s="57" t="s">
        <v>765</v>
      </c>
      <c r="P69" s="57">
        <v>136231</v>
      </c>
      <c r="Q69" s="57">
        <v>18857</v>
      </c>
      <c r="R69" s="59" t="s">
        <v>679</v>
      </c>
    </row>
    <row r="70" spans="1:18" s="57" customFormat="1" ht="10.5" customHeight="1" x14ac:dyDescent="0.15">
      <c r="A70" s="970" t="s">
        <v>383</v>
      </c>
      <c r="B70" s="57">
        <v>969267</v>
      </c>
      <c r="C70" s="57" t="s">
        <v>765</v>
      </c>
      <c r="D70" s="57">
        <v>3085488</v>
      </c>
      <c r="E70" s="57" t="s">
        <v>765</v>
      </c>
      <c r="F70" s="57">
        <v>956697</v>
      </c>
      <c r="G70" s="57" t="s">
        <v>765</v>
      </c>
      <c r="H70" s="57" t="s">
        <v>765</v>
      </c>
      <c r="I70" s="57">
        <v>956697</v>
      </c>
      <c r="J70" s="57">
        <v>44323</v>
      </c>
      <c r="K70" s="57">
        <v>44323</v>
      </c>
      <c r="L70" s="57">
        <v>396716</v>
      </c>
      <c r="M70" s="57">
        <v>279399</v>
      </c>
      <c r="N70" s="57" t="s">
        <v>765</v>
      </c>
      <c r="O70" s="57" t="s">
        <v>765</v>
      </c>
      <c r="P70" s="57">
        <v>117317</v>
      </c>
      <c r="Q70" s="57" t="s">
        <v>765</v>
      </c>
      <c r="R70" s="59" t="s">
        <v>104</v>
      </c>
    </row>
    <row r="71" spans="1:18" s="57" customFormat="1" ht="10.5" customHeight="1" x14ac:dyDescent="0.15">
      <c r="A71" s="971" t="s">
        <v>382</v>
      </c>
      <c r="B71" s="61">
        <v>1507306</v>
      </c>
      <c r="C71" s="62">
        <v>146655</v>
      </c>
      <c r="D71" s="62">
        <v>4133590</v>
      </c>
      <c r="E71" s="62" t="s">
        <v>765</v>
      </c>
      <c r="F71" s="62">
        <v>703918</v>
      </c>
      <c r="G71" s="62" t="s">
        <v>765</v>
      </c>
      <c r="H71" s="62" t="s">
        <v>765</v>
      </c>
      <c r="I71" s="62">
        <v>703918</v>
      </c>
      <c r="J71" s="62" t="s">
        <v>765</v>
      </c>
      <c r="K71" s="62" t="s">
        <v>765</v>
      </c>
      <c r="L71" s="62">
        <v>256294</v>
      </c>
      <c r="M71" s="62" t="s">
        <v>765</v>
      </c>
      <c r="N71" s="62">
        <v>39094</v>
      </c>
      <c r="O71" s="62" t="s">
        <v>765</v>
      </c>
      <c r="P71" s="62">
        <v>217200</v>
      </c>
      <c r="Q71" s="62" t="s">
        <v>765</v>
      </c>
      <c r="R71" s="63" t="s">
        <v>105</v>
      </c>
    </row>
    <row r="72" spans="1:18" ht="9" customHeight="1" x14ac:dyDescent="0.35"/>
    <row r="73" spans="1:18" ht="13.5" customHeight="1" x14ac:dyDescent="0.35">
      <c r="I73" s="64" t="s">
        <v>129</v>
      </c>
      <c r="N73" s="66" t="s">
        <v>103</v>
      </c>
    </row>
    <row r="74" spans="1:18" s="49" customFormat="1" ht="15" customHeight="1" x14ac:dyDescent="0.15">
      <c r="A74" s="45"/>
      <c r="B74" s="65" t="s">
        <v>492</v>
      </c>
      <c r="C74" s="48"/>
      <c r="D74" s="48"/>
      <c r="E74" s="48"/>
      <c r="F74" s="48"/>
      <c r="G74" s="48"/>
      <c r="H74" s="48"/>
      <c r="I74" s="48"/>
      <c r="J74" s="45"/>
      <c r="K74" s="47"/>
      <c r="L74" s="48"/>
      <c r="M74" s="45"/>
      <c r="N74" s="1044" t="s">
        <v>111</v>
      </c>
    </row>
    <row r="75" spans="1:18" s="52" customFormat="1" ht="22.5" customHeight="1" x14ac:dyDescent="0.2">
      <c r="A75" s="50" t="s">
        <v>276</v>
      </c>
      <c r="B75" s="40" t="s">
        <v>144</v>
      </c>
      <c r="C75" s="40" t="s">
        <v>145</v>
      </c>
      <c r="D75" s="40" t="s">
        <v>25</v>
      </c>
      <c r="E75" s="40" t="s">
        <v>680</v>
      </c>
      <c r="F75" s="40" t="s">
        <v>146</v>
      </c>
      <c r="G75" s="40" t="s">
        <v>147</v>
      </c>
      <c r="H75" s="40" t="s">
        <v>26</v>
      </c>
      <c r="I75" s="40" t="s">
        <v>27</v>
      </c>
      <c r="J75" s="40" t="s">
        <v>681</v>
      </c>
      <c r="K75" s="43" t="s">
        <v>148</v>
      </c>
      <c r="L75" s="40" t="s">
        <v>84</v>
      </c>
      <c r="M75" s="40" t="s">
        <v>153</v>
      </c>
      <c r="N75" s="1045"/>
    </row>
    <row r="76" spans="1:18" s="52" customFormat="1" ht="30" customHeight="1" x14ac:dyDescent="0.2">
      <c r="A76" s="41"/>
      <c r="B76" s="35" t="s">
        <v>149</v>
      </c>
      <c r="C76" s="35" t="s">
        <v>150</v>
      </c>
      <c r="D76" s="35" t="s">
        <v>35</v>
      </c>
      <c r="E76" s="35" t="s">
        <v>682</v>
      </c>
      <c r="F76" s="35" t="s">
        <v>36</v>
      </c>
      <c r="G76" s="35" t="s">
        <v>151</v>
      </c>
      <c r="H76" s="35" t="s">
        <v>37</v>
      </c>
      <c r="I76" s="35" t="s">
        <v>38</v>
      </c>
      <c r="J76" s="35" t="s">
        <v>683</v>
      </c>
      <c r="K76" s="35" t="s">
        <v>77</v>
      </c>
      <c r="L76" s="35" t="s">
        <v>78</v>
      </c>
      <c r="M76" s="35" t="s">
        <v>154</v>
      </c>
      <c r="N76" s="1046"/>
    </row>
    <row r="77" spans="1:18" s="57" customFormat="1" ht="10.5" customHeight="1" x14ac:dyDescent="0.15">
      <c r="A77" s="969" t="s">
        <v>598</v>
      </c>
      <c r="B77" s="54">
        <v>166531</v>
      </c>
      <c r="C77" s="55">
        <v>348901</v>
      </c>
      <c r="D77" s="55">
        <v>612169</v>
      </c>
      <c r="E77" s="55" t="s">
        <v>765</v>
      </c>
      <c r="F77" s="55">
        <v>151172</v>
      </c>
      <c r="G77" s="55">
        <v>304682</v>
      </c>
      <c r="H77" s="55">
        <v>3104957</v>
      </c>
      <c r="I77" s="55">
        <v>343629</v>
      </c>
      <c r="J77" s="55" t="s">
        <v>765</v>
      </c>
      <c r="K77" s="55">
        <v>1451635</v>
      </c>
      <c r="L77" s="55">
        <v>1451635</v>
      </c>
      <c r="M77" s="67" t="s">
        <v>765</v>
      </c>
      <c r="N77" s="56" t="s">
        <v>118</v>
      </c>
    </row>
    <row r="78" spans="1:18" s="57" customFormat="1" ht="10.5" customHeight="1" x14ac:dyDescent="0.15">
      <c r="A78" s="970" t="s">
        <v>669</v>
      </c>
      <c r="B78" s="57" t="s">
        <v>765</v>
      </c>
      <c r="C78" s="57">
        <v>56896</v>
      </c>
      <c r="D78" s="57">
        <v>199147</v>
      </c>
      <c r="E78" s="57" t="s">
        <v>765</v>
      </c>
      <c r="F78" s="57">
        <v>228473</v>
      </c>
      <c r="G78" s="57">
        <v>493315</v>
      </c>
      <c r="H78" s="57">
        <v>1988237</v>
      </c>
      <c r="I78" s="57">
        <v>602216</v>
      </c>
      <c r="J78" s="57" t="s">
        <v>765</v>
      </c>
      <c r="K78" s="57">
        <v>1589700</v>
      </c>
      <c r="L78" s="57">
        <v>1490421</v>
      </c>
      <c r="M78" s="68">
        <v>99279</v>
      </c>
      <c r="N78" s="59" t="s">
        <v>119</v>
      </c>
    </row>
    <row r="79" spans="1:18" s="57" customFormat="1" ht="10.5" customHeight="1" x14ac:dyDescent="0.15">
      <c r="A79" s="970" t="s">
        <v>670</v>
      </c>
      <c r="B79" s="57" t="s">
        <v>765</v>
      </c>
      <c r="C79" s="57" t="s">
        <v>765</v>
      </c>
      <c r="D79" s="57">
        <v>369052</v>
      </c>
      <c r="E79" s="57" t="s">
        <v>765</v>
      </c>
      <c r="F79" s="57" t="s">
        <v>765</v>
      </c>
      <c r="G79" s="57">
        <v>656273</v>
      </c>
      <c r="H79" s="57">
        <v>630510</v>
      </c>
      <c r="I79" s="57">
        <v>594578</v>
      </c>
      <c r="J79" s="57" t="s">
        <v>765</v>
      </c>
      <c r="K79" s="57">
        <v>1782862</v>
      </c>
      <c r="L79" s="57">
        <v>1265360</v>
      </c>
      <c r="M79" s="68">
        <v>517502</v>
      </c>
      <c r="N79" s="59" t="s">
        <v>120</v>
      </c>
    </row>
    <row r="80" spans="1:18" s="57" customFormat="1" ht="10.5" customHeight="1" x14ac:dyDescent="0.15">
      <c r="A80" s="970" t="s">
        <v>671</v>
      </c>
      <c r="B80" s="57">
        <v>161036</v>
      </c>
      <c r="C80" s="57" t="s">
        <v>765</v>
      </c>
      <c r="D80" s="57">
        <v>47320</v>
      </c>
      <c r="E80" s="57" t="s">
        <v>765</v>
      </c>
      <c r="F80" s="57" t="s">
        <v>765</v>
      </c>
      <c r="G80" s="57">
        <v>108759</v>
      </c>
      <c r="H80" s="57" t="s">
        <v>765</v>
      </c>
      <c r="I80" s="57" t="s">
        <v>765</v>
      </c>
      <c r="J80" s="57" t="s">
        <v>765</v>
      </c>
      <c r="K80" s="57">
        <v>582962</v>
      </c>
      <c r="L80" s="57">
        <v>582962</v>
      </c>
      <c r="M80" s="68" t="s">
        <v>765</v>
      </c>
      <c r="N80" s="59" t="s">
        <v>283</v>
      </c>
    </row>
    <row r="81" spans="1:14" s="57" customFormat="1" ht="10.5" customHeight="1" x14ac:dyDescent="0.15">
      <c r="A81" s="970" t="s">
        <v>672</v>
      </c>
      <c r="B81" s="57">
        <v>26917</v>
      </c>
      <c r="C81" s="57" t="s">
        <v>765</v>
      </c>
      <c r="D81" s="57" t="s">
        <v>765</v>
      </c>
      <c r="E81" s="57">
        <v>157618</v>
      </c>
      <c r="F81" s="57" t="s">
        <v>765</v>
      </c>
      <c r="G81" s="57" t="s">
        <v>765</v>
      </c>
      <c r="H81" s="57" t="s">
        <v>765</v>
      </c>
      <c r="I81" s="57">
        <v>611076</v>
      </c>
      <c r="J81" s="57" t="s">
        <v>765</v>
      </c>
      <c r="K81" s="57">
        <v>440884</v>
      </c>
      <c r="L81" s="57">
        <v>410946</v>
      </c>
      <c r="M81" s="68">
        <v>29938</v>
      </c>
      <c r="N81" s="59" t="s">
        <v>673</v>
      </c>
    </row>
    <row r="82" spans="1:14" s="57" customFormat="1" ht="10.5" customHeight="1" x14ac:dyDescent="0.15">
      <c r="A82" s="970"/>
      <c r="M82" s="68"/>
      <c r="N82" s="59"/>
    </row>
    <row r="83" spans="1:14" s="57" customFormat="1" ht="10.5" customHeight="1" x14ac:dyDescent="0.15">
      <c r="A83" s="970" t="s">
        <v>595</v>
      </c>
      <c r="B83" s="57">
        <v>161036</v>
      </c>
      <c r="C83" s="57" t="s">
        <v>765</v>
      </c>
      <c r="D83" s="57" t="s">
        <v>765</v>
      </c>
      <c r="E83" s="57" t="s">
        <v>765</v>
      </c>
      <c r="F83" s="57" t="s">
        <v>765</v>
      </c>
      <c r="G83" s="57" t="s">
        <v>765</v>
      </c>
      <c r="H83" s="57" t="s">
        <v>765</v>
      </c>
      <c r="I83" s="57" t="s">
        <v>765</v>
      </c>
      <c r="J83" s="57" t="s">
        <v>765</v>
      </c>
      <c r="K83" s="57">
        <v>606306</v>
      </c>
      <c r="L83" s="57">
        <v>606306</v>
      </c>
      <c r="M83" s="68" t="s">
        <v>765</v>
      </c>
      <c r="N83" s="59" t="s">
        <v>282</v>
      </c>
    </row>
    <row r="84" spans="1:14" s="57" customFormat="1" ht="10.5" customHeight="1" x14ac:dyDescent="0.15">
      <c r="A84" s="970" t="s">
        <v>674</v>
      </c>
      <c r="B84" s="57">
        <v>26917</v>
      </c>
      <c r="C84" s="57" t="s">
        <v>765</v>
      </c>
      <c r="D84" s="57" t="s">
        <v>765</v>
      </c>
      <c r="E84" s="57">
        <v>157618</v>
      </c>
      <c r="F84" s="57" t="s">
        <v>765</v>
      </c>
      <c r="G84" s="57" t="s">
        <v>765</v>
      </c>
      <c r="H84" s="57" t="s">
        <v>765</v>
      </c>
      <c r="I84" s="57">
        <v>611076</v>
      </c>
      <c r="J84" s="57">
        <v>18857</v>
      </c>
      <c r="K84" s="57">
        <v>462756</v>
      </c>
      <c r="L84" s="57">
        <v>418725</v>
      </c>
      <c r="M84" s="68">
        <v>44031</v>
      </c>
      <c r="N84" s="59" t="s">
        <v>675</v>
      </c>
    </row>
    <row r="85" spans="1:14" s="57" customFormat="1" ht="10.5" customHeight="1" x14ac:dyDescent="0.15">
      <c r="A85" s="970"/>
      <c r="M85" s="68"/>
      <c r="N85" s="59"/>
    </row>
    <row r="86" spans="1:14" s="57" customFormat="1" ht="10.5" customHeight="1" x14ac:dyDescent="0.15">
      <c r="A86" s="970" t="s">
        <v>393</v>
      </c>
      <c r="B86" s="57" t="s">
        <v>765</v>
      </c>
      <c r="C86" s="57" t="s">
        <v>765</v>
      </c>
      <c r="D86" s="57" t="s">
        <v>765</v>
      </c>
      <c r="E86" s="57" t="s">
        <v>765</v>
      </c>
      <c r="F86" s="57" t="s">
        <v>765</v>
      </c>
      <c r="G86" s="57" t="s">
        <v>765</v>
      </c>
      <c r="H86" s="57" t="s">
        <v>765</v>
      </c>
      <c r="I86" s="57" t="s">
        <v>765</v>
      </c>
      <c r="J86" s="57" t="s">
        <v>765</v>
      </c>
      <c r="K86" s="57">
        <v>167105</v>
      </c>
      <c r="L86" s="57">
        <v>167105</v>
      </c>
      <c r="M86" s="68" t="s">
        <v>765</v>
      </c>
      <c r="N86" s="59" t="s">
        <v>281</v>
      </c>
    </row>
    <row r="87" spans="1:14" s="57" customFormat="1" ht="10.5" customHeight="1" x14ac:dyDescent="0.15">
      <c r="A87" s="970" t="s">
        <v>396</v>
      </c>
      <c r="B87" s="57" t="s">
        <v>765</v>
      </c>
      <c r="C87" s="57" t="s">
        <v>765</v>
      </c>
      <c r="D87" s="57" t="s">
        <v>765</v>
      </c>
      <c r="E87" s="57" t="s">
        <v>765</v>
      </c>
      <c r="F87" s="57" t="s">
        <v>765</v>
      </c>
      <c r="G87" s="57" t="s">
        <v>765</v>
      </c>
      <c r="H87" s="57" t="s">
        <v>765</v>
      </c>
      <c r="I87" s="57">
        <v>158691</v>
      </c>
      <c r="J87" s="57" t="s">
        <v>765</v>
      </c>
      <c r="K87" s="57">
        <v>80135</v>
      </c>
      <c r="L87" s="57">
        <v>80135</v>
      </c>
      <c r="M87" s="68" t="s">
        <v>765</v>
      </c>
      <c r="N87" s="59" t="s">
        <v>121</v>
      </c>
    </row>
    <row r="88" spans="1:14" s="57" customFormat="1" ht="10.5" customHeight="1" x14ac:dyDescent="0.15">
      <c r="A88" s="970" t="s">
        <v>395</v>
      </c>
      <c r="B88" s="57" t="s">
        <v>765</v>
      </c>
      <c r="C88" s="57" t="s">
        <v>765</v>
      </c>
      <c r="D88" s="57" t="s">
        <v>765</v>
      </c>
      <c r="E88" s="57">
        <v>157618</v>
      </c>
      <c r="F88" s="57" t="s">
        <v>765</v>
      </c>
      <c r="G88" s="57" t="s">
        <v>765</v>
      </c>
      <c r="H88" s="57" t="s">
        <v>765</v>
      </c>
      <c r="I88" s="57">
        <v>452385</v>
      </c>
      <c r="J88" s="57" t="s">
        <v>765</v>
      </c>
      <c r="K88" s="57">
        <v>69619</v>
      </c>
      <c r="L88" s="57">
        <v>54661</v>
      </c>
      <c r="M88" s="68">
        <v>14958</v>
      </c>
      <c r="N88" s="59" t="s">
        <v>122</v>
      </c>
    </row>
    <row r="89" spans="1:14" s="57" customFormat="1" ht="10.5" customHeight="1" x14ac:dyDescent="0.15">
      <c r="A89" s="970" t="s">
        <v>394</v>
      </c>
      <c r="B89" s="57">
        <v>26917</v>
      </c>
      <c r="C89" s="57" t="s">
        <v>765</v>
      </c>
      <c r="D89" s="57" t="s">
        <v>765</v>
      </c>
      <c r="E89" s="57" t="s">
        <v>765</v>
      </c>
      <c r="F89" s="57" t="s">
        <v>765</v>
      </c>
      <c r="G89" s="57" t="s">
        <v>765</v>
      </c>
      <c r="H89" s="57" t="s">
        <v>765</v>
      </c>
      <c r="I89" s="57" t="s">
        <v>765</v>
      </c>
      <c r="J89" s="57" t="s">
        <v>765</v>
      </c>
      <c r="K89" s="57">
        <v>124025</v>
      </c>
      <c r="L89" s="57">
        <v>109045</v>
      </c>
      <c r="M89" s="68">
        <v>14980</v>
      </c>
      <c r="N89" s="59" t="s">
        <v>123</v>
      </c>
    </row>
    <row r="90" spans="1:14" s="57" customFormat="1" ht="10.5" customHeight="1" x14ac:dyDescent="0.15">
      <c r="A90" s="970" t="s">
        <v>676</v>
      </c>
      <c r="B90" s="57" t="s">
        <v>765</v>
      </c>
      <c r="C90" s="57" t="s">
        <v>765</v>
      </c>
      <c r="D90" s="57" t="s">
        <v>765</v>
      </c>
      <c r="E90" s="57" t="s">
        <v>765</v>
      </c>
      <c r="F90" s="57" t="s">
        <v>765</v>
      </c>
      <c r="G90" s="57" t="s">
        <v>765</v>
      </c>
      <c r="H90" s="57" t="s">
        <v>765</v>
      </c>
      <c r="I90" s="57" t="s">
        <v>765</v>
      </c>
      <c r="J90" s="57">
        <v>18857</v>
      </c>
      <c r="K90" s="57">
        <v>188977</v>
      </c>
      <c r="L90" s="57">
        <v>174884</v>
      </c>
      <c r="M90" s="68">
        <v>14093</v>
      </c>
      <c r="N90" s="59" t="s">
        <v>677</v>
      </c>
    </row>
    <row r="91" spans="1:14" s="57" customFormat="1" ht="10.5" customHeight="1" x14ac:dyDescent="0.15">
      <c r="A91" s="970"/>
      <c r="M91" s="68"/>
      <c r="N91" s="59"/>
    </row>
    <row r="92" spans="1:14" s="57" customFormat="1" ht="10.5" customHeight="1" x14ac:dyDescent="0.15">
      <c r="A92" s="970" t="s">
        <v>280</v>
      </c>
      <c r="B92" s="57" t="s">
        <v>765</v>
      </c>
      <c r="C92" s="57" t="s">
        <v>765</v>
      </c>
      <c r="D92" s="57" t="s">
        <v>765</v>
      </c>
      <c r="E92" s="57" t="s">
        <v>765</v>
      </c>
      <c r="F92" s="57" t="s">
        <v>765</v>
      </c>
      <c r="G92" s="57" t="s">
        <v>765</v>
      </c>
      <c r="H92" s="57" t="s">
        <v>765</v>
      </c>
      <c r="I92" s="57" t="s">
        <v>765</v>
      </c>
      <c r="J92" s="57" t="s">
        <v>765</v>
      </c>
      <c r="K92" s="57">
        <v>15649</v>
      </c>
      <c r="L92" s="57">
        <v>15649</v>
      </c>
      <c r="M92" s="68" t="s">
        <v>765</v>
      </c>
      <c r="N92" s="59" t="s">
        <v>279</v>
      </c>
    </row>
    <row r="93" spans="1:14" s="57" customFormat="1" ht="10.5" customHeight="1" x14ac:dyDescent="0.15">
      <c r="A93" s="970" t="s">
        <v>383</v>
      </c>
      <c r="B93" s="57" t="s">
        <v>765</v>
      </c>
      <c r="C93" s="57" t="s">
        <v>765</v>
      </c>
      <c r="D93" s="57" t="s">
        <v>765</v>
      </c>
      <c r="E93" s="57" t="s">
        <v>765</v>
      </c>
      <c r="F93" s="57" t="s">
        <v>765</v>
      </c>
      <c r="G93" s="57" t="s">
        <v>765</v>
      </c>
      <c r="H93" s="57" t="s">
        <v>765</v>
      </c>
      <c r="I93" s="57" t="s">
        <v>765</v>
      </c>
      <c r="J93" s="57" t="s">
        <v>765</v>
      </c>
      <c r="K93" s="57">
        <v>59533</v>
      </c>
      <c r="L93" s="57">
        <v>59533</v>
      </c>
      <c r="M93" s="68" t="s">
        <v>765</v>
      </c>
      <c r="N93" s="59" t="s">
        <v>104</v>
      </c>
    </row>
    <row r="94" spans="1:14" s="57" customFormat="1" ht="10.5" customHeight="1" x14ac:dyDescent="0.15">
      <c r="A94" s="970" t="s">
        <v>382</v>
      </c>
      <c r="B94" s="57" t="s">
        <v>765</v>
      </c>
      <c r="C94" s="57" t="s">
        <v>765</v>
      </c>
      <c r="D94" s="57" t="s">
        <v>765</v>
      </c>
      <c r="E94" s="57" t="s">
        <v>765</v>
      </c>
      <c r="F94" s="57" t="s">
        <v>765</v>
      </c>
      <c r="G94" s="57" t="s">
        <v>765</v>
      </c>
      <c r="H94" s="57" t="s">
        <v>765</v>
      </c>
      <c r="I94" s="57" t="s">
        <v>765</v>
      </c>
      <c r="J94" s="57" t="s">
        <v>765</v>
      </c>
      <c r="K94" s="57">
        <v>91923</v>
      </c>
      <c r="L94" s="57">
        <v>91923</v>
      </c>
      <c r="M94" s="68" t="s">
        <v>765</v>
      </c>
      <c r="N94" s="59" t="s">
        <v>105</v>
      </c>
    </row>
    <row r="95" spans="1:14" s="57" customFormat="1" ht="10.5" customHeight="1" x14ac:dyDescent="0.15">
      <c r="A95" s="970" t="s">
        <v>392</v>
      </c>
      <c r="B95" s="57" t="s">
        <v>765</v>
      </c>
      <c r="C95" s="57" t="s">
        <v>765</v>
      </c>
      <c r="D95" s="57" t="s">
        <v>765</v>
      </c>
      <c r="E95" s="57" t="s">
        <v>765</v>
      </c>
      <c r="F95" s="57" t="s">
        <v>765</v>
      </c>
      <c r="G95" s="57" t="s">
        <v>765</v>
      </c>
      <c r="H95" s="57" t="s">
        <v>765</v>
      </c>
      <c r="I95" s="57" t="s">
        <v>765</v>
      </c>
      <c r="J95" s="57" t="s">
        <v>765</v>
      </c>
      <c r="K95" s="57">
        <v>26457</v>
      </c>
      <c r="L95" s="57">
        <v>26457</v>
      </c>
      <c r="M95" s="68" t="s">
        <v>765</v>
      </c>
      <c r="N95" s="59" t="s">
        <v>106</v>
      </c>
    </row>
    <row r="96" spans="1:14" s="57" customFormat="1" ht="10.5" customHeight="1" x14ac:dyDescent="0.15">
      <c r="A96" s="970" t="s">
        <v>391</v>
      </c>
      <c r="B96" s="57" t="s">
        <v>765</v>
      </c>
      <c r="C96" s="57" t="s">
        <v>765</v>
      </c>
      <c r="D96" s="57" t="s">
        <v>765</v>
      </c>
      <c r="E96" s="57" t="s">
        <v>765</v>
      </c>
      <c r="F96" s="57" t="s">
        <v>765</v>
      </c>
      <c r="G96" s="57" t="s">
        <v>765</v>
      </c>
      <c r="H96" s="57" t="s">
        <v>765</v>
      </c>
      <c r="I96" s="57">
        <v>158691</v>
      </c>
      <c r="J96" s="57" t="s">
        <v>765</v>
      </c>
      <c r="K96" s="57">
        <v>40977</v>
      </c>
      <c r="L96" s="57">
        <v>40977</v>
      </c>
      <c r="M96" s="68" t="s">
        <v>765</v>
      </c>
      <c r="N96" s="60" t="s">
        <v>124</v>
      </c>
    </row>
    <row r="97" spans="1:14" s="57" customFormat="1" ht="10.5" customHeight="1" x14ac:dyDescent="0.15">
      <c r="A97" s="970" t="s">
        <v>390</v>
      </c>
      <c r="B97" s="57" t="s">
        <v>765</v>
      </c>
      <c r="C97" s="57" t="s">
        <v>765</v>
      </c>
      <c r="D97" s="57" t="s">
        <v>765</v>
      </c>
      <c r="E97" s="57" t="s">
        <v>765</v>
      </c>
      <c r="F97" s="57" t="s">
        <v>765</v>
      </c>
      <c r="G97" s="57" t="s">
        <v>765</v>
      </c>
      <c r="H97" s="57" t="s">
        <v>765</v>
      </c>
      <c r="I97" s="57" t="s">
        <v>765</v>
      </c>
      <c r="J97" s="57" t="s">
        <v>765</v>
      </c>
      <c r="K97" s="57">
        <v>12701</v>
      </c>
      <c r="L97" s="57">
        <v>12701</v>
      </c>
      <c r="M97" s="68" t="s">
        <v>765</v>
      </c>
      <c r="N97" s="59" t="s">
        <v>125</v>
      </c>
    </row>
    <row r="98" spans="1:14" s="57" customFormat="1" ht="10.5" customHeight="1" x14ac:dyDescent="0.15">
      <c r="A98" s="970" t="s">
        <v>389</v>
      </c>
      <c r="B98" s="57" t="s">
        <v>765</v>
      </c>
      <c r="C98" s="57" t="s">
        <v>765</v>
      </c>
      <c r="D98" s="57" t="s">
        <v>765</v>
      </c>
      <c r="E98" s="57">
        <v>157618</v>
      </c>
      <c r="F98" s="57" t="s">
        <v>765</v>
      </c>
      <c r="G98" s="57" t="s">
        <v>765</v>
      </c>
      <c r="H98" s="57" t="s">
        <v>765</v>
      </c>
      <c r="I98" s="57">
        <v>150927</v>
      </c>
      <c r="J98" s="57" t="s">
        <v>765</v>
      </c>
      <c r="K98" s="57">
        <v>42620</v>
      </c>
      <c r="L98" s="57">
        <v>27662</v>
      </c>
      <c r="M98" s="68">
        <v>14958</v>
      </c>
      <c r="N98" s="59" t="s">
        <v>126</v>
      </c>
    </row>
    <row r="99" spans="1:14" s="57" customFormat="1" ht="10.5" customHeight="1" x14ac:dyDescent="0.15">
      <c r="A99" s="970" t="s">
        <v>388</v>
      </c>
      <c r="B99" s="57" t="s">
        <v>765</v>
      </c>
      <c r="C99" s="57" t="s">
        <v>765</v>
      </c>
      <c r="D99" s="57" t="s">
        <v>765</v>
      </c>
      <c r="E99" s="57" t="s">
        <v>765</v>
      </c>
      <c r="F99" s="57" t="s">
        <v>765</v>
      </c>
      <c r="G99" s="57" t="s">
        <v>765</v>
      </c>
      <c r="H99" s="57" t="s">
        <v>765</v>
      </c>
      <c r="I99" s="57" t="s">
        <v>765</v>
      </c>
      <c r="J99" s="57" t="s">
        <v>765</v>
      </c>
      <c r="K99" s="57" t="s">
        <v>765</v>
      </c>
      <c r="L99" s="57" t="s">
        <v>765</v>
      </c>
      <c r="M99" s="68" t="s">
        <v>765</v>
      </c>
      <c r="N99" s="59" t="s">
        <v>127</v>
      </c>
    </row>
    <row r="100" spans="1:14" s="57" customFormat="1" ht="10.5" customHeight="1" x14ac:dyDescent="0.15">
      <c r="A100" s="970" t="s">
        <v>387</v>
      </c>
      <c r="B100" s="57" t="s">
        <v>765</v>
      </c>
      <c r="C100" s="57" t="s">
        <v>765</v>
      </c>
      <c r="D100" s="57" t="s">
        <v>765</v>
      </c>
      <c r="E100" s="57" t="s">
        <v>765</v>
      </c>
      <c r="F100" s="57" t="s">
        <v>765</v>
      </c>
      <c r="G100" s="57" t="s">
        <v>765</v>
      </c>
      <c r="H100" s="57" t="s">
        <v>765</v>
      </c>
      <c r="I100" s="57">
        <v>301458</v>
      </c>
      <c r="J100" s="57" t="s">
        <v>765</v>
      </c>
      <c r="K100" s="57">
        <v>26999</v>
      </c>
      <c r="L100" s="57">
        <v>26999</v>
      </c>
      <c r="M100" s="68" t="s">
        <v>765</v>
      </c>
      <c r="N100" s="59" t="s">
        <v>128</v>
      </c>
    </row>
    <row r="101" spans="1:14" s="57" customFormat="1" ht="10.5" customHeight="1" x14ac:dyDescent="0.15">
      <c r="A101" s="970" t="s">
        <v>386</v>
      </c>
      <c r="B101" s="57" t="s">
        <v>765</v>
      </c>
      <c r="C101" s="57" t="s">
        <v>765</v>
      </c>
      <c r="D101" s="57" t="s">
        <v>765</v>
      </c>
      <c r="E101" s="57" t="s">
        <v>765</v>
      </c>
      <c r="F101" s="57" t="s">
        <v>765</v>
      </c>
      <c r="G101" s="57" t="s">
        <v>765</v>
      </c>
      <c r="H101" s="57" t="s">
        <v>765</v>
      </c>
      <c r="I101" s="57" t="s">
        <v>765</v>
      </c>
      <c r="J101" s="57" t="s">
        <v>765</v>
      </c>
      <c r="K101" s="57">
        <v>24599</v>
      </c>
      <c r="L101" s="57">
        <v>24599</v>
      </c>
      <c r="M101" s="68" t="s">
        <v>765</v>
      </c>
      <c r="N101" s="59" t="s">
        <v>107</v>
      </c>
    </row>
    <row r="102" spans="1:14" s="57" customFormat="1" ht="10.5" customHeight="1" x14ac:dyDescent="0.15">
      <c r="A102" s="970" t="s">
        <v>385</v>
      </c>
      <c r="B102" s="57">
        <v>26917</v>
      </c>
      <c r="C102" s="57" t="s">
        <v>765</v>
      </c>
      <c r="D102" s="57" t="s">
        <v>765</v>
      </c>
      <c r="E102" s="57" t="s">
        <v>765</v>
      </c>
      <c r="F102" s="57" t="s">
        <v>765</v>
      </c>
      <c r="G102" s="57" t="s">
        <v>765</v>
      </c>
      <c r="H102" s="57" t="s">
        <v>765</v>
      </c>
      <c r="I102" s="57" t="s">
        <v>765</v>
      </c>
      <c r="J102" s="57" t="s">
        <v>765</v>
      </c>
      <c r="K102" s="57">
        <v>19623</v>
      </c>
      <c r="L102" s="57">
        <v>19623</v>
      </c>
      <c r="M102" s="68" t="s">
        <v>765</v>
      </c>
      <c r="N102" s="59" t="s">
        <v>108</v>
      </c>
    </row>
    <row r="103" spans="1:14" s="57" customFormat="1" ht="10.5" customHeight="1" x14ac:dyDescent="0.15">
      <c r="A103" s="970" t="s">
        <v>384</v>
      </c>
      <c r="B103" s="57" t="s">
        <v>765</v>
      </c>
      <c r="C103" s="57" t="s">
        <v>765</v>
      </c>
      <c r="D103" s="57" t="s">
        <v>765</v>
      </c>
      <c r="E103" s="57" t="s">
        <v>765</v>
      </c>
      <c r="F103" s="57" t="s">
        <v>765</v>
      </c>
      <c r="G103" s="57" t="s">
        <v>765</v>
      </c>
      <c r="H103" s="57" t="s">
        <v>765</v>
      </c>
      <c r="I103" s="57" t="s">
        <v>765</v>
      </c>
      <c r="J103" s="57" t="s">
        <v>765</v>
      </c>
      <c r="K103" s="57">
        <v>79803</v>
      </c>
      <c r="L103" s="57">
        <v>64823</v>
      </c>
      <c r="M103" s="68">
        <v>14980</v>
      </c>
      <c r="N103" s="59" t="s">
        <v>109</v>
      </c>
    </row>
    <row r="104" spans="1:14" s="57" customFormat="1" ht="10.5" customHeight="1" x14ac:dyDescent="0.15">
      <c r="A104" s="970" t="s">
        <v>678</v>
      </c>
      <c r="B104" s="57" t="s">
        <v>765</v>
      </c>
      <c r="C104" s="57" t="s">
        <v>765</v>
      </c>
      <c r="D104" s="57" t="s">
        <v>765</v>
      </c>
      <c r="E104" s="57" t="s">
        <v>765</v>
      </c>
      <c r="F104" s="57" t="s">
        <v>765</v>
      </c>
      <c r="G104" s="57" t="s">
        <v>765</v>
      </c>
      <c r="H104" s="57" t="s">
        <v>765</v>
      </c>
      <c r="I104" s="57" t="s">
        <v>765</v>
      </c>
      <c r="J104" s="57">
        <v>18857</v>
      </c>
      <c r="K104" s="57">
        <v>140679</v>
      </c>
      <c r="L104" s="57">
        <v>140679</v>
      </c>
      <c r="M104" s="68" t="s">
        <v>765</v>
      </c>
      <c r="N104" s="59" t="s">
        <v>679</v>
      </c>
    </row>
    <row r="105" spans="1:14" s="57" customFormat="1" ht="10.5" customHeight="1" x14ac:dyDescent="0.15">
      <c r="A105" s="970" t="s">
        <v>383</v>
      </c>
      <c r="B105" s="57" t="s">
        <v>765</v>
      </c>
      <c r="C105" s="57" t="s">
        <v>765</v>
      </c>
      <c r="D105" s="57" t="s">
        <v>765</v>
      </c>
      <c r="E105" s="57" t="s">
        <v>765</v>
      </c>
      <c r="F105" s="57" t="s">
        <v>765</v>
      </c>
      <c r="G105" s="57" t="s">
        <v>765</v>
      </c>
      <c r="H105" s="57" t="s">
        <v>765</v>
      </c>
      <c r="I105" s="57" t="s">
        <v>765</v>
      </c>
      <c r="J105" s="57" t="s">
        <v>765</v>
      </c>
      <c r="K105" s="57">
        <v>48298</v>
      </c>
      <c r="L105" s="57">
        <v>34205</v>
      </c>
      <c r="M105" s="68">
        <v>14093</v>
      </c>
      <c r="N105" s="59" t="s">
        <v>104</v>
      </c>
    </row>
    <row r="106" spans="1:14" s="57" customFormat="1" ht="10.5" customHeight="1" x14ac:dyDescent="0.15">
      <c r="A106" s="971" t="s">
        <v>382</v>
      </c>
      <c r="B106" s="61" t="s">
        <v>765</v>
      </c>
      <c r="C106" s="62" t="s">
        <v>765</v>
      </c>
      <c r="D106" s="62" t="s">
        <v>765</v>
      </c>
      <c r="E106" s="62" t="s">
        <v>765</v>
      </c>
      <c r="F106" s="62" t="s">
        <v>765</v>
      </c>
      <c r="G106" s="62" t="s">
        <v>765</v>
      </c>
      <c r="H106" s="62" t="s">
        <v>765</v>
      </c>
      <c r="I106" s="62" t="s">
        <v>765</v>
      </c>
      <c r="J106" s="62" t="s">
        <v>765</v>
      </c>
      <c r="K106" s="62" t="s">
        <v>765</v>
      </c>
      <c r="L106" s="62" t="s">
        <v>765</v>
      </c>
      <c r="M106" s="69" t="s">
        <v>765</v>
      </c>
      <c r="N106" s="63" t="s">
        <v>105</v>
      </c>
    </row>
    <row r="107" spans="1:14" ht="9" customHeight="1" x14ac:dyDescent="0.35"/>
    <row r="108" spans="1:14" ht="13.5" customHeight="1" x14ac:dyDescent="0.35"/>
  </sheetData>
  <mergeCells count="3">
    <mergeCell ref="R4:R6"/>
    <mergeCell ref="R39:R41"/>
    <mergeCell ref="N74:N76"/>
  </mergeCells>
  <phoneticPr fontId="25"/>
  <pageMargins left="0.59055118110236227" right="0.59055118110236227" top="0.59055118110236227" bottom="0.59055118110236227" header="0.19685039370078741" footer="0.19685039370078741"/>
  <pageSetup paperSize="9" scale="96" pageOrder="overThenDown" orientation="portrait" r:id="rId1"/>
  <headerFooter alignWithMargins="0"/>
  <rowBreaks count="1" manualBreakCount="1">
    <brk id="71" max="1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zoomScaleSheetLayoutView="100" workbookViewId="0"/>
  </sheetViews>
  <sheetFormatPr defaultColWidth="8.90625" defaultRowHeight="12" x14ac:dyDescent="0.2"/>
  <cols>
    <col min="1" max="1" width="8.90625" style="25" customWidth="1"/>
    <col min="2" max="2" width="13.26953125" style="25" customWidth="1"/>
    <col min="3" max="3" width="9.26953125" style="25" customWidth="1"/>
    <col min="4" max="4" width="5.6328125" style="25" customWidth="1"/>
    <col min="5" max="6" width="9.08984375" style="25" customWidth="1"/>
    <col min="7" max="7" width="7.08984375" style="25" customWidth="1"/>
    <col min="8" max="9" width="5.6328125" style="25" customWidth="1"/>
    <col min="10" max="10" width="1" style="25" customWidth="1"/>
    <col min="11" max="11" width="16.26953125" style="25" customWidth="1"/>
    <col min="12" max="12" width="4.08984375" style="25" customWidth="1"/>
    <col min="13" max="13" width="8.90625" style="25" customWidth="1"/>
    <col min="14" max="14" width="19.7265625" style="25" bestFit="1" customWidth="1"/>
    <col min="15" max="15" width="9.26953125" style="25" bestFit="1" customWidth="1"/>
    <col min="16" max="16" width="11.6328125" style="25" bestFit="1" customWidth="1"/>
    <col min="17" max="17" width="11.453125" style="25" bestFit="1" customWidth="1"/>
    <col min="18" max="18" width="14.26953125" style="25" bestFit="1" customWidth="1"/>
    <col min="19" max="19" width="14.453125" style="25" bestFit="1" customWidth="1"/>
    <col min="20" max="20" width="9.36328125" style="25" bestFit="1" customWidth="1"/>
    <col min="21" max="21" width="11.6328125" style="25" bestFit="1" customWidth="1"/>
    <col min="22" max="23" width="8.90625" style="25" customWidth="1"/>
    <col min="24" max="24" width="14.6328125" style="25" customWidth="1"/>
    <col min="25" max="16384" width="8.90625" style="25"/>
  </cols>
  <sheetData>
    <row r="1" spans="1:14" s="840" customFormat="1" ht="20.149999999999999" customHeight="1" x14ac:dyDescent="0.2">
      <c r="A1" s="841" t="s">
        <v>1524</v>
      </c>
      <c r="B1" s="25"/>
      <c r="C1" s="369"/>
      <c r="D1" s="369"/>
      <c r="E1" s="369"/>
      <c r="F1" s="369"/>
    </row>
    <row r="2" spans="1:14" s="840" customFormat="1" ht="20.149999999999999" customHeight="1" x14ac:dyDescent="0.2">
      <c r="A2" s="841" t="s">
        <v>1525</v>
      </c>
      <c r="B2" s="25"/>
      <c r="C2" s="369"/>
      <c r="D2" s="369"/>
      <c r="E2" s="369"/>
      <c r="F2" s="369"/>
    </row>
    <row r="3" spans="1:14" s="811" customFormat="1" ht="28.15" customHeight="1" x14ac:dyDescent="0.2">
      <c r="A3" s="1029"/>
      <c r="B3" s="423" t="s">
        <v>621</v>
      </c>
      <c r="C3" s="1165" t="s">
        <v>1526</v>
      </c>
      <c r="D3" s="1166"/>
      <c r="E3" s="1166"/>
      <c r="F3" s="1166"/>
      <c r="G3" s="1167"/>
      <c r="H3" s="862" t="s">
        <v>1527</v>
      </c>
      <c r="I3" s="862" t="s">
        <v>1528</v>
      </c>
      <c r="J3" s="1168" t="s">
        <v>1529</v>
      </c>
      <c r="K3" s="1169"/>
    </row>
    <row r="4" spans="1:14" s="811" customFormat="1" ht="28.15" customHeight="1" x14ac:dyDescent="0.2">
      <c r="A4" s="1034"/>
      <c r="B4" s="1011"/>
      <c r="C4" s="912" t="s">
        <v>81</v>
      </c>
      <c r="D4" s="917" t="s">
        <v>1530</v>
      </c>
      <c r="E4" s="916" t="s">
        <v>1531</v>
      </c>
      <c r="F4" s="916" t="s">
        <v>1532</v>
      </c>
      <c r="G4" s="915" t="s">
        <v>1533</v>
      </c>
      <c r="H4" s="914" t="s">
        <v>1534</v>
      </c>
      <c r="I4" s="913" t="s">
        <v>1535</v>
      </c>
      <c r="J4" s="1170"/>
      <c r="K4" s="1171"/>
    </row>
    <row r="5" spans="1:14" s="811" customFormat="1" ht="28.15" customHeight="1" x14ac:dyDescent="0.2">
      <c r="A5" s="1032" t="s">
        <v>622</v>
      </c>
      <c r="B5" s="1033"/>
      <c r="C5" s="912" t="s">
        <v>80</v>
      </c>
      <c r="D5" s="911" t="s">
        <v>1536</v>
      </c>
      <c r="E5" s="910" t="s">
        <v>1537</v>
      </c>
      <c r="F5" s="909" t="s">
        <v>1538</v>
      </c>
      <c r="G5" s="908" t="s">
        <v>1539</v>
      </c>
      <c r="H5" s="907" t="s">
        <v>628</v>
      </c>
      <c r="I5" s="907" t="s">
        <v>1540</v>
      </c>
      <c r="J5" s="1172"/>
      <c r="K5" s="1173"/>
    </row>
    <row r="6" spans="1:14" s="811" customFormat="1" ht="9.75" customHeight="1" x14ac:dyDescent="0.2">
      <c r="A6" s="1029"/>
      <c r="B6" s="1022"/>
      <c r="C6" s="906"/>
      <c r="D6" s="905"/>
      <c r="E6" s="904"/>
      <c r="F6" s="903"/>
      <c r="G6" s="883"/>
      <c r="H6" s="883"/>
      <c r="I6" s="883"/>
      <c r="J6" s="882"/>
      <c r="K6" s="455"/>
    </row>
    <row r="7" spans="1:14" s="811" customFormat="1" ht="20.25" customHeight="1" x14ac:dyDescent="0.2">
      <c r="A7" s="902" t="s">
        <v>627</v>
      </c>
      <c r="B7" s="881"/>
      <c r="C7" s="820">
        <v>187638721</v>
      </c>
      <c r="D7" s="901">
        <v>100</v>
      </c>
      <c r="E7" s="820">
        <v>126864372</v>
      </c>
      <c r="F7" s="820">
        <v>60774349</v>
      </c>
      <c r="G7" s="922">
        <v>32.380000000000003</v>
      </c>
      <c r="H7" s="892">
        <v>35.82</v>
      </c>
      <c r="I7" s="892">
        <v>1.52</v>
      </c>
      <c r="J7" s="880" t="s">
        <v>80</v>
      </c>
      <c r="K7" s="455"/>
      <c r="M7" s="816"/>
      <c r="N7" s="816"/>
    </row>
    <row r="8" spans="1:14" s="811" customFormat="1" ht="18" customHeight="1" x14ac:dyDescent="0.2">
      <c r="A8" s="1163"/>
      <c r="B8" s="1164"/>
      <c r="C8" s="820"/>
      <c r="D8" s="901"/>
      <c r="E8" s="820"/>
      <c r="F8" s="820"/>
      <c r="G8" s="922"/>
      <c r="H8" s="892"/>
      <c r="I8" s="892"/>
      <c r="J8" s="880"/>
      <c r="K8" s="455"/>
      <c r="N8" s="921"/>
    </row>
    <row r="9" spans="1:14" s="811" customFormat="1" ht="18" customHeight="1" x14ac:dyDescent="0.2">
      <c r="A9" s="1163" t="s">
        <v>100</v>
      </c>
      <c r="B9" s="1164"/>
      <c r="C9" s="820">
        <v>1847420</v>
      </c>
      <c r="D9" s="901">
        <v>0.98</v>
      </c>
      <c r="E9" s="820" t="s">
        <v>579</v>
      </c>
      <c r="F9" s="820">
        <v>1847420</v>
      </c>
      <c r="G9" s="922">
        <v>100</v>
      </c>
      <c r="H9" s="892">
        <v>46.69</v>
      </c>
      <c r="I9" s="892">
        <v>0.56000000000000005</v>
      </c>
      <c r="J9" s="880"/>
      <c r="K9" s="455" t="s">
        <v>101</v>
      </c>
      <c r="N9" s="921"/>
    </row>
    <row r="10" spans="1:14" s="811" customFormat="1" ht="18" customHeight="1" x14ac:dyDescent="0.2">
      <c r="A10" s="1163" t="s">
        <v>20</v>
      </c>
      <c r="B10" s="1164"/>
      <c r="C10" s="820">
        <v>1025612</v>
      </c>
      <c r="D10" s="901">
        <v>0.54</v>
      </c>
      <c r="E10" s="820" t="s">
        <v>618</v>
      </c>
      <c r="F10" s="820" t="s">
        <v>618</v>
      </c>
      <c r="G10" s="922" t="s">
        <v>618</v>
      </c>
      <c r="H10" s="892">
        <v>40.26</v>
      </c>
      <c r="I10" s="892">
        <v>0.05</v>
      </c>
      <c r="J10" s="880"/>
      <c r="K10" s="455" t="s">
        <v>52</v>
      </c>
      <c r="N10" s="921"/>
    </row>
    <row r="11" spans="1:14" s="811" customFormat="1" ht="18" customHeight="1" x14ac:dyDescent="0.2">
      <c r="A11" s="1163" t="s">
        <v>82</v>
      </c>
      <c r="B11" s="1164"/>
      <c r="C11" s="820">
        <v>2235456</v>
      </c>
      <c r="D11" s="901">
        <v>1.19</v>
      </c>
      <c r="E11" s="820">
        <v>1048024</v>
      </c>
      <c r="F11" s="820">
        <v>1187432</v>
      </c>
      <c r="G11" s="922">
        <v>53.11</v>
      </c>
      <c r="H11" s="892">
        <v>32.590000000000003</v>
      </c>
      <c r="I11" s="892">
        <v>0.12</v>
      </c>
      <c r="J11" s="880"/>
      <c r="K11" s="455" t="s">
        <v>30</v>
      </c>
      <c r="N11" s="921"/>
    </row>
    <row r="12" spans="1:14" s="811" customFormat="1" ht="18" customHeight="1" x14ac:dyDescent="0.2">
      <c r="A12" s="1163" t="s">
        <v>22</v>
      </c>
      <c r="B12" s="1164"/>
      <c r="C12" s="820">
        <v>9993792</v>
      </c>
      <c r="D12" s="901">
        <v>5.32</v>
      </c>
      <c r="E12" s="820">
        <v>7269227</v>
      </c>
      <c r="F12" s="820">
        <v>2724565</v>
      </c>
      <c r="G12" s="922">
        <v>27.26</v>
      </c>
      <c r="H12" s="892">
        <v>35.9</v>
      </c>
      <c r="I12" s="892">
        <v>1.78</v>
      </c>
      <c r="J12" s="880"/>
      <c r="K12" s="455" t="s">
        <v>31</v>
      </c>
      <c r="N12" s="921"/>
    </row>
    <row r="13" spans="1:14" s="811" customFormat="1" ht="18" customHeight="1" x14ac:dyDescent="0.2">
      <c r="A13" s="1163" t="s">
        <v>23</v>
      </c>
      <c r="B13" s="1164"/>
      <c r="C13" s="820">
        <v>3243225</v>
      </c>
      <c r="D13" s="901">
        <v>1.72</v>
      </c>
      <c r="E13" s="820" t="s">
        <v>618</v>
      </c>
      <c r="F13" s="820" t="s">
        <v>618</v>
      </c>
      <c r="G13" s="922" t="s">
        <v>618</v>
      </c>
      <c r="H13" s="892">
        <v>29.53</v>
      </c>
      <c r="I13" s="892">
        <v>3.02</v>
      </c>
      <c r="J13" s="880"/>
      <c r="K13" s="455" t="s">
        <v>32</v>
      </c>
      <c r="N13" s="921"/>
    </row>
    <row r="14" spans="1:14" s="811" customFormat="1" ht="18" customHeight="1" x14ac:dyDescent="0.2">
      <c r="A14" s="1163" t="s">
        <v>39</v>
      </c>
      <c r="B14" s="1164"/>
      <c r="C14" s="820">
        <v>75176583</v>
      </c>
      <c r="D14" s="901">
        <v>40.06</v>
      </c>
      <c r="E14" s="820">
        <v>65408514</v>
      </c>
      <c r="F14" s="820">
        <v>9768069</v>
      </c>
      <c r="G14" s="922">
        <v>12.99</v>
      </c>
      <c r="H14" s="892">
        <v>35.92</v>
      </c>
      <c r="I14" s="892">
        <v>1.64</v>
      </c>
      <c r="J14" s="880"/>
      <c r="K14" s="455" t="s">
        <v>46</v>
      </c>
      <c r="N14" s="921"/>
    </row>
    <row r="15" spans="1:14" s="811" customFormat="1" ht="18" customHeight="1" x14ac:dyDescent="0.2">
      <c r="A15" s="1163" t="s">
        <v>40</v>
      </c>
      <c r="B15" s="1164"/>
      <c r="C15" s="820">
        <v>13708100</v>
      </c>
      <c r="D15" s="901">
        <v>7.3</v>
      </c>
      <c r="E15" s="820" t="s">
        <v>618</v>
      </c>
      <c r="F15" s="820" t="s">
        <v>618</v>
      </c>
      <c r="G15" s="922" t="s">
        <v>618</v>
      </c>
      <c r="H15" s="892">
        <v>30.39</v>
      </c>
      <c r="I15" s="892">
        <v>2.68</v>
      </c>
      <c r="J15" s="880"/>
      <c r="K15" s="455" t="s">
        <v>47</v>
      </c>
      <c r="N15" s="921"/>
    </row>
    <row r="16" spans="1:14" s="811" customFormat="1" ht="18" customHeight="1" x14ac:dyDescent="0.2">
      <c r="A16" s="1163" t="s">
        <v>41</v>
      </c>
      <c r="B16" s="1164"/>
      <c r="C16" s="820">
        <v>13706709</v>
      </c>
      <c r="D16" s="901">
        <v>7.3</v>
      </c>
      <c r="E16" s="820">
        <v>6216904</v>
      </c>
      <c r="F16" s="820">
        <v>7489805</v>
      </c>
      <c r="G16" s="922">
        <v>54.64</v>
      </c>
      <c r="H16" s="892">
        <v>37.049999999999997</v>
      </c>
      <c r="I16" s="892">
        <v>1.61</v>
      </c>
      <c r="J16" s="880"/>
      <c r="K16" s="455" t="s">
        <v>48</v>
      </c>
      <c r="N16" s="921"/>
    </row>
    <row r="17" spans="1:14" s="811" customFormat="1" ht="18" customHeight="1" x14ac:dyDescent="0.2">
      <c r="A17" s="1163" t="s">
        <v>83</v>
      </c>
      <c r="B17" s="1164"/>
      <c r="C17" s="820">
        <v>45250794</v>
      </c>
      <c r="D17" s="901">
        <v>24.11</v>
      </c>
      <c r="E17" s="820">
        <v>26317530</v>
      </c>
      <c r="F17" s="820">
        <v>18933264</v>
      </c>
      <c r="G17" s="922">
        <v>41.84</v>
      </c>
      <c r="H17" s="892">
        <v>38.049999999999997</v>
      </c>
      <c r="I17" s="892">
        <v>1.25</v>
      </c>
      <c r="J17" s="880"/>
      <c r="K17" s="455" t="s">
        <v>92</v>
      </c>
      <c r="N17" s="921"/>
    </row>
    <row r="18" spans="1:14" s="811" customFormat="1" ht="18" customHeight="1" x14ac:dyDescent="0.2">
      <c r="A18" s="1163" t="s">
        <v>45</v>
      </c>
      <c r="B18" s="1164"/>
      <c r="C18" s="820">
        <v>10608776</v>
      </c>
      <c r="D18" s="901">
        <v>5.65</v>
      </c>
      <c r="E18" s="820">
        <v>3041924</v>
      </c>
      <c r="F18" s="820">
        <v>7566852</v>
      </c>
      <c r="G18" s="922">
        <v>71.319999999999993</v>
      </c>
      <c r="H18" s="892">
        <v>37.28</v>
      </c>
      <c r="I18" s="892">
        <v>0.35</v>
      </c>
      <c r="J18" s="880"/>
      <c r="K18" s="455" t="s">
        <v>93</v>
      </c>
      <c r="N18" s="921"/>
    </row>
    <row r="19" spans="1:14" s="811" customFormat="1" ht="18" customHeight="1" x14ac:dyDescent="0.2">
      <c r="A19" s="1163" t="s">
        <v>102</v>
      </c>
      <c r="B19" s="1164"/>
      <c r="C19" s="820">
        <v>1813492</v>
      </c>
      <c r="D19" s="901">
        <v>0.96</v>
      </c>
      <c r="E19" s="820" t="s">
        <v>579</v>
      </c>
      <c r="F19" s="820">
        <v>1813492</v>
      </c>
      <c r="G19" s="922">
        <v>100</v>
      </c>
      <c r="H19" s="892">
        <v>35.770000000000003</v>
      </c>
      <c r="I19" s="892">
        <v>1.17</v>
      </c>
      <c r="J19" s="880"/>
      <c r="K19" s="455" t="s">
        <v>89</v>
      </c>
      <c r="N19" s="921"/>
    </row>
    <row r="20" spans="1:14" s="811" customFormat="1" ht="18" customHeight="1" x14ac:dyDescent="0.2">
      <c r="A20" s="1163" t="s">
        <v>94</v>
      </c>
      <c r="B20" s="1164"/>
      <c r="C20" s="820">
        <v>2532351</v>
      </c>
      <c r="D20" s="901">
        <v>1.34</v>
      </c>
      <c r="E20" s="820" t="s">
        <v>579</v>
      </c>
      <c r="F20" s="820">
        <v>2532351</v>
      </c>
      <c r="G20" s="922">
        <v>100</v>
      </c>
      <c r="H20" s="892">
        <v>28.7</v>
      </c>
      <c r="I20" s="892">
        <v>2.38</v>
      </c>
      <c r="J20" s="880"/>
      <c r="K20" s="455" t="s">
        <v>95</v>
      </c>
      <c r="N20" s="921"/>
    </row>
    <row r="21" spans="1:14" s="811" customFormat="1" ht="18" customHeight="1" x14ac:dyDescent="0.2">
      <c r="A21" s="1163" t="s">
        <v>96</v>
      </c>
      <c r="B21" s="1164"/>
      <c r="C21" s="820">
        <v>443929</v>
      </c>
      <c r="D21" s="901">
        <v>0.23</v>
      </c>
      <c r="E21" s="820" t="s">
        <v>579</v>
      </c>
      <c r="F21" s="820">
        <v>443929</v>
      </c>
      <c r="G21" s="922">
        <v>100</v>
      </c>
      <c r="H21" s="892">
        <v>20.04</v>
      </c>
      <c r="I21" s="892">
        <v>1.47</v>
      </c>
      <c r="J21" s="880"/>
      <c r="K21" s="455" t="s">
        <v>97</v>
      </c>
      <c r="N21" s="921"/>
    </row>
    <row r="22" spans="1:14" s="811" customFormat="1" ht="18" customHeight="1" x14ac:dyDescent="0.2">
      <c r="A22" s="1163" t="s">
        <v>98</v>
      </c>
      <c r="B22" s="1164"/>
      <c r="C22" s="820">
        <v>475238</v>
      </c>
      <c r="D22" s="901">
        <v>0.25</v>
      </c>
      <c r="E22" s="820" t="s">
        <v>579</v>
      </c>
      <c r="F22" s="820">
        <v>475238</v>
      </c>
      <c r="G22" s="922">
        <v>100</v>
      </c>
      <c r="H22" s="892">
        <v>40.200000000000003</v>
      </c>
      <c r="I22" s="892">
        <v>0.51</v>
      </c>
      <c r="J22" s="880"/>
      <c r="K22" s="455" t="s">
        <v>99</v>
      </c>
      <c r="N22" s="921"/>
    </row>
    <row r="23" spans="1:14" s="811" customFormat="1" ht="18" customHeight="1" x14ac:dyDescent="0.2">
      <c r="A23" s="1163" t="s">
        <v>24</v>
      </c>
      <c r="B23" s="1164"/>
      <c r="C23" s="820">
        <v>1554376</v>
      </c>
      <c r="D23" s="901">
        <v>0.82</v>
      </c>
      <c r="E23" s="820" t="s">
        <v>579</v>
      </c>
      <c r="F23" s="820">
        <v>1554376</v>
      </c>
      <c r="G23" s="922">
        <v>100</v>
      </c>
      <c r="H23" s="892">
        <v>19</v>
      </c>
      <c r="I23" s="892">
        <v>1.99</v>
      </c>
      <c r="J23" s="880"/>
      <c r="K23" s="455" t="s">
        <v>33</v>
      </c>
      <c r="N23" s="921"/>
    </row>
    <row r="24" spans="1:14" s="811" customFormat="1" ht="18" customHeight="1" x14ac:dyDescent="0.2">
      <c r="A24" s="1163" t="s">
        <v>84</v>
      </c>
      <c r="B24" s="1164"/>
      <c r="C24" s="820">
        <v>410946</v>
      </c>
      <c r="D24" s="901">
        <v>0.21</v>
      </c>
      <c r="E24" s="820" t="s">
        <v>618</v>
      </c>
      <c r="F24" s="820" t="s">
        <v>618</v>
      </c>
      <c r="G24" s="922" t="s">
        <v>618</v>
      </c>
      <c r="H24" s="892">
        <v>29.99</v>
      </c>
      <c r="I24" s="892">
        <v>0.1</v>
      </c>
      <c r="J24" s="880"/>
      <c r="K24" s="455" t="s">
        <v>78</v>
      </c>
      <c r="N24" s="921"/>
    </row>
    <row r="25" spans="1:14" ht="18" customHeight="1" x14ac:dyDescent="0.2">
      <c r="A25" s="1161" t="s">
        <v>617</v>
      </c>
      <c r="B25" s="1162"/>
      <c r="C25" s="818">
        <v>3611922</v>
      </c>
      <c r="D25" s="900">
        <v>1.92</v>
      </c>
      <c r="E25" s="818">
        <v>665221</v>
      </c>
      <c r="F25" s="818">
        <v>2946701</v>
      </c>
      <c r="G25" s="920">
        <v>81.58</v>
      </c>
      <c r="H25" s="890">
        <v>32.47</v>
      </c>
      <c r="I25" s="890">
        <v>0.77</v>
      </c>
      <c r="J25" s="899"/>
      <c r="K25" s="877" t="s">
        <v>616</v>
      </c>
      <c r="M25" s="816"/>
      <c r="N25" s="816"/>
    </row>
    <row r="26" spans="1:14" s="811" customFormat="1" ht="18" customHeight="1" x14ac:dyDescent="0.2">
      <c r="A26" s="874" t="s">
        <v>615</v>
      </c>
      <c r="B26" s="873"/>
      <c r="C26" s="872"/>
      <c r="D26" s="872"/>
      <c r="E26" s="458"/>
      <c r="F26" s="458"/>
      <c r="G26" s="870"/>
      <c r="H26" s="869"/>
      <c r="I26" s="869"/>
      <c r="J26" s="868"/>
      <c r="K26" s="458"/>
      <c r="M26" s="816"/>
    </row>
    <row r="27" spans="1:14" s="811" customFormat="1" ht="18" customHeight="1" x14ac:dyDescent="0.2">
      <c r="A27" s="874" t="s">
        <v>626</v>
      </c>
      <c r="B27" s="873"/>
      <c r="C27" s="872"/>
      <c r="D27" s="872"/>
      <c r="E27" s="458"/>
      <c r="F27" s="458"/>
      <c r="G27" s="870"/>
      <c r="H27" s="869"/>
      <c r="I27" s="869"/>
      <c r="J27" s="868"/>
      <c r="K27" s="458"/>
      <c r="M27" s="816"/>
    </row>
    <row r="28" spans="1:14" s="811" customFormat="1" ht="18" customHeight="1" x14ac:dyDescent="0.2">
      <c r="A28" s="874" t="s">
        <v>1541</v>
      </c>
      <c r="B28" s="873"/>
      <c r="C28" s="872"/>
      <c r="D28" s="872"/>
      <c r="E28" s="458"/>
      <c r="F28" s="458"/>
      <c r="G28" s="870"/>
      <c r="H28" s="869"/>
      <c r="I28" s="869"/>
      <c r="J28" s="868"/>
      <c r="K28" s="458"/>
      <c r="M28" s="816"/>
    </row>
    <row r="29" spans="1:14" s="811" customFormat="1" ht="18" customHeight="1" x14ac:dyDescent="0.2">
      <c r="A29" s="1038" t="s">
        <v>1542</v>
      </c>
      <c r="B29" s="735"/>
      <c r="C29" s="735"/>
      <c r="D29" s="735"/>
      <c r="E29" s="735"/>
      <c r="F29" s="735"/>
      <c r="G29" s="870"/>
      <c r="H29" s="869"/>
      <c r="I29" s="869"/>
      <c r="J29" s="868"/>
      <c r="K29" s="458"/>
      <c r="M29" s="816"/>
    </row>
    <row r="30" spans="1:14" s="811" customFormat="1" ht="18" customHeight="1" x14ac:dyDescent="0.2">
      <c r="A30" s="1038" t="s">
        <v>1543</v>
      </c>
      <c r="B30" s="735"/>
      <c r="C30" s="735"/>
      <c r="D30" s="735"/>
      <c r="E30" s="735"/>
      <c r="F30" s="735"/>
      <c r="G30" s="870"/>
      <c r="H30" s="869"/>
      <c r="I30" s="869"/>
      <c r="J30" s="868"/>
      <c r="K30" s="458"/>
      <c r="M30" s="816"/>
    </row>
    <row r="31" spans="1:14" s="811" customFormat="1" ht="18" customHeight="1" x14ac:dyDescent="0.2">
      <c r="A31" s="1038" t="s">
        <v>1544</v>
      </c>
      <c r="B31" s="735"/>
      <c r="C31" s="735"/>
      <c r="D31" s="735"/>
      <c r="E31" s="735"/>
      <c r="F31" s="735"/>
      <c r="G31" s="870"/>
      <c r="H31" s="869"/>
      <c r="I31" s="869"/>
      <c r="J31" s="868"/>
      <c r="K31" s="458"/>
      <c r="M31" s="816"/>
    </row>
    <row r="32" spans="1:14" s="811" customFormat="1" ht="18" customHeight="1" x14ac:dyDescent="0.2">
      <c r="A32" s="1038" t="s">
        <v>1545</v>
      </c>
      <c r="B32" s="871"/>
      <c r="C32" s="871"/>
      <c r="D32" s="871"/>
      <c r="E32" s="871"/>
      <c r="F32" s="871"/>
      <c r="G32" s="870"/>
      <c r="H32" s="869"/>
      <c r="I32" s="869"/>
      <c r="J32" s="868"/>
      <c r="K32" s="458"/>
      <c r="M32" s="816"/>
    </row>
    <row r="33" spans="1:14" s="811" customFormat="1" ht="18" customHeight="1" x14ac:dyDescent="0.2">
      <c r="A33" s="871" t="s">
        <v>1546</v>
      </c>
      <c r="B33" s="871"/>
      <c r="C33" s="871"/>
      <c r="D33" s="871"/>
      <c r="E33" s="871"/>
      <c r="F33" s="871"/>
      <c r="G33" s="871"/>
      <c r="H33" s="871"/>
      <c r="I33" s="871"/>
      <c r="J33" s="868"/>
      <c r="K33" s="458"/>
      <c r="M33" s="816"/>
    </row>
    <row r="34" spans="1:14" s="811" customFormat="1" ht="20.25" customHeight="1" x14ac:dyDescent="0.2">
      <c r="A34" s="919"/>
      <c r="B34" s="735"/>
      <c r="C34" s="735"/>
      <c r="D34" s="735"/>
      <c r="E34" s="735"/>
      <c r="F34" s="735"/>
      <c r="G34" s="735"/>
      <c r="H34" s="735"/>
      <c r="I34" s="735"/>
      <c r="J34" s="735"/>
      <c r="K34" s="735"/>
    </row>
    <row r="35" spans="1:14" s="840" customFormat="1" ht="19.5" customHeight="1" x14ac:dyDescent="0.2">
      <c r="A35" s="918" t="s">
        <v>1547</v>
      </c>
      <c r="B35" s="25"/>
      <c r="C35" s="886"/>
      <c r="D35" s="886"/>
      <c r="E35" s="886"/>
      <c r="F35" s="886"/>
      <c r="G35" s="886"/>
      <c r="H35" s="886"/>
      <c r="I35" s="886"/>
      <c r="J35" s="886"/>
      <c r="K35" s="886"/>
    </row>
    <row r="36" spans="1:14" s="840" customFormat="1" ht="19.5" customHeight="1" x14ac:dyDescent="0.2">
      <c r="A36" s="918" t="s">
        <v>1548</v>
      </c>
      <c r="B36" s="25"/>
      <c r="C36" s="886"/>
      <c r="D36" s="886"/>
      <c r="E36" s="886"/>
      <c r="F36" s="886"/>
      <c r="G36" s="886"/>
      <c r="H36" s="886"/>
      <c r="I36" s="886"/>
      <c r="J36" s="886"/>
      <c r="K36" s="886"/>
    </row>
    <row r="37" spans="1:14" s="811" customFormat="1" ht="27.75" customHeight="1" x14ac:dyDescent="0.2">
      <c r="A37" s="1029"/>
      <c r="B37" s="423" t="s">
        <v>621</v>
      </c>
      <c r="C37" s="1165" t="s">
        <v>1526</v>
      </c>
      <c r="D37" s="1166"/>
      <c r="E37" s="1166"/>
      <c r="F37" s="1166"/>
      <c r="G37" s="1167"/>
      <c r="H37" s="862" t="s">
        <v>1527</v>
      </c>
      <c r="I37" s="862" t="s">
        <v>1528</v>
      </c>
      <c r="J37" s="1168" t="s">
        <v>1529</v>
      </c>
      <c r="K37" s="1169"/>
    </row>
    <row r="38" spans="1:14" s="811" customFormat="1" ht="27.75" customHeight="1" x14ac:dyDescent="0.2">
      <c r="A38" s="1034"/>
      <c r="B38" s="1011"/>
      <c r="C38" s="912" t="s">
        <v>81</v>
      </c>
      <c r="D38" s="917" t="s">
        <v>1549</v>
      </c>
      <c r="E38" s="916" t="s">
        <v>1550</v>
      </c>
      <c r="F38" s="916" t="s">
        <v>1551</v>
      </c>
      <c r="G38" s="915" t="s">
        <v>1552</v>
      </c>
      <c r="H38" s="914" t="s">
        <v>1553</v>
      </c>
      <c r="I38" s="913" t="s">
        <v>1554</v>
      </c>
      <c r="J38" s="1170"/>
      <c r="K38" s="1171"/>
    </row>
    <row r="39" spans="1:14" s="811" customFormat="1" ht="27.75" customHeight="1" x14ac:dyDescent="0.2">
      <c r="A39" s="1032" t="s">
        <v>622</v>
      </c>
      <c r="B39" s="1033"/>
      <c r="C39" s="912" t="s">
        <v>80</v>
      </c>
      <c r="D39" s="911" t="s">
        <v>1555</v>
      </c>
      <c r="E39" s="910" t="s">
        <v>1556</v>
      </c>
      <c r="F39" s="909" t="s">
        <v>1557</v>
      </c>
      <c r="G39" s="908" t="s">
        <v>1558</v>
      </c>
      <c r="H39" s="907" t="s">
        <v>628</v>
      </c>
      <c r="I39" s="907" t="s">
        <v>1559</v>
      </c>
      <c r="J39" s="1172"/>
      <c r="K39" s="1173"/>
    </row>
    <row r="40" spans="1:14" s="811" customFormat="1" ht="9.75" customHeight="1" x14ac:dyDescent="0.2">
      <c r="A40" s="1029"/>
      <c r="B40" s="1022"/>
      <c r="C40" s="906"/>
      <c r="D40" s="905"/>
      <c r="E40" s="904"/>
      <c r="F40" s="903"/>
      <c r="G40" s="883"/>
      <c r="H40" s="883"/>
      <c r="I40" s="883"/>
      <c r="J40" s="882"/>
      <c r="K40" s="455"/>
    </row>
    <row r="41" spans="1:14" s="811" customFormat="1" ht="20.25" customHeight="1" x14ac:dyDescent="0.2">
      <c r="A41" s="902" t="s">
        <v>627</v>
      </c>
      <c r="B41" s="881"/>
      <c r="C41" s="820">
        <v>185091447</v>
      </c>
      <c r="D41" s="901">
        <v>100</v>
      </c>
      <c r="E41" s="820">
        <v>124866019</v>
      </c>
      <c r="F41" s="820">
        <v>60225428</v>
      </c>
      <c r="G41" s="901">
        <v>32.53</v>
      </c>
      <c r="H41" s="892">
        <v>35.71</v>
      </c>
      <c r="I41" s="892">
        <v>1.53</v>
      </c>
      <c r="J41" s="880" t="s">
        <v>80</v>
      </c>
      <c r="K41" s="455"/>
      <c r="M41" s="816"/>
      <c r="N41" s="816"/>
    </row>
    <row r="42" spans="1:14" s="811" customFormat="1" ht="18" customHeight="1" x14ac:dyDescent="0.2">
      <c r="A42" s="1159"/>
      <c r="B42" s="1160"/>
      <c r="C42" s="820"/>
      <c r="D42" s="901"/>
      <c r="E42" s="820"/>
      <c r="F42" s="820"/>
      <c r="G42" s="901"/>
      <c r="H42" s="892"/>
      <c r="I42" s="892"/>
      <c r="J42" s="868"/>
      <c r="K42" s="879"/>
      <c r="M42" s="816"/>
      <c r="N42" s="816"/>
    </row>
    <row r="43" spans="1:14" s="811" customFormat="1" ht="18" customHeight="1" x14ac:dyDescent="0.2">
      <c r="A43" s="1159" t="s">
        <v>100</v>
      </c>
      <c r="B43" s="1160"/>
      <c r="C43" s="820">
        <v>2096781</v>
      </c>
      <c r="D43" s="901">
        <v>1.1299999999999999</v>
      </c>
      <c r="E43" s="820" t="s">
        <v>579</v>
      </c>
      <c r="F43" s="820">
        <v>2096781</v>
      </c>
      <c r="G43" s="901">
        <v>100</v>
      </c>
      <c r="H43" s="892">
        <v>46.63</v>
      </c>
      <c r="I43" s="892">
        <v>0.56999999999999995</v>
      </c>
      <c r="J43" s="868"/>
      <c r="K43" s="879" t="s">
        <v>101</v>
      </c>
      <c r="M43" s="816"/>
      <c r="N43" s="816"/>
    </row>
    <row r="44" spans="1:14" s="811" customFormat="1" ht="18" customHeight="1" x14ac:dyDescent="0.2">
      <c r="A44" s="1159" t="s">
        <v>20</v>
      </c>
      <c r="B44" s="1160"/>
      <c r="C44" s="820">
        <v>841786</v>
      </c>
      <c r="D44" s="901">
        <v>0.45</v>
      </c>
      <c r="E44" s="820" t="s">
        <v>618</v>
      </c>
      <c r="F44" s="820" t="s">
        <v>618</v>
      </c>
      <c r="G44" s="901" t="s">
        <v>618</v>
      </c>
      <c r="H44" s="892">
        <v>40.17</v>
      </c>
      <c r="I44" s="892">
        <v>0.04</v>
      </c>
      <c r="J44" s="868"/>
      <c r="K44" s="879" t="s">
        <v>52</v>
      </c>
      <c r="M44" s="816"/>
      <c r="N44" s="816"/>
    </row>
    <row r="45" spans="1:14" s="811" customFormat="1" ht="18" customHeight="1" x14ac:dyDescent="0.2">
      <c r="A45" s="1159" t="s">
        <v>82</v>
      </c>
      <c r="B45" s="1160"/>
      <c r="C45" s="820">
        <v>2067676</v>
      </c>
      <c r="D45" s="901">
        <v>1.1100000000000001</v>
      </c>
      <c r="E45" s="820">
        <v>798162</v>
      </c>
      <c r="F45" s="820">
        <v>1269514</v>
      </c>
      <c r="G45" s="901">
        <v>61.39</v>
      </c>
      <c r="H45" s="892">
        <v>32.94</v>
      </c>
      <c r="I45" s="892">
        <v>0.12</v>
      </c>
      <c r="J45" s="868"/>
      <c r="K45" s="879" t="s">
        <v>30</v>
      </c>
      <c r="M45" s="816"/>
      <c r="N45" s="816"/>
    </row>
    <row r="46" spans="1:14" s="811" customFormat="1" ht="18" customHeight="1" x14ac:dyDescent="0.2">
      <c r="A46" s="1159" t="s">
        <v>22</v>
      </c>
      <c r="B46" s="1160"/>
      <c r="C46" s="820">
        <v>9602947</v>
      </c>
      <c r="D46" s="901">
        <v>5.18</v>
      </c>
      <c r="E46" s="820">
        <v>7809224</v>
      </c>
      <c r="F46" s="820">
        <v>1793723</v>
      </c>
      <c r="G46" s="901">
        <v>18.670000000000002</v>
      </c>
      <c r="H46" s="892">
        <v>33.81</v>
      </c>
      <c r="I46" s="892">
        <v>1.92</v>
      </c>
      <c r="J46" s="868"/>
      <c r="K46" s="879" t="s">
        <v>31</v>
      </c>
      <c r="M46" s="816"/>
      <c r="N46" s="816"/>
    </row>
    <row r="47" spans="1:14" s="811" customFormat="1" ht="18" customHeight="1" x14ac:dyDescent="0.2">
      <c r="A47" s="1159" t="s">
        <v>23</v>
      </c>
      <c r="B47" s="1160"/>
      <c r="C47" s="820">
        <v>3447913</v>
      </c>
      <c r="D47" s="901">
        <v>1.86</v>
      </c>
      <c r="E47" s="820" t="s">
        <v>618</v>
      </c>
      <c r="F47" s="820" t="s">
        <v>618</v>
      </c>
      <c r="G47" s="901" t="s">
        <v>618</v>
      </c>
      <c r="H47" s="892">
        <v>29.43</v>
      </c>
      <c r="I47" s="892">
        <v>2.98</v>
      </c>
      <c r="J47" s="868"/>
      <c r="K47" s="879" t="s">
        <v>32</v>
      </c>
      <c r="M47" s="816"/>
      <c r="N47" s="816"/>
    </row>
    <row r="48" spans="1:14" s="811" customFormat="1" ht="18" customHeight="1" x14ac:dyDescent="0.2">
      <c r="A48" s="1159" t="s">
        <v>667</v>
      </c>
      <c r="B48" s="1160"/>
      <c r="C48" s="820">
        <v>165483</v>
      </c>
      <c r="D48" s="901">
        <v>0.08</v>
      </c>
      <c r="E48" s="820" t="s">
        <v>579</v>
      </c>
      <c r="F48" s="820">
        <v>165483</v>
      </c>
      <c r="G48" s="901">
        <v>100</v>
      </c>
      <c r="H48" s="892">
        <v>29.09</v>
      </c>
      <c r="I48" s="892">
        <v>2.69</v>
      </c>
      <c r="J48" s="868"/>
      <c r="K48" s="879" t="s">
        <v>668</v>
      </c>
      <c r="M48" s="816"/>
      <c r="N48" s="816"/>
    </row>
    <row r="49" spans="1:14" s="811" customFormat="1" ht="18" customHeight="1" x14ac:dyDescent="0.2">
      <c r="A49" s="1159" t="s">
        <v>39</v>
      </c>
      <c r="B49" s="1160"/>
      <c r="C49" s="820">
        <v>72942929</v>
      </c>
      <c r="D49" s="901">
        <v>39.4</v>
      </c>
      <c r="E49" s="820">
        <v>63984568</v>
      </c>
      <c r="F49" s="820">
        <v>8958361</v>
      </c>
      <c r="G49" s="901">
        <v>12.28</v>
      </c>
      <c r="H49" s="892">
        <v>36.119999999999997</v>
      </c>
      <c r="I49" s="892">
        <v>1.62</v>
      </c>
      <c r="J49" s="868"/>
      <c r="K49" s="879" t="s">
        <v>46</v>
      </c>
      <c r="M49" s="816"/>
      <c r="N49" s="816"/>
    </row>
    <row r="50" spans="1:14" s="811" customFormat="1" ht="18" customHeight="1" x14ac:dyDescent="0.2">
      <c r="A50" s="1159" t="s">
        <v>40</v>
      </c>
      <c r="B50" s="1160"/>
      <c r="C50" s="820">
        <v>13530531</v>
      </c>
      <c r="D50" s="901">
        <v>7.31</v>
      </c>
      <c r="E50" s="820" t="s">
        <v>618</v>
      </c>
      <c r="F50" s="820" t="s">
        <v>618</v>
      </c>
      <c r="G50" s="901" t="s">
        <v>618</v>
      </c>
      <c r="H50" s="892">
        <v>30.34</v>
      </c>
      <c r="I50" s="892">
        <v>2.67</v>
      </c>
      <c r="J50" s="868"/>
      <c r="K50" s="879" t="s">
        <v>47</v>
      </c>
      <c r="M50" s="816"/>
      <c r="N50" s="816"/>
    </row>
    <row r="51" spans="1:14" s="811" customFormat="1" ht="18" customHeight="1" x14ac:dyDescent="0.2">
      <c r="A51" s="1159" t="s">
        <v>41</v>
      </c>
      <c r="B51" s="1160"/>
      <c r="C51" s="820">
        <v>14094531</v>
      </c>
      <c r="D51" s="901">
        <v>7.61</v>
      </c>
      <c r="E51" s="820">
        <v>5945010</v>
      </c>
      <c r="F51" s="820">
        <v>8149521</v>
      </c>
      <c r="G51" s="901">
        <v>57.82</v>
      </c>
      <c r="H51" s="892">
        <v>36.090000000000003</v>
      </c>
      <c r="I51" s="892">
        <v>1.67</v>
      </c>
      <c r="J51" s="868"/>
      <c r="K51" s="879" t="s">
        <v>48</v>
      </c>
      <c r="M51" s="816"/>
      <c r="N51" s="816"/>
    </row>
    <row r="52" spans="1:14" s="811" customFormat="1" ht="18" customHeight="1" x14ac:dyDescent="0.2">
      <c r="A52" s="1159" t="s">
        <v>83</v>
      </c>
      <c r="B52" s="1160"/>
      <c r="C52" s="820">
        <v>45893537</v>
      </c>
      <c r="D52" s="901">
        <v>24.79</v>
      </c>
      <c r="E52" s="820">
        <v>25807676</v>
      </c>
      <c r="F52" s="820">
        <v>20085861</v>
      </c>
      <c r="G52" s="901">
        <v>43.76</v>
      </c>
      <c r="H52" s="892">
        <v>38.07</v>
      </c>
      <c r="I52" s="892">
        <v>1.24</v>
      </c>
      <c r="J52" s="868"/>
      <c r="K52" s="879" t="s">
        <v>92</v>
      </c>
      <c r="M52" s="816"/>
      <c r="N52" s="816"/>
    </row>
    <row r="53" spans="1:14" s="811" customFormat="1" ht="18" customHeight="1" x14ac:dyDescent="0.2">
      <c r="A53" s="1159" t="s">
        <v>45</v>
      </c>
      <c r="B53" s="1160"/>
      <c r="C53" s="820">
        <v>9728739</v>
      </c>
      <c r="D53" s="901">
        <v>5.25</v>
      </c>
      <c r="E53" s="820">
        <v>2983680</v>
      </c>
      <c r="F53" s="820">
        <v>6745059</v>
      </c>
      <c r="G53" s="901">
        <v>69.33</v>
      </c>
      <c r="H53" s="892">
        <v>37.32</v>
      </c>
      <c r="I53" s="892">
        <v>0.35</v>
      </c>
      <c r="J53" s="868"/>
      <c r="K53" s="879" t="s">
        <v>93</v>
      </c>
      <c r="M53" s="816"/>
      <c r="N53" s="816"/>
    </row>
    <row r="54" spans="1:14" s="811" customFormat="1" ht="18" customHeight="1" x14ac:dyDescent="0.2">
      <c r="A54" s="1159" t="s">
        <v>102</v>
      </c>
      <c r="B54" s="1160"/>
      <c r="C54" s="820">
        <v>1632580</v>
      </c>
      <c r="D54" s="901">
        <v>0.88</v>
      </c>
      <c r="E54" s="820" t="s">
        <v>579</v>
      </c>
      <c r="F54" s="820">
        <v>1632580</v>
      </c>
      <c r="G54" s="901">
        <v>100</v>
      </c>
      <c r="H54" s="892">
        <v>35.67</v>
      </c>
      <c r="I54" s="892">
        <v>1.17</v>
      </c>
      <c r="J54" s="868"/>
      <c r="K54" s="879" t="s">
        <v>89</v>
      </c>
      <c r="M54" s="816"/>
      <c r="N54" s="816"/>
    </row>
    <row r="55" spans="1:14" s="811" customFormat="1" ht="18" customHeight="1" x14ac:dyDescent="0.2">
      <c r="A55" s="1159" t="s">
        <v>96</v>
      </c>
      <c r="B55" s="1160"/>
      <c r="C55" s="820">
        <v>412083</v>
      </c>
      <c r="D55" s="901">
        <v>0.22</v>
      </c>
      <c r="E55" s="820" t="s">
        <v>579</v>
      </c>
      <c r="F55" s="820">
        <v>412083</v>
      </c>
      <c r="G55" s="901">
        <v>100</v>
      </c>
      <c r="H55" s="892">
        <v>20.13</v>
      </c>
      <c r="I55" s="892">
        <v>1.48</v>
      </c>
      <c r="J55" s="868"/>
      <c r="K55" s="879" t="s">
        <v>97</v>
      </c>
      <c r="M55" s="816"/>
      <c r="N55" s="816"/>
    </row>
    <row r="56" spans="1:14" s="811" customFormat="1" ht="18" customHeight="1" x14ac:dyDescent="0.2">
      <c r="A56" s="1159" t="s">
        <v>24</v>
      </c>
      <c r="B56" s="1160"/>
      <c r="C56" s="820">
        <v>1738706</v>
      </c>
      <c r="D56" s="901">
        <v>0.93</v>
      </c>
      <c r="E56" s="820" t="s">
        <v>579</v>
      </c>
      <c r="F56" s="820">
        <v>1738706</v>
      </c>
      <c r="G56" s="901">
        <v>100</v>
      </c>
      <c r="H56" s="892">
        <v>18.850000000000001</v>
      </c>
      <c r="I56" s="892">
        <v>1.99</v>
      </c>
      <c r="J56" s="868"/>
      <c r="K56" s="879" t="s">
        <v>33</v>
      </c>
      <c r="M56" s="816"/>
      <c r="N56" s="816"/>
    </row>
    <row r="57" spans="1:14" s="811" customFormat="1" ht="18" customHeight="1" x14ac:dyDescent="0.2">
      <c r="A57" s="1159" t="s">
        <v>84</v>
      </c>
      <c r="B57" s="1160"/>
      <c r="C57" s="820">
        <v>418725</v>
      </c>
      <c r="D57" s="901">
        <v>0.22</v>
      </c>
      <c r="E57" s="820" t="s">
        <v>618</v>
      </c>
      <c r="F57" s="820" t="s">
        <v>618</v>
      </c>
      <c r="G57" s="901" t="s">
        <v>618</v>
      </c>
      <c r="H57" s="892">
        <v>35.25</v>
      </c>
      <c r="I57" s="892">
        <v>0.09</v>
      </c>
      <c r="J57" s="868"/>
      <c r="K57" s="879" t="s">
        <v>78</v>
      </c>
      <c r="M57" s="816"/>
      <c r="N57" s="816"/>
    </row>
    <row r="58" spans="1:14" ht="18" customHeight="1" x14ac:dyDescent="0.2">
      <c r="A58" s="1161" t="s">
        <v>617</v>
      </c>
      <c r="B58" s="1162"/>
      <c r="C58" s="818">
        <v>6476500</v>
      </c>
      <c r="D58" s="900">
        <v>3.49</v>
      </c>
      <c r="E58" s="818">
        <v>808255</v>
      </c>
      <c r="F58" s="818">
        <v>5668245</v>
      </c>
      <c r="G58" s="900">
        <v>87.52</v>
      </c>
      <c r="H58" s="890">
        <v>31.19</v>
      </c>
      <c r="I58" s="890">
        <v>1.36</v>
      </c>
      <c r="J58" s="899"/>
      <c r="K58" s="877" t="s">
        <v>616</v>
      </c>
    </row>
    <row r="59" spans="1:14" ht="18" customHeight="1" x14ac:dyDescent="0.2">
      <c r="A59" s="874" t="s">
        <v>615</v>
      </c>
      <c r="B59" s="873"/>
      <c r="C59" s="872"/>
      <c r="D59" s="872"/>
      <c r="E59" s="458"/>
      <c r="F59" s="458"/>
      <c r="G59" s="870"/>
      <c r="H59" s="869"/>
      <c r="I59" s="869"/>
      <c r="J59" s="868"/>
      <c r="K59" s="458"/>
    </row>
    <row r="60" spans="1:14" ht="18" customHeight="1" x14ac:dyDescent="0.2">
      <c r="A60" s="874" t="s">
        <v>626</v>
      </c>
      <c r="B60" s="873"/>
      <c r="C60" s="872"/>
      <c r="D60" s="872"/>
      <c r="E60" s="458"/>
      <c r="F60" s="458"/>
      <c r="G60" s="870"/>
      <c r="H60" s="869"/>
      <c r="I60" s="869"/>
      <c r="J60" s="868"/>
      <c r="K60" s="458"/>
    </row>
    <row r="61" spans="1:14" ht="18" customHeight="1" x14ac:dyDescent="0.2">
      <c r="A61" s="874" t="s">
        <v>1560</v>
      </c>
      <c r="B61" s="873"/>
      <c r="C61" s="872"/>
      <c r="D61" s="872"/>
      <c r="E61" s="458"/>
      <c r="F61" s="458"/>
      <c r="G61" s="870"/>
      <c r="H61" s="869"/>
      <c r="I61" s="869"/>
      <c r="J61" s="868"/>
      <c r="K61" s="458"/>
    </row>
    <row r="62" spans="1:14" ht="18" customHeight="1" x14ac:dyDescent="0.2">
      <c r="A62" s="1038" t="s">
        <v>1561</v>
      </c>
      <c r="B62" s="735"/>
      <c r="C62" s="735"/>
      <c r="D62" s="735"/>
      <c r="E62" s="735"/>
      <c r="F62" s="735"/>
      <c r="G62" s="870"/>
      <c r="H62" s="869"/>
      <c r="I62" s="869"/>
      <c r="J62" s="868"/>
      <c r="K62" s="458"/>
    </row>
    <row r="63" spans="1:14" ht="18" customHeight="1" x14ac:dyDescent="0.2">
      <c r="A63" s="1038" t="s">
        <v>1562</v>
      </c>
      <c r="B63" s="735"/>
      <c r="C63" s="735"/>
      <c r="D63" s="735"/>
      <c r="E63" s="735"/>
      <c r="F63" s="735"/>
      <c r="G63" s="870"/>
      <c r="H63" s="869"/>
      <c r="I63" s="869"/>
      <c r="J63" s="868"/>
      <c r="K63" s="458"/>
    </row>
    <row r="64" spans="1:14" ht="18" customHeight="1" x14ac:dyDescent="0.2">
      <c r="A64" s="1038" t="s">
        <v>1563</v>
      </c>
      <c r="B64" s="735"/>
      <c r="C64" s="735"/>
      <c r="D64" s="735"/>
      <c r="E64" s="735"/>
      <c r="F64" s="735"/>
      <c r="G64" s="870"/>
      <c r="H64" s="869"/>
      <c r="I64" s="869"/>
      <c r="J64" s="868"/>
      <c r="K64" s="458"/>
    </row>
    <row r="65" spans="1:18" ht="18" customHeight="1" x14ac:dyDescent="0.2">
      <c r="A65" s="1038" t="s">
        <v>1564</v>
      </c>
      <c r="B65" s="871"/>
      <c r="C65" s="871"/>
      <c r="D65" s="871"/>
      <c r="E65" s="871"/>
      <c r="F65" s="871"/>
      <c r="G65" s="870"/>
      <c r="H65" s="869"/>
      <c r="I65" s="869"/>
      <c r="J65" s="868"/>
      <c r="K65" s="458"/>
      <c r="L65" s="1037"/>
      <c r="M65" s="1037"/>
      <c r="N65" s="1037"/>
      <c r="O65" s="1037"/>
      <c r="P65" s="1037"/>
      <c r="Q65" s="1037"/>
      <c r="R65" s="1037"/>
    </row>
    <row r="66" spans="1:18" ht="18" customHeight="1" x14ac:dyDescent="0.2">
      <c r="A66" s="871" t="s">
        <v>1565</v>
      </c>
      <c r="B66" s="871"/>
      <c r="C66" s="871"/>
      <c r="D66" s="871"/>
      <c r="E66" s="871"/>
      <c r="F66" s="871"/>
    </row>
    <row r="67" spans="1:18" ht="14" x14ac:dyDescent="0.2">
      <c r="E67" s="813"/>
    </row>
  </sheetData>
  <mergeCells count="39">
    <mergeCell ref="A11:B11"/>
    <mergeCell ref="C3:G3"/>
    <mergeCell ref="J3:K5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9:B49"/>
    <mergeCell ref="A24:B24"/>
    <mergeCell ref="A25:B25"/>
    <mergeCell ref="C37:G37"/>
    <mergeCell ref="J37:K39"/>
    <mergeCell ref="A42:B42"/>
    <mergeCell ref="A43:B43"/>
    <mergeCell ref="A44:B44"/>
    <mergeCell ref="A45:B45"/>
    <mergeCell ref="A46:B46"/>
    <mergeCell ref="A47:B47"/>
    <mergeCell ref="A48:B48"/>
    <mergeCell ref="A56:B56"/>
    <mergeCell ref="A57:B57"/>
    <mergeCell ref="A58:B58"/>
    <mergeCell ref="A50:B50"/>
    <mergeCell ref="A51:B51"/>
    <mergeCell ref="A52:B52"/>
    <mergeCell ref="A53:B53"/>
    <mergeCell ref="A54:B54"/>
    <mergeCell ref="A55:B55"/>
  </mergeCells>
  <phoneticPr fontId="25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33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Normal="100" zoomScaleSheetLayoutView="100" workbookViewId="0"/>
  </sheetViews>
  <sheetFormatPr defaultColWidth="8.90625" defaultRowHeight="12" x14ac:dyDescent="0.2"/>
  <cols>
    <col min="1" max="1" width="20.26953125" style="25" customWidth="1"/>
    <col min="2" max="2" width="13.6328125" style="25" customWidth="1"/>
    <col min="3" max="4" width="14.6328125" style="25" customWidth="1"/>
    <col min="5" max="5" width="0.90625" style="25" customWidth="1"/>
    <col min="6" max="6" width="26.6328125" style="25" customWidth="1"/>
    <col min="7" max="7" width="4.08984375" style="25" customWidth="1"/>
    <col min="8" max="8" width="11.6328125" style="25" customWidth="1"/>
    <col min="9" max="9" width="11.453125" style="25" bestFit="1" customWidth="1"/>
    <col min="10" max="10" width="14.26953125" style="25" bestFit="1" customWidth="1"/>
    <col min="11" max="11" width="14.453125" style="25" bestFit="1" customWidth="1"/>
    <col min="12" max="12" width="9.36328125" style="25" bestFit="1" customWidth="1"/>
    <col min="13" max="13" width="11.6328125" style="25" bestFit="1" customWidth="1"/>
    <col min="14" max="15" width="8.90625" style="25" customWidth="1"/>
    <col min="16" max="16" width="14.6328125" style="25" customWidth="1"/>
    <col min="17" max="16384" width="8.90625" style="25"/>
  </cols>
  <sheetData>
    <row r="1" spans="1:8" s="840" customFormat="1" ht="15" customHeight="1" x14ac:dyDescent="0.2">
      <c r="A1" s="841" t="s">
        <v>1566</v>
      </c>
    </row>
    <row r="2" spans="1:8" s="811" customFormat="1" ht="13" customHeight="1" x14ac:dyDescent="0.2">
      <c r="A2" s="423" t="s">
        <v>621</v>
      </c>
      <c r="B2" s="1174" t="s">
        <v>1567</v>
      </c>
      <c r="C2" s="1175"/>
      <c r="D2" s="1176"/>
      <c r="E2" s="1177" t="s">
        <v>1568</v>
      </c>
      <c r="F2" s="1148"/>
    </row>
    <row r="3" spans="1:8" s="811" customFormat="1" ht="13" customHeight="1" x14ac:dyDescent="0.2">
      <c r="A3" s="1011"/>
      <c r="B3" s="885" t="s">
        <v>324</v>
      </c>
      <c r="C3" s="1031" t="s">
        <v>607</v>
      </c>
      <c r="D3" s="1031" t="s">
        <v>606</v>
      </c>
      <c r="E3" s="1178"/>
      <c r="F3" s="1179"/>
    </row>
    <row r="4" spans="1:8" s="811" customFormat="1" ht="13" customHeight="1" x14ac:dyDescent="0.2">
      <c r="A4" s="884" t="s">
        <v>622</v>
      </c>
      <c r="B4" s="861" t="s">
        <v>1569</v>
      </c>
      <c r="C4" s="831" t="s">
        <v>1556</v>
      </c>
      <c r="D4" s="831" t="s">
        <v>1570</v>
      </c>
      <c r="E4" s="1180"/>
      <c r="F4" s="1150"/>
    </row>
    <row r="5" spans="1:8" s="811" customFormat="1" ht="13" customHeight="1" x14ac:dyDescent="0.2">
      <c r="A5" s="1022"/>
      <c r="B5" s="883"/>
      <c r="C5" s="883"/>
      <c r="D5" s="883"/>
      <c r="E5" s="882"/>
      <c r="F5" s="455"/>
    </row>
    <row r="6" spans="1:8" s="811" customFormat="1" ht="13" customHeight="1" x14ac:dyDescent="0.2">
      <c r="A6" s="881" t="s">
        <v>619</v>
      </c>
      <c r="B6" s="820">
        <v>64231061</v>
      </c>
      <c r="C6" s="820">
        <v>43343481</v>
      </c>
      <c r="D6" s="820">
        <v>20887580</v>
      </c>
      <c r="E6" s="880" t="s">
        <v>80</v>
      </c>
      <c r="F6" s="455"/>
      <c r="H6" s="816"/>
    </row>
    <row r="7" spans="1:8" s="811" customFormat="1" ht="13" customHeight="1" x14ac:dyDescent="0.2">
      <c r="A7" s="1035"/>
      <c r="B7" s="820"/>
      <c r="C7" s="820"/>
      <c r="D7" s="820"/>
      <c r="E7" s="868"/>
      <c r="F7" s="879"/>
      <c r="H7" s="816"/>
    </row>
    <row r="8" spans="1:8" s="811" customFormat="1" ht="13" customHeight="1" x14ac:dyDescent="0.2">
      <c r="A8" s="1035" t="s">
        <v>100</v>
      </c>
      <c r="B8" s="820">
        <v>633944</v>
      </c>
      <c r="C8" s="820" t="s">
        <v>579</v>
      </c>
      <c r="D8" s="820">
        <v>633944</v>
      </c>
      <c r="E8" s="868"/>
      <c r="F8" s="879" t="s">
        <v>101</v>
      </c>
      <c r="H8" s="816"/>
    </row>
    <row r="9" spans="1:8" s="811" customFormat="1" ht="13" customHeight="1" x14ac:dyDescent="0.2">
      <c r="A9" s="1035" t="s">
        <v>20</v>
      </c>
      <c r="B9" s="820">
        <v>365451</v>
      </c>
      <c r="C9" s="820" t="s">
        <v>618</v>
      </c>
      <c r="D9" s="820" t="s">
        <v>618</v>
      </c>
      <c r="E9" s="868"/>
      <c r="F9" s="879" t="s">
        <v>52</v>
      </c>
      <c r="H9" s="816"/>
    </row>
    <row r="10" spans="1:8" s="811" customFormat="1" ht="13" customHeight="1" x14ac:dyDescent="0.2">
      <c r="A10" s="1035" t="s">
        <v>82</v>
      </c>
      <c r="B10" s="820">
        <v>790663</v>
      </c>
      <c r="C10" s="820">
        <v>370419</v>
      </c>
      <c r="D10" s="820">
        <v>420244</v>
      </c>
      <c r="E10" s="868"/>
      <c r="F10" s="879" t="s">
        <v>30</v>
      </c>
      <c r="H10" s="816"/>
    </row>
    <row r="11" spans="1:8" s="811" customFormat="1" ht="13" customHeight="1" x14ac:dyDescent="0.2">
      <c r="A11" s="1035" t="s">
        <v>22</v>
      </c>
      <c r="B11" s="820">
        <v>3412831</v>
      </c>
      <c r="C11" s="820">
        <v>2470958</v>
      </c>
      <c r="D11" s="820">
        <v>941873</v>
      </c>
      <c r="E11" s="868"/>
      <c r="F11" s="879" t="s">
        <v>31</v>
      </c>
      <c r="H11" s="816"/>
    </row>
    <row r="12" spans="1:8" s="811" customFormat="1" ht="13" customHeight="1" x14ac:dyDescent="0.2">
      <c r="A12" s="1035" t="s">
        <v>23</v>
      </c>
      <c r="B12" s="820">
        <v>1053789</v>
      </c>
      <c r="C12" s="820" t="s">
        <v>618</v>
      </c>
      <c r="D12" s="820" t="s">
        <v>618</v>
      </c>
      <c r="E12" s="868"/>
      <c r="F12" s="879" t="s">
        <v>32</v>
      </c>
      <c r="H12" s="816"/>
    </row>
    <row r="13" spans="1:8" s="811" customFormat="1" ht="13" customHeight="1" x14ac:dyDescent="0.2">
      <c r="A13" s="1035" t="s">
        <v>39</v>
      </c>
      <c r="B13" s="820">
        <v>25724520</v>
      </c>
      <c r="C13" s="820">
        <v>22367268</v>
      </c>
      <c r="D13" s="820">
        <v>3357252</v>
      </c>
      <c r="E13" s="868"/>
      <c r="F13" s="879" t="s">
        <v>46</v>
      </c>
      <c r="H13" s="816"/>
    </row>
    <row r="14" spans="1:8" s="811" customFormat="1" ht="13" customHeight="1" x14ac:dyDescent="0.2">
      <c r="A14" s="1035" t="s">
        <v>40</v>
      </c>
      <c r="B14" s="820">
        <v>4549837</v>
      </c>
      <c r="C14" s="820" t="s">
        <v>618</v>
      </c>
      <c r="D14" s="820" t="s">
        <v>618</v>
      </c>
      <c r="E14" s="868"/>
      <c r="F14" s="879" t="s">
        <v>47</v>
      </c>
      <c r="H14" s="816"/>
    </row>
    <row r="15" spans="1:8" s="811" customFormat="1" ht="13" customHeight="1" x14ac:dyDescent="0.2">
      <c r="A15" s="1035" t="s">
        <v>41</v>
      </c>
      <c r="B15" s="820">
        <v>4695722</v>
      </c>
      <c r="C15" s="820">
        <v>2123657</v>
      </c>
      <c r="D15" s="820">
        <v>2572065</v>
      </c>
      <c r="E15" s="868"/>
      <c r="F15" s="879" t="s">
        <v>48</v>
      </c>
      <c r="H15" s="816"/>
    </row>
    <row r="16" spans="1:8" s="811" customFormat="1" ht="13" customHeight="1" x14ac:dyDescent="0.2">
      <c r="A16" s="1035" t="s">
        <v>83</v>
      </c>
      <c r="B16" s="820">
        <v>15702378</v>
      </c>
      <c r="C16" s="820">
        <v>9064596</v>
      </c>
      <c r="D16" s="820">
        <v>6637782</v>
      </c>
      <c r="E16" s="868"/>
      <c r="F16" s="879" t="s">
        <v>92</v>
      </c>
      <c r="H16" s="816"/>
    </row>
    <row r="17" spans="1:11" s="811" customFormat="1" ht="13" customHeight="1" x14ac:dyDescent="0.2">
      <c r="A17" s="1035" t="s">
        <v>45</v>
      </c>
      <c r="B17" s="820">
        <v>3697626</v>
      </c>
      <c r="C17" s="820">
        <v>1095439</v>
      </c>
      <c r="D17" s="820">
        <v>2602187</v>
      </c>
      <c r="E17" s="868"/>
      <c r="F17" s="879" t="s">
        <v>93</v>
      </c>
      <c r="H17" s="816"/>
    </row>
    <row r="18" spans="1:11" s="811" customFormat="1" ht="13" customHeight="1" x14ac:dyDescent="0.2">
      <c r="A18" s="1035" t="s">
        <v>102</v>
      </c>
      <c r="B18" s="820">
        <v>637330</v>
      </c>
      <c r="C18" s="820" t="s">
        <v>579</v>
      </c>
      <c r="D18" s="820">
        <v>637330</v>
      </c>
      <c r="E18" s="868"/>
      <c r="F18" s="879" t="s">
        <v>89</v>
      </c>
      <c r="H18" s="816"/>
    </row>
    <row r="19" spans="1:11" s="811" customFormat="1" ht="13" customHeight="1" x14ac:dyDescent="0.2">
      <c r="A19" s="1035" t="s">
        <v>94</v>
      </c>
      <c r="B19" s="820">
        <v>781808</v>
      </c>
      <c r="C19" s="820" t="s">
        <v>579</v>
      </c>
      <c r="D19" s="820">
        <v>781808</v>
      </c>
      <c r="E19" s="868"/>
      <c r="F19" s="879" t="s">
        <v>95</v>
      </c>
      <c r="H19" s="816"/>
    </row>
    <row r="20" spans="1:11" s="811" customFormat="1" ht="13" customHeight="1" x14ac:dyDescent="0.2">
      <c r="A20" s="1035" t="s">
        <v>96</v>
      </c>
      <c r="B20" s="820">
        <v>142385</v>
      </c>
      <c r="C20" s="820" t="s">
        <v>579</v>
      </c>
      <c r="D20" s="820">
        <v>142385</v>
      </c>
      <c r="E20" s="868"/>
      <c r="F20" s="879" t="s">
        <v>97</v>
      </c>
      <c r="H20" s="816"/>
    </row>
    <row r="21" spans="1:11" s="811" customFormat="1" ht="13" customHeight="1" x14ac:dyDescent="0.2">
      <c r="A21" s="1035" t="s">
        <v>98</v>
      </c>
      <c r="B21" s="820">
        <v>160329</v>
      </c>
      <c r="C21" s="820" t="s">
        <v>579</v>
      </c>
      <c r="D21" s="820">
        <v>160329</v>
      </c>
      <c r="E21" s="868"/>
      <c r="F21" s="879" t="s">
        <v>99</v>
      </c>
      <c r="H21" s="816"/>
    </row>
    <row r="22" spans="1:11" s="811" customFormat="1" ht="13" customHeight="1" x14ac:dyDescent="0.2">
      <c r="A22" s="1035" t="s">
        <v>24</v>
      </c>
      <c r="B22" s="820">
        <v>488430</v>
      </c>
      <c r="C22" s="820" t="s">
        <v>579</v>
      </c>
      <c r="D22" s="820">
        <v>488430</v>
      </c>
      <c r="E22" s="868"/>
      <c r="F22" s="879" t="s">
        <v>33</v>
      </c>
      <c r="H22" s="816"/>
    </row>
    <row r="23" spans="1:11" s="811" customFormat="1" ht="13" customHeight="1" x14ac:dyDescent="0.2">
      <c r="A23" s="1035" t="s">
        <v>84</v>
      </c>
      <c r="B23" s="820">
        <v>157421</v>
      </c>
      <c r="C23" s="820" t="s">
        <v>618</v>
      </c>
      <c r="D23" s="820" t="s">
        <v>618</v>
      </c>
      <c r="E23" s="868"/>
      <c r="F23" s="879" t="s">
        <v>78</v>
      </c>
      <c r="H23" s="816"/>
    </row>
    <row r="24" spans="1:11" s="811" customFormat="1" ht="13" customHeight="1" x14ac:dyDescent="0.2">
      <c r="A24" s="1036" t="s">
        <v>617</v>
      </c>
      <c r="B24" s="818">
        <v>1236597</v>
      </c>
      <c r="C24" s="818">
        <v>240751</v>
      </c>
      <c r="D24" s="818">
        <v>995846</v>
      </c>
      <c r="E24" s="888"/>
      <c r="F24" s="877" t="s">
        <v>616</v>
      </c>
      <c r="H24" s="816"/>
    </row>
    <row r="25" spans="1:11" s="811" customFormat="1" ht="13" customHeight="1" x14ac:dyDescent="0.2">
      <c r="A25" s="874" t="s">
        <v>615</v>
      </c>
      <c r="B25" s="873"/>
      <c r="C25" s="872"/>
      <c r="D25" s="872"/>
      <c r="E25" s="458"/>
      <c r="F25" s="458"/>
    </row>
    <row r="26" spans="1:11" s="811" customFormat="1" ht="13" customHeight="1" x14ac:dyDescent="0.2">
      <c r="A26" s="874" t="s">
        <v>614</v>
      </c>
      <c r="B26" s="873"/>
      <c r="C26" s="872"/>
      <c r="D26" s="872"/>
      <c r="E26" s="458"/>
      <c r="F26" s="458"/>
    </row>
    <row r="27" spans="1:11" s="811" customFormat="1" ht="13" customHeight="1" x14ac:dyDescent="0.2">
      <c r="A27" s="874" t="s">
        <v>1571</v>
      </c>
      <c r="B27" s="873"/>
      <c r="C27" s="872"/>
      <c r="D27" s="872"/>
      <c r="E27" s="458"/>
      <c r="F27" s="458"/>
      <c r="G27" s="870"/>
      <c r="H27" s="869"/>
      <c r="I27" s="869"/>
      <c r="J27" s="868"/>
      <c r="K27" s="458"/>
    </row>
    <row r="28" spans="1:11" s="811" customFormat="1" ht="13" customHeight="1" x14ac:dyDescent="0.2">
      <c r="A28" s="1038" t="s">
        <v>1572</v>
      </c>
      <c r="B28" s="735"/>
      <c r="C28" s="735"/>
      <c r="D28" s="735"/>
      <c r="E28" s="735"/>
      <c r="F28" s="735"/>
      <c r="G28" s="870"/>
      <c r="H28" s="869"/>
      <c r="I28" s="869"/>
      <c r="J28" s="868"/>
      <c r="K28" s="458"/>
    </row>
    <row r="29" spans="1:11" s="811" customFormat="1" ht="13" customHeight="1" x14ac:dyDescent="0.2">
      <c r="A29" s="1038" t="s">
        <v>1562</v>
      </c>
      <c r="B29" s="735"/>
      <c r="C29" s="735"/>
      <c r="D29" s="735"/>
      <c r="E29" s="735"/>
      <c r="F29" s="735"/>
      <c r="H29" s="816"/>
    </row>
    <row r="30" spans="1:11" s="811" customFormat="1" ht="13" customHeight="1" x14ac:dyDescent="0.2">
      <c r="A30" s="1038" t="s">
        <v>1573</v>
      </c>
      <c r="B30" s="735"/>
      <c r="C30" s="735"/>
      <c r="D30" s="735"/>
      <c r="E30" s="735"/>
      <c r="F30" s="735"/>
      <c r="H30" s="816"/>
    </row>
    <row r="31" spans="1:11" s="811" customFormat="1" ht="13" customHeight="1" x14ac:dyDescent="0.2">
      <c r="A31" s="1038" t="s">
        <v>1574</v>
      </c>
      <c r="B31" s="871"/>
      <c r="C31" s="871"/>
      <c r="D31" s="871"/>
      <c r="E31" s="871"/>
      <c r="F31" s="871"/>
      <c r="G31" s="870"/>
      <c r="H31" s="869"/>
      <c r="I31" s="869"/>
      <c r="J31" s="868"/>
      <c r="K31" s="458"/>
    </row>
    <row r="32" spans="1:11" s="811" customFormat="1" ht="13" customHeight="1" x14ac:dyDescent="0.2">
      <c r="A32" s="871" t="s">
        <v>1575</v>
      </c>
      <c r="B32" s="871"/>
      <c r="C32" s="871"/>
      <c r="D32" s="871"/>
      <c r="E32" s="871"/>
      <c r="F32" s="871"/>
      <c r="G32" s="871"/>
      <c r="H32" s="871"/>
      <c r="I32" s="871"/>
      <c r="J32" s="868"/>
      <c r="K32" s="458"/>
    </row>
    <row r="33" spans="1:8" s="811" customFormat="1" ht="13" customHeight="1" x14ac:dyDescent="0.2">
      <c r="A33" s="887"/>
      <c r="B33" s="887"/>
      <c r="C33" s="887"/>
      <c r="D33" s="887"/>
      <c r="E33" s="887"/>
      <c r="F33" s="887"/>
      <c r="H33" s="816"/>
    </row>
    <row r="34" spans="1:8" s="840" customFormat="1" ht="13" customHeight="1" x14ac:dyDescent="0.2">
      <c r="A34" s="841" t="s">
        <v>1576</v>
      </c>
      <c r="B34" s="886"/>
      <c r="C34" s="886"/>
      <c r="D34" s="886"/>
      <c r="E34" s="886"/>
      <c r="F34" s="886"/>
      <c r="H34" s="816"/>
    </row>
    <row r="35" spans="1:8" s="811" customFormat="1" ht="13" customHeight="1" x14ac:dyDescent="0.2">
      <c r="A35" s="423" t="s">
        <v>621</v>
      </c>
      <c r="B35" s="1174" t="s">
        <v>1567</v>
      </c>
      <c r="C35" s="1175"/>
      <c r="D35" s="1176"/>
      <c r="E35" s="1177" t="s">
        <v>1577</v>
      </c>
      <c r="F35" s="1148"/>
      <c r="H35" s="816"/>
    </row>
    <row r="36" spans="1:8" s="811" customFormat="1" ht="13" customHeight="1" x14ac:dyDescent="0.2">
      <c r="A36" s="1011"/>
      <c r="B36" s="885" t="s">
        <v>324</v>
      </c>
      <c r="C36" s="1031" t="s">
        <v>607</v>
      </c>
      <c r="D36" s="1031" t="s">
        <v>606</v>
      </c>
      <c r="E36" s="1178"/>
      <c r="F36" s="1179"/>
      <c r="H36" s="816"/>
    </row>
    <row r="37" spans="1:8" s="811" customFormat="1" ht="13" customHeight="1" x14ac:dyDescent="0.2">
      <c r="A37" s="884" t="s">
        <v>620</v>
      </c>
      <c r="B37" s="861" t="s">
        <v>1569</v>
      </c>
      <c r="C37" s="831" t="s">
        <v>1556</v>
      </c>
      <c r="D37" s="831" t="s">
        <v>1570</v>
      </c>
      <c r="E37" s="1180"/>
      <c r="F37" s="1150"/>
    </row>
    <row r="38" spans="1:8" s="811" customFormat="1" ht="13" customHeight="1" x14ac:dyDescent="0.2">
      <c r="A38" s="1022"/>
      <c r="B38" s="883"/>
      <c r="C38" s="883"/>
      <c r="D38" s="883"/>
      <c r="E38" s="882"/>
      <c r="F38" s="455"/>
    </row>
    <row r="39" spans="1:8" s="811" customFormat="1" ht="13" customHeight="1" x14ac:dyDescent="0.2">
      <c r="A39" s="881" t="s">
        <v>619</v>
      </c>
      <c r="B39" s="820">
        <v>66701824</v>
      </c>
      <c r="C39" s="820">
        <v>45056308</v>
      </c>
      <c r="D39" s="820">
        <v>21645516</v>
      </c>
      <c r="E39" s="880" t="s">
        <v>80</v>
      </c>
      <c r="F39" s="455"/>
      <c r="H39" s="816"/>
    </row>
    <row r="40" spans="1:8" s="811" customFormat="1" ht="13" customHeight="1" x14ac:dyDescent="0.2">
      <c r="A40" s="1035"/>
      <c r="B40" s="820"/>
      <c r="C40" s="820"/>
      <c r="D40" s="820"/>
      <c r="E40" s="868"/>
      <c r="F40" s="879"/>
      <c r="H40" s="816"/>
    </row>
    <row r="41" spans="1:8" s="811" customFormat="1" ht="13" customHeight="1" x14ac:dyDescent="0.2">
      <c r="A41" s="1035" t="s">
        <v>100</v>
      </c>
      <c r="B41" s="820">
        <v>764259</v>
      </c>
      <c r="C41" s="820" t="s">
        <v>579</v>
      </c>
      <c r="D41" s="820">
        <v>764259</v>
      </c>
      <c r="E41" s="868"/>
      <c r="F41" s="879" t="s">
        <v>101</v>
      </c>
      <c r="H41" s="816"/>
    </row>
    <row r="42" spans="1:8" s="811" customFormat="1" ht="13" customHeight="1" x14ac:dyDescent="0.2">
      <c r="A42" s="1035" t="s">
        <v>20</v>
      </c>
      <c r="B42" s="820">
        <v>303978</v>
      </c>
      <c r="C42" s="820" t="s">
        <v>618</v>
      </c>
      <c r="D42" s="820" t="s">
        <v>618</v>
      </c>
      <c r="E42" s="868"/>
      <c r="F42" s="879" t="s">
        <v>52</v>
      </c>
      <c r="H42" s="816"/>
    </row>
    <row r="43" spans="1:8" s="811" customFormat="1" ht="13" customHeight="1" x14ac:dyDescent="0.2">
      <c r="A43" s="1035" t="s">
        <v>82</v>
      </c>
      <c r="B43" s="820">
        <v>755653</v>
      </c>
      <c r="C43" s="820">
        <v>291927</v>
      </c>
      <c r="D43" s="820">
        <v>463726</v>
      </c>
      <c r="E43" s="868"/>
      <c r="F43" s="879" t="s">
        <v>30</v>
      </c>
      <c r="H43" s="816"/>
    </row>
    <row r="44" spans="1:8" s="811" customFormat="1" ht="13" customHeight="1" x14ac:dyDescent="0.2">
      <c r="A44" s="1035" t="s">
        <v>22</v>
      </c>
      <c r="B44" s="820">
        <v>3460083</v>
      </c>
      <c r="C44" s="820">
        <v>2830261</v>
      </c>
      <c r="D44" s="820">
        <v>629822</v>
      </c>
      <c r="E44" s="868"/>
      <c r="F44" s="879" t="s">
        <v>31</v>
      </c>
      <c r="H44" s="816"/>
    </row>
    <row r="45" spans="1:8" s="811" customFormat="1" ht="13" customHeight="1" x14ac:dyDescent="0.2">
      <c r="A45" s="1035" t="s">
        <v>23</v>
      </c>
      <c r="B45" s="820">
        <v>1198054</v>
      </c>
      <c r="C45" s="820" t="s">
        <v>618</v>
      </c>
      <c r="D45" s="820" t="s">
        <v>618</v>
      </c>
      <c r="E45" s="868"/>
      <c r="F45" s="879" t="s">
        <v>32</v>
      </c>
      <c r="H45" s="816"/>
    </row>
    <row r="46" spans="1:8" s="811" customFormat="1" ht="13" customHeight="1" x14ac:dyDescent="0.2">
      <c r="A46" s="1035" t="s">
        <v>667</v>
      </c>
      <c r="B46" s="820">
        <v>68570</v>
      </c>
      <c r="C46" s="820" t="s">
        <v>579</v>
      </c>
      <c r="D46" s="820">
        <v>68570</v>
      </c>
      <c r="E46" s="868"/>
      <c r="F46" s="879" t="s">
        <v>668</v>
      </c>
      <c r="H46" s="816"/>
    </row>
    <row r="47" spans="1:8" s="811" customFormat="1" ht="13" customHeight="1" x14ac:dyDescent="0.2">
      <c r="A47" s="1035" t="s">
        <v>39</v>
      </c>
      <c r="B47" s="820">
        <v>26300066</v>
      </c>
      <c r="C47" s="820">
        <v>23110757</v>
      </c>
      <c r="D47" s="820">
        <v>3189309</v>
      </c>
      <c r="E47" s="868"/>
      <c r="F47" s="879" t="s">
        <v>46</v>
      </c>
      <c r="H47" s="816"/>
    </row>
    <row r="48" spans="1:8" s="811" customFormat="1" ht="13" customHeight="1" x14ac:dyDescent="0.2">
      <c r="A48" s="1035" t="s">
        <v>40</v>
      </c>
      <c r="B48" s="820">
        <v>4736073</v>
      </c>
      <c r="C48" s="820" t="s">
        <v>618</v>
      </c>
      <c r="D48" s="820" t="s">
        <v>618</v>
      </c>
      <c r="E48" s="868"/>
      <c r="F48" s="879" t="s">
        <v>47</v>
      </c>
      <c r="H48" s="816"/>
    </row>
    <row r="49" spans="1:11" s="811" customFormat="1" ht="13" customHeight="1" x14ac:dyDescent="0.2">
      <c r="A49" s="1035" t="s">
        <v>41</v>
      </c>
      <c r="B49" s="820">
        <v>5101942</v>
      </c>
      <c r="C49" s="820">
        <v>2130297</v>
      </c>
      <c r="D49" s="820">
        <v>2971645</v>
      </c>
      <c r="E49" s="868"/>
      <c r="F49" s="879" t="s">
        <v>48</v>
      </c>
      <c r="H49" s="816"/>
    </row>
    <row r="50" spans="1:11" s="811" customFormat="1" ht="13" customHeight="1" x14ac:dyDescent="0.2">
      <c r="A50" s="1035" t="s">
        <v>83</v>
      </c>
      <c r="B50" s="820">
        <v>16763290</v>
      </c>
      <c r="C50" s="820">
        <v>9385408</v>
      </c>
      <c r="D50" s="820">
        <v>7377882</v>
      </c>
      <c r="E50" s="868"/>
      <c r="F50" s="879" t="s">
        <v>92</v>
      </c>
      <c r="H50" s="816"/>
    </row>
    <row r="51" spans="1:11" s="811" customFormat="1" ht="13" customHeight="1" x14ac:dyDescent="0.2">
      <c r="A51" s="1035" t="s">
        <v>45</v>
      </c>
      <c r="B51" s="820">
        <v>3537359</v>
      </c>
      <c r="C51" s="820">
        <v>1124071</v>
      </c>
      <c r="D51" s="820">
        <v>2413288</v>
      </c>
      <c r="E51" s="868"/>
      <c r="F51" s="879" t="s">
        <v>93</v>
      </c>
      <c r="H51" s="816"/>
    </row>
    <row r="52" spans="1:11" s="811" customFormat="1" ht="13" customHeight="1" x14ac:dyDescent="0.2">
      <c r="A52" s="1035" t="s">
        <v>102</v>
      </c>
      <c r="B52" s="820">
        <v>583761</v>
      </c>
      <c r="C52" s="820" t="s">
        <v>579</v>
      </c>
      <c r="D52" s="820">
        <v>583761</v>
      </c>
      <c r="E52" s="868"/>
      <c r="F52" s="879" t="s">
        <v>89</v>
      </c>
      <c r="H52" s="816"/>
    </row>
    <row r="53" spans="1:11" s="811" customFormat="1" ht="13" customHeight="1" x14ac:dyDescent="0.2">
      <c r="A53" s="1035" t="s">
        <v>96</v>
      </c>
      <c r="B53" s="820">
        <v>138246</v>
      </c>
      <c r="C53" s="820" t="s">
        <v>579</v>
      </c>
      <c r="D53" s="820">
        <v>138246</v>
      </c>
      <c r="E53" s="868"/>
      <c r="F53" s="879" t="s">
        <v>97</v>
      </c>
      <c r="H53" s="816"/>
    </row>
    <row r="54" spans="1:11" s="811" customFormat="1" ht="13" customHeight="1" x14ac:dyDescent="0.2">
      <c r="A54" s="1035" t="s">
        <v>24</v>
      </c>
      <c r="B54" s="820">
        <v>578491</v>
      </c>
      <c r="C54" s="820" t="s">
        <v>579</v>
      </c>
      <c r="D54" s="820">
        <v>578491</v>
      </c>
      <c r="E54" s="868"/>
      <c r="F54" s="879" t="s">
        <v>33</v>
      </c>
      <c r="H54" s="816"/>
    </row>
    <row r="55" spans="1:11" s="811" customFormat="1" ht="13" customHeight="1" x14ac:dyDescent="0.2">
      <c r="A55" s="1035" t="s">
        <v>84</v>
      </c>
      <c r="B55" s="820">
        <v>171582</v>
      </c>
      <c r="C55" s="820" t="s">
        <v>618</v>
      </c>
      <c r="D55" s="820" t="s">
        <v>618</v>
      </c>
      <c r="E55" s="868"/>
      <c r="F55" s="879" t="s">
        <v>78</v>
      </c>
      <c r="H55" s="816"/>
    </row>
    <row r="56" spans="1:11" ht="13" customHeight="1" x14ac:dyDescent="0.2">
      <c r="A56" s="1036" t="s">
        <v>617</v>
      </c>
      <c r="B56" s="818">
        <v>2240417</v>
      </c>
      <c r="C56" s="818">
        <v>315064</v>
      </c>
      <c r="D56" s="818">
        <v>1925353</v>
      </c>
      <c r="E56" s="878"/>
      <c r="F56" s="877" t="s">
        <v>616</v>
      </c>
      <c r="H56" s="876"/>
    </row>
    <row r="57" spans="1:11" ht="13" customHeight="1" x14ac:dyDescent="0.2">
      <c r="A57" s="874" t="s">
        <v>615</v>
      </c>
      <c r="B57" s="242"/>
      <c r="C57" s="872"/>
      <c r="D57" s="872"/>
      <c r="E57" s="875"/>
      <c r="F57" s="458"/>
    </row>
    <row r="58" spans="1:11" ht="13" customHeight="1" x14ac:dyDescent="0.2">
      <c r="A58" s="874" t="s">
        <v>614</v>
      </c>
      <c r="B58" s="242"/>
      <c r="C58" s="872"/>
      <c r="D58" s="872"/>
      <c r="E58" s="875"/>
      <c r="F58" s="458"/>
    </row>
    <row r="59" spans="1:11" ht="13" customHeight="1" x14ac:dyDescent="0.2">
      <c r="A59" s="874" t="s">
        <v>1560</v>
      </c>
      <c r="B59" s="873"/>
      <c r="C59" s="872"/>
      <c r="D59" s="872"/>
      <c r="E59" s="458"/>
      <c r="F59" s="458"/>
      <c r="G59" s="870"/>
      <c r="H59" s="869"/>
      <c r="I59" s="869"/>
      <c r="J59" s="868"/>
      <c r="K59" s="458"/>
    </row>
    <row r="60" spans="1:11" ht="13" customHeight="1" x14ac:dyDescent="0.2">
      <c r="A60" s="1038" t="s">
        <v>1561</v>
      </c>
      <c r="B60" s="735"/>
      <c r="C60" s="735"/>
      <c r="D60" s="735"/>
      <c r="E60" s="735"/>
      <c r="F60" s="735"/>
      <c r="G60" s="870"/>
      <c r="H60" s="869"/>
      <c r="I60" s="869"/>
      <c r="J60" s="868"/>
      <c r="K60" s="458"/>
    </row>
    <row r="61" spans="1:11" ht="13" customHeight="1" x14ac:dyDescent="0.2">
      <c r="A61" s="1038" t="s">
        <v>1562</v>
      </c>
    </row>
    <row r="62" spans="1:11" ht="13" customHeight="1" x14ac:dyDescent="0.2">
      <c r="A62" s="1038" t="s">
        <v>1573</v>
      </c>
    </row>
    <row r="63" spans="1:11" s="556" customFormat="1" ht="13" customHeight="1" x14ac:dyDescent="0.2">
      <c r="A63" s="1038" t="s">
        <v>1564</v>
      </c>
      <c r="B63" s="871"/>
      <c r="C63" s="871"/>
      <c r="D63" s="871"/>
      <c r="E63" s="871"/>
      <c r="F63" s="871"/>
      <c r="G63" s="870"/>
      <c r="H63" s="869"/>
      <c r="I63" s="869"/>
      <c r="J63" s="868"/>
      <c r="K63" s="458"/>
    </row>
    <row r="64" spans="1:11" s="556" customFormat="1" ht="13" customHeight="1" x14ac:dyDescent="0.2">
      <c r="A64" s="871" t="s">
        <v>1575</v>
      </c>
      <c r="B64" s="871"/>
      <c r="C64" s="871"/>
      <c r="D64" s="871"/>
      <c r="E64" s="871"/>
      <c r="F64" s="871"/>
      <c r="G64" s="870"/>
      <c r="H64" s="869"/>
      <c r="I64" s="869"/>
      <c r="J64" s="868"/>
      <c r="K64" s="458"/>
    </row>
    <row r="65" spans="1:6" ht="13" customHeight="1" x14ac:dyDescent="0.2">
      <c r="A65" s="1181"/>
      <c r="B65" s="1181"/>
      <c r="C65" s="1181"/>
      <c r="D65" s="1181"/>
      <c r="E65" s="1181"/>
      <c r="F65" s="1181"/>
    </row>
  </sheetData>
  <mergeCells count="5">
    <mergeCell ref="B2:D2"/>
    <mergeCell ref="E2:F4"/>
    <mergeCell ref="B35:D35"/>
    <mergeCell ref="E35:F37"/>
    <mergeCell ref="A65:F65"/>
  </mergeCells>
  <phoneticPr fontId="25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00" workbookViewId="0"/>
  </sheetViews>
  <sheetFormatPr defaultColWidth="8.90625" defaultRowHeight="12" x14ac:dyDescent="0.2"/>
  <cols>
    <col min="1" max="1" width="20.26953125" style="25" customWidth="1"/>
    <col min="2" max="2" width="13.6328125" style="25" customWidth="1"/>
    <col min="3" max="3" width="10" style="25" customWidth="1"/>
    <col min="4" max="5" width="9.90625" style="25" customWidth="1"/>
    <col min="6" max="6" width="0.90625" style="25" customWidth="1"/>
    <col min="7" max="7" width="25.7265625" style="25" customWidth="1"/>
    <col min="8" max="8" width="4.08984375" style="25" customWidth="1"/>
    <col min="9" max="9" width="11.6328125" style="25" customWidth="1"/>
    <col min="10" max="10" width="19.7265625" style="25" bestFit="1" customWidth="1"/>
    <col min="11" max="11" width="9.26953125" style="25" bestFit="1" customWidth="1"/>
    <col min="12" max="12" width="11.6328125" style="25" bestFit="1" customWidth="1"/>
    <col min="13" max="13" width="11.453125" style="25" bestFit="1" customWidth="1"/>
    <col min="14" max="14" width="14.26953125" style="25" bestFit="1" customWidth="1"/>
    <col min="15" max="15" width="14.453125" style="25" bestFit="1" customWidth="1"/>
    <col min="16" max="16" width="9.36328125" style="25" bestFit="1" customWidth="1"/>
    <col min="17" max="17" width="11.6328125" style="25" bestFit="1" customWidth="1"/>
    <col min="18" max="19" width="8.90625" style="25" customWidth="1"/>
    <col min="20" max="20" width="14.6328125" style="25" customWidth="1"/>
    <col min="21" max="16384" width="8.90625" style="25"/>
  </cols>
  <sheetData>
    <row r="1" spans="1:10" s="840" customFormat="1" ht="15" customHeight="1" x14ac:dyDescent="0.2">
      <c r="A1" s="841" t="s">
        <v>1578</v>
      </c>
    </row>
    <row r="2" spans="1:10" s="840" customFormat="1" ht="15" customHeight="1" x14ac:dyDescent="0.2">
      <c r="A2" s="841" t="s">
        <v>1579</v>
      </c>
    </row>
    <row r="3" spans="1:10" s="811" customFormat="1" ht="13" customHeight="1" x14ac:dyDescent="0.2">
      <c r="A3" s="423" t="s">
        <v>621</v>
      </c>
      <c r="B3" s="833" t="s">
        <v>625</v>
      </c>
      <c r="C3" s="833" t="s">
        <v>1580</v>
      </c>
      <c r="D3" s="833" t="s">
        <v>624</v>
      </c>
      <c r="E3" s="833" t="s">
        <v>623</v>
      </c>
      <c r="F3" s="1177" t="s">
        <v>1568</v>
      </c>
      <c r="G3" s="1182"/>
    </row>
    <row r="4" spans="1:10" s="811" customFormat="1" ht="13" customHeight="1" x14ac:dyDescent="0.2">
      <c r="A4" s="1010"/>
      <c r="B4" s="885" t="s">
        <v>1581</v>
      </c>
      <c r="C4" s="885"/>
      <c r="D4" s="897" t="s">
        <v>1582</v>
      </c>
      <c r="E4" s="885" t="s">
        <v>1583</v>
      </c>
      <c r="F4" s="1183"/>
      <c r="G4" s="1184"/>
    </row>
    <row r="5" spans="1:10" s="811" customFormat="1" ht="13" customHeight="1" x14ac:dyDescent="0.2">
      <c r="A5" s="1010"/>
      <c r="B5" s="896" t="s">
        <v>1584</v>
      </c>
      <c r="C5" s="895" t="s">
        <v>1585</v>
      </c>
      <c r="D5" s="895" t="s">
        <v>1586</v>
      </c>
      <c r="E5" s="895" t="s">
        <v>1586</v>
      </c>
      <c r="F5" s="1183"/>
      <c r="G5" s="1184"/>
    </row>
    <row r="6" spans="1:10" s="811" customFormat="1" ht="13" customHeight="1" x14ac:dyDescent="0.2">
      <c r="A6" s="898" t="s">
        <v>622</v>
      </c>
      <c r="B6" s="831" t="s">
        <v>1587</v>
      </c>
      <c r="C6" s="894" t="s">
        <v>1588</v>
      </c>
      <c r="D6" s="894" t="s">
        <v>1589</v>
      </c>
      <c r="E6" s="894" t="s">
        <v>1589</v>
      </c>
      <c r="F6" s="1185"/>
      <c r="G6" s="1186"/>
    </row>
    <row r="7" spans="1:10" s="811" customFormat="1" ht="13" customHeight="1" x14ac:dyDescent="0.2">
      <c r="A7" s="1022"/>
      <c r="B7" s="883"/>
      <c r="C7" s="883"/>
      <c r="D7" s="883"/>
      <c r="E7" s="883"/>
      <c r="F7" s="882"/>
      <c r="G7" s="455"/>
    </row>
    <row r="8" spans="1:10" s="811" customFormat="1" ht="13" customHeight="1" x14ac:dyDescent="0.2">
      <c r="A8" s="881" t="s">
        <v>619</v>
      </c>
      <c r="B8" s="820">
        <v>1183383132</v>
      </c>
      <c r="C8" s="892">
        <v>52.85</v>
      </c>
      <c r="D8" s="891">
        <v>1678827</v>
      </c>
      <c r="E8" s="891">
        <v>13412.6</v>
      </c>
      <c r="F8" s="880" t="s">
        <v>80</v>
      </c>
      <c r="G8" s="455"/>
      <c r="I8" s="816"/>
      <c r="J8" s="816"/>
    </row>
    <row r="9" spans="1:10" s="811" customFormat="1" ht="13" customHeight="1" x14ac:dyDescent="0.2">
      <c r="A9" s="1035"/>
      <c r="B9" s="820"/>
      <c r="C9" s="892"/>
      <c r="D9" s="891"/>
      <c r="E9" s="891"/>
      <c r="F9" s="868"/>
      <c r="G9" s="455"/>
      <c r="I9" s="816"/>
      <c r="J9" s="816"/>
    </row>
    <row r="10" spans="1:10" s="811" customFormat="1" ht="13" customHeight="1" x14ac:dyDescent="0.2">
      <c r="A10" s="1035" t="s">
        <v>100</v>
      </c>
      <c r="B10" s="820">
        <v>11652042</v>
      </c>
      <c r="C10" s="892">
        <v>52.31</v>
      </c>
      <c r="D10" s="891">
        <v>25553</v>
      </c>
      <c r="E10" s="891">
        <v>217.2</v>
      </c>
      <c r="F10" s="868"/>
      <c r="G10" s="455" t="s">
        <v>101</v>
      </c>
      <c r="I10" s="816"/>
      <c r="J10" s="816"/>
    </row>
    <row r="11" spans="1:10" s="811" customFormat="1" ht="13" customHeight="1" x14ac:dyDescent="0.2">
      <c r="A11" s="1035" t="s">
        <v>20</v>
      </c>
      <c r="B11" s="820">
        <v>6505545</v>
      </c>
      <c r="C11" s="892">
        <v>54.94</v>
      </c>
      <c r="D11" s="891">
        <v>8219</v>
      </c>
      <c r="E11" s="891">
        <v>258.8</v>
      </c>
      <c r="F11" s="868"/>
      <c r="G11" s="455" t="s">
        <v>52</v>
      </c>
      <c r="I11" s="816"/>
      <c r="J11" s="816"/>
    </row>
    <row r="12" spans="1:10" s="811" customFormat="1" ht="13" customHeight="1" x14ac:dyDescent="0.2">
      <c r="A12" s="1035" t="s">
        <v>82</v>
      </c>
      <c r="B12" s="820">
        <v>14087472</v>
      </c>
      <c r="C12" s="892">
        <v>54.4</v>
      </c>
      <c r="D12" s="891">
        <v>23783</v>
      </c>
      <c r="E12" s="891">
        <v>654.6</v>
      </c>
      <c r="F12" s="868"/>
      <c r="G12" s="455" t="s">
        <v>30</v>
      </c>
      <c r="I12" s="816"/>
      <c r="J12" s="816"/>
    </row>
    <row r="13" spans="1:10" s="811" customFormat="1" ht="13" customHeight="1" x14ac:dyDescent="0.2">
      <c r="A13" s="1035" t="s">
        <v>22</v>
      </c>
      <c r="B13" s="820">
        <v>63082099</v>
      </c>
      <c r="C13" s="892">
        <v>52.59</v>
      </c>
      <c r="D13" s="891">
        <v>93846</v>
      </c>
      <c r="E13" s="891">
        <v>1550.8</v>
      </c>
      <c r="F13" s="868"/>
      <c r="G13" s="455" t="s">
        <v>31</v>
      </c>
      <c r="I13" s="816"/>
      <c r="J13" s="816"/>
    </row>
    <row r="14" spans="1:10" s="811" customFormat="1" ht="13" customHeight="1" x14ac:dyDescent="0.2">
      <c r="A14" s="1035" t="s">
        <v>23</v>
      </c>
      <c r="B14" s="820">
        <v>20415134</v>
      </c>
      <c r="C14" s="892">
        <v>50.13</v>
      </c>
      <c r="D14" s="891">
        <v>29519</v>
      </c>
      <c r="E14" s="891">
        <v>881.9</v>
      </c>
      <c r="F14" s="868"/>
      <c r="G14" s="455" t="s">
        <v>32</v>
      </c>
      <c r="I14" s="816"/>
      <c r="J14" s="816"/>
    </row>
    <row r="15" spans="1:10" s="811" customFormat="1" ht="13" customHeight="1" x14ac:dyDescent="0.2">
      <c r="A15" s="1035" t="s">
        <v>39</v>
      </c>
      <c r="B15" s="820">
        <v>473918505</v>
      </c>
      <c r="C15" s="892">
        <v>52.89</v>
      </c>
      <c r="D15" s="891">
        <v>652763</v>
      </c>
      <c r="E15" s="891">
        <v>4019.5</v>
      </c>
      <c r="F15" s="868"/>
      <c r="G15" s="455" t="s">
        <v>46</v>
      </c>
      <c r="I15" s="816"/>
      <c r="J15" s="816"/>
    </row>
    <row r="16" spans="1:10" s="811" customFormat="1" ht="13" customHeight="1" x14ac:dyDescent="0.2">
      <c r="A16" s="1035" t="s">
        <v>40</v>
      </c>
      <c r="B16" s="820">
        <v>86504912</v>
      </c>
      <c r="C16" s="892">
        <v>51.1</v>
      </c>
      <c r="D16" s="891">
        <v>129015</v>
      </c>
      <c r="E16" s="891">
        <v>499.6</v>
      </c>
      <c r="F16" s="868"/>
      <c r="G16" s="455" t="s">
        <v>47</v>
      </c>
      <c r="I16" s="816"/>
      <c r="J16" s="816"/>
    </row>
    <row r="17" spans="1:11" s="811" customFormat="1" ht="13" customHeight="1" x14ac:dyDescent="0.2">
      <c r="A17" s="1035" t="s">
        <v>41</v>
      </c>
      <c r="B17" s="820">
        <v>86495403</v>
      </c>
      <c r="C17" s="892">
        <v>52.88</v>
      </c>
      <c r="D17" s="891">
        <v>120602</v>
      </c>
      <c r="E17" s="891">
        <v>768.7</v>
      </c>
      <c r="F17" s="868"/>
      <c r="G17" s="455" t="s">
        <v>48</v>
      </c>
      <c r="I17" s="816"/>
      <c r="J17" s="816"/>
    </row>
    <row r="18" spans="1:11" s="811" customFormat="1" ht="13" customHeight="1" x14ac:dyDescent="0.2">
      <c r="A18" s="1035" t="s">
        <v>83</v>
      </c>
      <c r="B18" s="820">
        <v>285635343</v>
      </c>
      <c r="C18" s="892">
        <v>53.68</v>
      </c>
      <c r="D18" s="891">
        <v>370092</v>
      </c>
      <c r="E18" s="891">
        <v>2724.3</v>
      </c>
      <c r="F18" s="868"/>
      <c r="G18" s="455" t="s">
        <v>92</v>
      </c>
      <c r="I18" s="816"/>
      <c r="J18" s="816"/>
    </row>
    <row r="19" spans="1:11" s="811" customFormat="1" ht="13" customHeight="1" x14ac:dyDescent="0.2">
      <c r="A19" s="1035" t="s">
        <v>45</v>
      </c>
      <c r="B19" s="820">
        <v>66792970</v>
      </c>
      <c r="C19" s="892">
        <v>54.68</v>
      </c>
      <c r="D19" s="891">
        <v>45536</v>
      </c>
      <c r="E19" s="891">
        <v>607.79999999999995</v>
      </c>
      <c r="F19" s="868"/>
      <c r="G19" s="455" t="s">
        <v>93</v>
      </c>
      <c r="I19" s="816"/>
      <c r="J19" s="816"/>
    </row>
    <row r="20" spans="1:11" s="811" customFormat="1" ht="13" customHeight="1" x14ac:dyDescent="0.2">
      <c r="A20" s="1035" t="s">
        <v>102</v>
      </c>
      <c r="B20" s="820">
        <v>11435243</v>
      </c>
      <c r="C20" s="892">
        <v>52.3</v>
      </c>
      <c r="D20" s="891">
        <v>38978</v>
      </c>
      <c r="E20" s="891">
        <v>231.2</v>
      </c>
      <c r="F20" s="868"/>
      <c r="G20" s="455" t="s">
        <v>89</v>
      </c>
      <c r="I20" s="816"/>
      <c r="J20" s="816"/>
    </row>
    <row r="21" spans="1:11" s="811" customFormat="1" ht="13" customHeight="1" x14ac:dyDescent="0.2">
      <c r="A21" s="1035" t="s">
        <v>94</v>
      </c>
      <c r="B21" s="820">
        <v>15957391</v>
      </c>
      <c r="C21" s="892">
        <v>46.16</v>
      </c>
      <c r="D21" s="891">
        <v>44979</v>
      </c>
      <c r="E21" s="891">
        <v>260.89999999999998</v>
      </c>
      <c r="F21" s="868"/>
      <c r="G21" s="455" t="s">
        <v>95</v>
      </c>
      <c r="I21" s="816"/>
      <c r="J21" s="816"/>
    </row>
    <row r="22" spans="1:11" s="811" customFormat="1" ht="13" customHeight="1" x14ac:dyDescent="0.2">
      <c r="A22" s="1035" t="s">
        <v>96</v>
      </c>
      <c r="B22" s="820">
        <v>2789942</v>
      </c>
      <c r="C22" s="892">
        <v>48.93</v>
      </c>
      <c r="D22" s="891">
        <v>5846</v>
      </c>
      <c r="E22" s="891">
        <v>36.6</v>
      </c>
      <c r="F22" s="868"/>
      <c r="G22" s="455" t="s">
        <v>97</v>
      </c>
      <c r="I22" s="816"/>
      <c r="J22" s="816"/>
    </row>
    <row r="23" spans="1:11" s="811" customFormat="1" ht="13" customHeight="1" x14ac:dyDescent="0.2">
      <c r="A23" s="1035" t="s">
        <v>98</v>
      </c>
      <c r="B23" s="820">
        <v>2972135</v>
      </c>
      <c r="C23" s="892">
        <v>49.96</v>
      </c>
      <c r="D23" s="891">
        <v>11821</v>
      </c>
      <c r="E23" s="891">
        <v>13.2</v>
      </c>
      <c r="F23" s="868"/>
      <c r="G23" s="455" t="s">
        <v>99</v>
      </c>
      <c r="I23" s="816"/>
      <c r="J23" s="816"/>
    </row>
    <row r="24" spans="1:11" s="811" customFormat="1" ht="13" customHeight="1" x14ac:dyDescent="0.2">
      <c r="A24" s="1035" t="s">
        <v>24</v>
      </c>
      <c r="B24" s="820">
        <v>9723013</v>
      </c>
      <c r="C24" s="892">
        <v>47.47</v>
      </c>
      <c r="D24" s="891">
        <v>26804</v>
      </c>
      <c r="E24" s="891">
        <v>78.099999999999994</v>
      </c>
      <c r="F24" s="868"/>
      <c r="G24" s="455" t="s">
        <v>33</v>
      </c>
      <c r="I24" s="816"/>
      <c r="J24" s="816"/>
    </row>
    <row r="25" spans="1:11" s="811" customFormat="1" ht="13" customHeight="1" x14ac:dyDescent="0.2">
      <c r="A25" s="1035" t="s">
        <v>84</v>
      </c>
      <c r="B25" s="820">
        <v>2592069</v>
      </c>
      <c r="C25" s="892">
        <v>57.09</v>
      </c>
      <c r="D25" s="891">
        <v>9107</v>
      </c>
      <c r="E25" s="891">
        <v>171.6</v>
      </c>
      <c r="F25" s="868"/>
      <c r="G25" s="455" t="s">
        <v>78</v>
      </c>
      <c r="I25" s="816"/>
      <c r="J25" s="816"/>
    </row>
    <row r="26" spans="1:11" s="811" customFormat="1" ht="13" customHeight="1" x14ac:dyDescent="0.2">
      <c r="A26" s="1036" t="s">
        <v>617</v>
      </c>
      <c r="B26" s="818">
        <v>22823914</v>
      </c>
      <c r="C26" s="890">
        <v>52.29</v>
      </c>
      <c r="D26" s="889">
        <v>42364</v>
      </c>
      <c r="E26" s="889">
        <v>437.8</v>
      </c>
      <c r="F26" s="888"/>
      <c r="G26" s="877" t="s">
        <v>616</v>
      </c>
      <c r="I26" s="816"/>
      <c r="J26" s="816"/>
    </row>
    <row r="27" spans="1:11" s="811" customFormat="1" ht="13" customHeight="1" x14ac:dyDescent="0.2">
      <c r="A27" s="874" t="s">
        <v>615</v>
      </c>
      <c r="B27" s="873"/>
      <c r="C27" s="872"/>
      <c r="D27" s="872"/>
      <c r="E27" s="872"/>
      <c r="F27" s="458"/>
      <c r="G27" s="458"/>
    </row>
    <row r="28" spans="1:11" s="811" customFormat="1" ht="13" customHeight="1" x14ac:dyDescent="0.2">
      <c r="A28" s="874" t="s">
        <v>1590</v>
      </c>
      <c r="B28" s="873"/>
      <c r="C28" s="872"/>
      <c r="D28" s="872"/>
      <c r="E28" s="458"/>
      <c r="F28" s="458"/>
      <c r="G28" s="870"/>
      <c r="H28" s="869"/>
      <c r="I28" s="869"/>
      <c r="J28" s="868"/>
      <c r="K28" s="458"/>
    </row>
    <row r="29" spans="1:11" s="811" customFormat="1" ht="13" customHeight="1" x14ac:dyDescent="0.2">
      <c r="A29" s="1038" t="s">
        <v>1572</v>
      </c>
      <c r="B29" s="735"/>
      <c r="C29" s="735"/>
      <c r="D29" s="735"/>
      <c r="E29" s="735"/>
      <c r="F29" s="735"/>
      <c r="G29" s="870"/>
      <c r="H29" s="869"/>
      <c r="I29" s="869"/>
      <c r="J29" s="868"/>
      <c r="K29" s="458"/>
    </row>
    <row r="30" spans="1:11" s="811" customFormat="1" ht="13" customHeight="1" x14ac:dyDescent="0.2">
      <c r="A30" s="1038" t="s">
        <v>1562</v>
      </c>
      <c r="B30" s="735"/>
      <c r="C30" s="735"/>
      <c r="D30" s="735"/>
      <c r="E30" s="735"/>
      <c r="F30" s="735"/>
      <c r="G30" s="735"/>
      <c r="I30" s="816"/>
      <c r="J30" s="893"/>
    </row>
    <row r="31" spans="1:11" s="811" customFormat="1" ht="13" customHeight="1" x14ac:dyDescent="0.2">
      <c r="A31" s="1038" t="s">
        <v>1591</v>
      </c>
      <c r="B31" s="871"/>
      <c r="C31" s="871"/>
      <c r="D31" s="871"/>
      <c r="E31" s="871"/>
      <c r="F31" s="871"/>
      <c r="G31" s="870"/>
      <c r="H31" s="869"/>
      <c r="I31" s="869"/>
      <c r="J31" s="868"/>
      <c r="K31" s="458"/>
    </row>
    <row r="32" spans="1:11" s="811" customFormat="1" ht="13" customHeight="1" x14ac:dyDescent="0.2">
      <c r="A32" s="871" t="s">
        <v>1575</v>
      </c>
      <c r="B32" s="871"/>
      <c r="C32" s="871"/>
      <c r="D32" s="871"/>
      <c r="E32" s="871"/>
      <c r="F32" s="871"/>
      <c r="G32" s="870"/>
      <c r="H32" s="869"/>
      <c r="I32" s="869"/>
      <c r="J32" s="868"/>
      <c r="K32" s="458"/>
    </row>
    <row r="33" spans="1:10" s="811" customFormat="1" ht="13" customHeight="1" x14ac:dyDescent="0.2">
      <c r="A33" s="1187"/>
      <c r="B33" s="1187"/>
      <c r="C33" s="1187"/>
      <c r="D33" s="1187"/>
      <c r="E33" s="1187"/>
      <c r="F33" s="1187"/>
      <c r="G33" s="1187"/>
      <c r="I33" s="816"/>
    </row>
    <row r="34" spans="1:10" s="811" customFormat="1" ht="13" customHeight="1" x14ac:dyDescent="0.2">
      <c r="A34" s="887"/>
      <c r="B34" s="887"/>
      <c r="C34" s="887"/>
      <c r="D34" s="887"/>
      <c r="E34" s="887"/>
      <c r="F34" s="887"/>
      <c r="G34" s="887"/>
      <c r="I34" s="816"/>
    </row>
    <row r="35" spans="1:10" s="840" customFormat="1" ht="13" customHeight="1" x14ac:dyDescent="0.2">
      <c r="A35" s="841" t="s">
        <v>1592</v>
      </c>
      <c r="I35" s="816"/>
    </row>
    <row r="36" spans="1:10" s="840" customFormat="1" ht="13" customHeight="1" x14ac:dyDescent="0.2">
      <c r="A36" s="841" t="s">
        <v>1593</v>
      </c>
      <c r="I36" s="816"/>
    </row>
    <row r="37" spans="1:10" s="811" customFormat="1" ht="13" customHeight="1" x14ac:dyDescent="0.2">
      <c r="A37" s="423" t="s">
        <v>621</v>
      </c>
      <c r="B37" s="833" t="s">
        <v>625</v>
      </c>
      <c r="C37" s="833" t="s">
        <v>1580</v>
      </c>
      <c r="D37" s="833" t="s">
        <v>624</v>
      </c>
      <c r="E37" s="833" t="s">
        <v>623</v>
      </c>
      <c r="F37" s="1177" t="s">
        <v>1568</v>
      </c>
      <c r="G37" s="1182"/>
      <c r="I37" s="816"/>
    </row>
    <row r="38" spans="1:10" s="811" customFormat="1" ht="13" customHeight="1" x14ac:dyDescent="0.2">
      <c r="A38" s="421"/>
      <c r="B38" s="885" t="s">
        <v>1581</v>
      </c>
      <c r="C38" s="885"/>
      <c r="D38" s="897" t="s">
        <v>1582</v>
      </c>
      <c r="E38" s="885" t="s">
        <v>1583</v>
      </c>
      <c r="F38" s="1183"/>
      <c r="G38" s="1184"/>
      <c r="I38" s="816"/>
    </row>
    <row r="39" spans="1:10" s="811" customFormat="1" ht="13" customHeight="1" x14ac:dyDescent="0.2">
      <c r="A39" s="1011"/>
      <c r="B39" s="896" t="s">
        <v>1584</v>
      </c>
      <c r="C39" s="895" t="s">
        <v>1585</v>
      </c>
      <c r="D39" s="895" t="s">
        <v>1586</v>
      </c>
      <c r="E39" s="895" t="s">
        <v>1586</v>
      </c>
      <c r="F39" s="1183"/>
      <c r="G39" s="1184"/>
      <c r="I39" s="816"/>
    </row>
    <row r="40" spans="1:10" s="811" customFormat="1" ht="13" customHeight="1" x14ac:dyDescent="0.2">
      <c r="A40" s="884" t="s">
        <v>620</v>
      </c>
      <c r="B40" s="831" t="s">
        <v>1587</v>
      </c>
      <c r="C40" s="894" t="s">
        <v>1588</v>
      </c>
      <c r="D40" s="894" t="s">
        <v>1589</v>
      </c>
      <c r="E40" s="894" t="s">
        <v>1589</v>
      </c>
      <c r="F40" s="1185"/>
      <c r="G40" s="1186"/>
      <c r="J40" s="893"/>
    </row>
    <row r="41" spans="1:10" s="811" customFormat="1" ht="13" customHeight="1" x14ac:dyDescent="0.2">
      <c r="A41" s="1022"/>
      <c r="B41" s="883"/>
      <c r="C41" s="883"/>
      <c r="D41" s="883"/>
      <c r="E41" s="883"/>
      <c r="F41" s="882"/>
      <c r="G41" s="455"/>
      <c r="J41" s="893"/>
    </row>
    <row r="42" spans="1:10" s="811" customFormat="1" ht="13" customHeight="1" x14ac:dyDescent="0.2">
      <c r="A42" s="881" t="s">
        <v>619</v>
      </c>
      <c r="B42" s="820">
        <v>1167391313</v>
      </c>
      <c r="C42" s="892">
        <v>55.74</v>
      </c>
      <c r="D42" s="891">
        <v>1627750</v>
      </c>
      <c r="E42" s="891">
        <v>13610.5</v>
      </c>
      <c r="F42" s="880" t="s">
        <v>80</v>
      </c>
      <c r="G42" s="455"/>
      <c r="I42" s="816"/>
      <c r="J42" s="816"/>
    </row>
    <row r="43" spans="1:10" s="811" customFormat="1" ht="13" customHeight="1" x14ac:dyDescent="0.2">
      <c r="A43" s="1035"/>
      <c r="B43" s="820"/>
      <c r="C43" s="892"/>
      <c r="D43" s="891"/>
      <c r="E43" s="891"/>
      <c r="F43" s="868"/>
      <c r="G43" s="455"/>
      <c r="I43" s="816"/>
      <c r="J43" s="816"/>
    </row>
    <row r="44" spans="1:10" s="811" customFormat="1" ht="13" customHeight="1" x14ac:dyDescent="0.2">
      <c r="A44" s="1035" t="s">
        <v>100</v>
      </c>
      <c r="B44" s="820">
        <v>13225014</v>
      </c>
      <c r="C44" s="892">
        <v>55.86</v>
      </c>
      <c r="D44" s="891">
        <v>26517</v>
      </c>
      <c r="E44" s="891">
        <v>274</v>
      </c>
      <c r="F44" s="868"/>
      <c r="G44" s="455" t="s">
        <v>101</v>
      </c>
      <c r="I44" s="816"/>
      <c r="J44" s="816"/>
    </row>
    <row r="45" spans="1:10" s="811" customFormat="1" ht="13" customHeight="1" x14ac:dyDescent="0.2">
      <c r="A45" s="1035" t="s">
        <v>20</v>
      </c>
      <c r="B45" s="820">
        <v>5335982</v>
      </c>
      <c r="C45" s="892">
        <v>55.79</v>
      </c>
      <c r="D45" s="891">
        <v>6509</v>
      </c>
      <c r="E45" s="891">
        <v>207</v>
      </c>
      <c r="F45" s="868"/>
      <c r="G45" s="455" t="s">
        <v>52</v>
      </c>
      <c r="I45" s="816"/>
      <c r="J45" s="816"/>
    </row>
    <row r="46" spans="1:10" s="811" customFormat="1" ht="13" customHeight="1" x14ac:dyDescent="0.2">
      <c r="A46" s="1035" t="s">
        <v>82</v>
      </c>
      <c r="B46" s="820">
        <v>13037582</v>
      </c>
      <c r="C46" s="892">
        <v>56.31</v>
      </c>
      <c r="D46" s="891">
        <v>21041</v>
      </c>
      <c r="E46" s="891">
        <v>578.70000000000005</v>
      </c>
      <c r="F46" s="868"/>
      <c r="G46" s="455" t="s">
        <v>30</v>
      </c>
      <c r="I46" s="816"/>
      <c r="J46" s="816"/>
    </row>
    <row r="47" spans="1:10" s="811" customFormat="1" ht="13" customHeight="1" x14ac:dyDescent="0.2">
      <c r="A47" s="1035" t="s">
        <v>22</v>
      </c>
      <c r="B47" s="820">
        <v>60588034</v>
      </c>
      <c r="C47" s="892">
        <v>55.61</v>
      </c>
      <c r="D47" s="891">
        <v>89379</v>
      </c>
      <c r="E47" s="891">
        <v>1359.3</v>
      </c>
      <c r="F47" s="868"/>
      <c r="G47" s="455" t="s">
        <v>31</v>
      </c>
      <c r="I47" s="816"/>
      <c r="J47" s="816"/>
    </row>
    <row r="48" spans="1:10" s="811" customFormat="1" ht="13" customHeight="1" x14ac:dyDescent="0.2">
      <c r="A48" s="1035" t="s">
        <v>23</v>
      </c>
      <c r="B48" s="820">
        <v>21703928</v>
      </c>
      <c r="C48" s="892">
        <v>53.67</v>
      </c>
      <c r="D48" s="891">
        <v>32479</v>
      </c>
      <c r="E48" s="891">
        <v>725.9</v>
      </c>
      <c r="F48" s="868"/>
      <c r="G48" s="455" t="s">
        <v>32</v>
      </c>
      <c r="I48" s="816"/>
      <c r="J48" s="816"/>
    </row>
    <row r="49" spans="1:11" s="811" customFormat="1" ht="13" customHeight="1" x14ac:dyDescent="0.2">
      <c r="A49" s="1035" t="s">
        <v>667</v>
      </c>
      <c r="B49" s="820">
        <v>1042248</v>
      </c>
      <c r="C49" s="892">
        <v>64.42</v>
      </c>
      <c r="D49" s="891">
        <v>1428</v>
      </c>
      <c r="E49" s="891">
        <v>4.5</v>
      </c>
      <c r="F49" s="868"/>
      <c r="G49" s="455" t="s">
        <v>668</v>
      </c>
      <c r="I49" s="816"/>
      <c r="J49" s="816"/>
    </row>
    <row r="50" spans="1:11" s="811" customFormat="1" ht="13" customHeight="1" x14ac:dyDescent="0.2">
      <c r="A50" s="1035" t="s">
        <v>39</v>
      </c>
      <c r="B50" s="820">
        <v>459880121</v>
      </c>
      <c r="C50" s="892">
        <v>55.81</v>
      </c>
      <c r="D50" s="891">
        <v>628218</v>
      </c>
      <c r="E50" s="891">
        <v>4197.8</v>
      </c>
      <c r="F50" s="868"/>
      <c r="G50" s="455" t="s">
        <v>46</v>
      </c>
      <c r="I50" s="816"/>
      <c r="J50" s="816"/>
    </row>
    <row r="51" spans="1:11" s="811" customFormat="1" ht="13" customHeight="1" x14ac:dyDescent="0.2">
      <c r="A51" s="1035" t="s">
        <v>40</v>
      </c>
      <c r="B51" s="820">
        <v>85385904</v>
      </c>
      <c r="C51" s="892">
        <v>53.99</v>
      </c>
      <c r="D51" s="891">
        <v>125602</v>
      </c>
      <c r="E51" s="891">
        <v>468.6</v>
      </c>
      <c r="F51" s="868"/>
      <c r="G51" s="455" t="s">
        <v>47</v>
      </c>
      <c r="I51" s="816"/>
      <c r="J51" s="816"/>
    </row>
    <row r="52" spans="1:11" s="811" customFormat="1" ht="13" customHeight="1" x14ac:dyDescent="0.2">
      <c r="A52" s="1035" t="s">
        <v>41</v>
      </c>
      <c r="B52" s="820">
        <v>88953324</v>
      </c>
      <c r="C52" s="892">
        <v>55.96</v>
      </c>
      <c r="D52" s="891">
        <v>122644</v>
      </c>
      <c r="E52" s="891">
        <v>938.2</v>
      </c>
      <c r="F52" s="868"/>
      <c r="G52" s="455" t="s">
        <v>48</v>
      </c>
      <c r="I52" s="816"/>
      <c r="J52" s="816"/>
    </row>
    <row r="53" spans="1:11" s="811" customFormat="1" ht="13" customHeight="1" x14ac:dyDescent="0.2">
      <c r="A53" s="1035" t="s">
        <v>83</v>
      </c>
      <c r="B53" s="820">
        <v>289711235</v>
      </c>
      <c r="C53" s="892">
        <v>56.6</v>
      </c>
      <c r="D53" s="891">
        <v>366182</v>
      </c>
      <c r="E53" s="891">
        <v>3040.9</v>
      </c>
      <c r="F53" s="868"/>
      <c r="G53" s="455" t="s">
        <v>92</v>
      </c>
      <c r="I53" s="816"/>
      <c r="J53" s="816"/>
    </row>
    <row r="54" spans="1:11" s="811" customFormat="1" ht="13" customHeight="1" x14ac:dyDescent="0.2">
      <c r="A54" s="1035" t="s">
        <v>45</v>
      </c>
      <c r="B54" s="820">
        <v>61263888</v>
      </c>
      <c r="C54" s="892">
        <v>57.06</v>
      </c>
      <c r="D54" s="891">
        <v>41962</v>
      </c>
      <c r="E54" s="891">
        <v>609.70000000000005</v>
      </c>
      <c r="F54" s="868"/>
      <c r="G54" s="455" t="s">
        <v>93</v>
      </c>
      <c r="I54" s="816"/>
      <c r="J54" s="816"/>
    </row>
    <row r="55" spans="1:11" s="811" customFormat="1" ht="13" customHeight="1" x14ac:dyDescent="0.2">
      <c r="A55" s="1035" t="s">
        <v>102</v>
      </c>
      <c r="B55" s="820">
        <v>10300024</v>
      </c>
      <c r="C55" s="892">
        <v>53.75</v>
      </c>
      <c r="D55" s="891">
        <v>29824</v>
      </c>
      <c r="E55" s="891">
        <v>219.3</v>
      </c>
      <c r="F55" s="868"/>
      <c r="G55" s="455" t="s">
        <v>89</v>
      </c>
      <c r="I55" s="816"/>
      <c r="J55" s="816"/>
    </row>
    <row r="56" spans="1:11" s="811" customFormat="1" ht="13" customHeight="1" x14ac:dyDescent="0.2">
      <c r="A56" s="1035" t="s">
        <v>96</v>
      </c>
      <c r="B56" s="820">
        <v>2589552</v>
      </c>
      <c r="C56" s="892">
        <v>51.29</v>
      </c>
      <c r="D56" s="891">
        <v>5403</v>
      </c>
      <c r="E56" s="891">
        <v>35.9</v>
      </c>
      <c r="F56" s="868"/>
      <c r="G56" s="455" t="s">
        <v>97</v>
      </c>
      <c r="I56" s="816"/>
      <c r="J56" s="816"/>
    </row>
    <row r="57" spans="1:11" s="811" customFormat="1" ht="13" customHeight="1" x14ac:dyDescent="0.2">
      <c r="A57" s="1035" t="s">
        <v>24</v>
      </c>
      <c r="B57" s="820">
        <v>10866484</v>
      </c>
      <c r="C57" s="892">
        <v>50.54</v>
      </c>
      <c r="D57" s="891">
        <v>29200</v>
      </c>
      <c r="E57" s="891">
        <v>80.599999999999994</v>
      </c>
      <c r="F57" s="868"/>
      <c r="G57" s="455" t="s">
        <v>33</v>
      </c>
      <c r="I57" s="816"/>
      <c r="J57" s="816"/>
    </row>
    <row r="58" spans="1:11" s="811" customFormat="1" ht="13" customHeight="1" x14ac:dyDescent="0.2">
      <c r="A58" s="1035" t="s">
        <v>84</v>
      </c>
      <c r="B58" s="820">
        <v>2642598</v>
      </c>
      <c r="C58" s="892">
        <v>61.57</v>
      </c>
      <c r="D58" s="891">
        <v>8562</v>
      </c>
      <c r="E58" s="891">
        <v>162</v>
      </c>
      <c r="F58" s="868"/>
      <c r="G58" s="455" t="s">
        <v>78</v>
      </c>
      <c r="I58" s="816"/>
      <c r="J58" s="816"/>
    </row>
    <row r="59" spans="1:11" ht="13" customHeight="1" x14ac:dyDescent="0.2">
      <c r="A59" s="1036" t="s">
        <v>617</v>
      </c>
      <c r="B59" s="818">
        <v>40865395</v>
      </c>
      <c r="C59" s="890">
        <v>52.53</v>
      </c>
      <c r="D59" s="889">
        <v>92800</v>
      </c>
      <c r="E59" s="889">
        <v>708.1</v>
      </c>
      <c r="F59" s="888"/>
      <c r="G59" s="877" t="s">
        <v>616</v>
      </c>
      <c r="I59" s="876"/>
      <c r="J59" s="816"/>
    </row>
    <row r="60" spans="1:11" ht="13" customHeight="1" x14ac:dyDescent="0.2">
      <c r="A60" s="874" t="s">
        <v>615</v>
      </c>
      <c r="B60" s="242"/>
      <c r="C60" s="872"/>
      <c r="D60" s="872"/>
      <c r="E60" s="872"/>
      <c r="F60" s="875"/>
      <c r="G60" s="458"/>
    </row>
    <row r="61" spans="1:11" ht="13" customHeight="1" x14ac:dyDescent="0.2">
      <c r="A61" s="874" t="s">
        <v>1594</v>
      </c>
      <c r="B61" s="873"/>
      <c r="C61" s="872"/>
      <c r="D61" s="872"/>
      <c r="E61" s="458"/>
      <c r="F61" s="458"/>
      <c r="G61" s="870"/>
      <c r="H61" s="869"/>
      <c r="I61" s="869"/>
      <c r="J61" s="868"/>
      <c r="K61" s="458"/>
    </row>
    <row r="62" spans="1:11" ht="13" customHeight="1" x14ac:dyDescent="0.2">
      <c r="A62" s="1038" t="s">
        <v>1561</v>
      </c>
      <c r="B62" s="735"/>
      <c r="C62" s="735"/>
      <c r="D62" s="735"/>
      <c r="E62" s="735"/>
      <c r="F62" s="735"/>
      <c r="G62" s="870"/>
      <c r="H62" s="869"/>
      <c r="I62" s="869"/>
      <c r="J62" s="868"/>
      <c r="K62" s="458"/>
    </row>
    <row r="63" spans="1:11" ht="13" customHeight="1" x14ac:dyDescent="0.2">
      <c r="A63" s="1038" t="s">
        <v>1562</v>
      </c>
    </row>
    <row r="64" spans="1:11" s="556" customFormat="1" ht="13" customHeight="1" x14ac:dyDescent="0.2">
      <c r="A64" s="1038" t="s">
        <v>1595</v>
      </c>
      <c r="B64" s="871"/>
      <c r="C64" s="871"/>
      <c r="D64" s="871"/>
      <c r="E64" s="871"/>
      <c r="F64" s="871"/>
      <c r="G64" s="870"/>
      <c r="H64" s="869"/>
      <c r="I64" s="869"/>
      <c r="J64" s="868"/>
      <c r="K64" s="458"/>
    </row>
    <row r="65" spans="1:11" s="556" customFormat="1" ht="13" customHeight="1" x14ac:dyDescent="0.2">
      <c r="A65" s="871" t="s">
        <v>1575</v>
      </c>
      <c r="B65" s="871"/>
      <c r="C65" s="871"/>
      <c r="D65" s="871"/>
      <c r="E65" s="871"/>
      <c r="F65" s="871"/>
      <c r="G65" s="870"/>
      <c r="H65" s="869"/>
      <c r="I65" s="869"/>
      <c r="J65" s="868"/>
      <c r="K65" s="458"/>
    </row>
    <row r="66" spans="1:11" ht="13" customHeight="1" x14ac:dyDescent="0.2">
      <c r="A66" s="1181" t="s">
        <v>1596</v>
      </c>
      <c r="B66" s="1181"/>
      <c r="C66" s="1181"/>
      <c r="D66" s="1181"/>
      <c r="E66" s="1181"/>
      <c r="F66" s="1181"/>
      <c r="G66" s="1181"/>
    </row>
  </sheetData>
  <mergeCells count="4">
    <mergeCell ref="F3:G6"/>
    <mergeCell ref="A33:G33"/>
    <mergeCell ref="F37:G40"/>
    <mergeCell ref="A66:G66"/>
  </mergeCells>
  <phoneticPr fontId="25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8"/>
  <sheetViews>
    <sheetView zoomScaleNormal="100" zoomScaleSheetLayoutView="115" workbookViewId="0">
      <pane xSplit="1" topLeftCell="B1" activePane="topRight" state="frozen"/>
      <selection pane="topRight"/>
    </sheetView>
  </sheetViews>
  <sheetFormatPr defaultColWidth="9" defaultRowHeight="23.5" x14ac:dyDescent="0.35"/>
  <cols>
    <col min="1" max="1" width="16.08984375" style="11" customWidth="1"/>
    <col min="2" max="12" width="9.453125" style="11" customWidth="1"/>
    <col min="13" max="13" width="9.36328125" style="11" customWidth="1"/>
    <col min="14" max="17" width="9.453125" style="11" customWidth="1"/>
    <col min="18" max="18" width="10.7265625" style="11" customWidth="1"/>
    <col min="19" max="19" width="10.90625" style="12" customWidth="1"/>
    <col min="20" max="20" width="9.453125" style="12" customWidth="1"/>
    <col min="21" max="21" width="9.36328125" style="12" customWidth="1"/>
    <col min="22" max="22" width="11.08984375" style="12" customWidth="1"/>
    <col min="23" max="23" width="9.90625" style="12" customWidth="1"/>
    <col min="24" max="24" width="10.453125" style="12" customWidth="1"/>
    <col min="25" max="25" width="22.6328125" style="12" customWidth="1"/>
    <col min="26" max="26" width="25.6328125" style="11" customWidth="1"/>
    <col min="27" max="27" width="21.08984375" style="11" customWidth="1"/>
    <col min="28" max="28" width="20.90625" style="11" customWidth="1"/>
    <col min="29" max="29" width="21.26953125" style="11" customWidth="1"/>
    <col min="30" max="30" width="20.453125" style="11" customWidth="1"/>
    <col min="31" max="31" width="19.7265625" style="11" customWidth="1"/>
    <col min="32" max="32" width="20.7265625" style="11" customWidth="1"/>
    <col min="33" max="33" width="19.7265625" style="11" customWidth="1"/>
    <col min="34" max="16384" width="9" style="11"/>
  </cols>
  <sheetData>
    <row r="1" spans="1:25" ht="5.25" customHeight="1" x14ac:dyDescent="0.35">
      <c r="Y1" s="11"/>
    </row>
    <row r="2" spans="1:25" ht="9.75" customHeight="1" x14ac:dyDescent="0.35">
      <c r="A2" s="13"/>
      <c r="Y2" s="11"/>
    </row>
    <row r="3" spans="1:25" ht="18" customHeight="1" x14ac:dyDescent="0.35">
      <c r="A3" s="1050" t="s">
        <v>51</v>
      </c>
      <c r="B3" s="1050"/>
      <c r="C3" s="1050"/>
      <c r="D3" s="1050"/>
      <c r="E3" s="1050"/>
      <c r="F3" s="1000"/>
      <c r="I3" s="36" t="s">
        <v>766</v>
      </c>
      <c r="K3" s="36"/>
      <c r="L3" s="36"/>
      <c r="Q3" s="34" t="s">
        <v>767</v>
      </c>
      <c r="R3" s="34"/>
      <c r="W3" s="34"/>
      <c r="X3" s="34"/>
      <c r="Y3" s="11"/>
    </row>
    <row r="4" spans="1:25" s="21" customFormat="1" ht="11.25" customHeight="1" x14ac:dyDescent="0.15">
      <c r="A4" s="70"/>
      <c r="B4" s="71"/>
      <c r="C4" s="39"/>
      <c r="D4" s="72"/>
      <c r="E4" s="72"/>
      <c r="F4" s="70"/>
      <c r="G4" s="39"/>
      <c r="H4" s="72"/>
      <c r="I4" s="72"/>
      <c r="J4" s="72"/>
      <c r="K4" s="72"/>
      <c r="L4" s="72"/>
      <c r="M4" s="72"/>
      <c r="N4" s="72"/>
      <c r="O4" s="72"/>
      <c r="P4" s="72"/>
      <c r="Q4" s="72"/>
      <c r="R4" s="1047" t="s">
        <v>111</v>
      </c>
      <c r="S4" s="19"/>
      <c r="T4" s="19"/>
      <c r="U4" s="19"/>
      <c r="V4" s="19"/>
      <c r="W4" s="19"/>
      <c r="X4" s="19"/>
      <c r="Y4" s="19"/>
    </row>
    <row r="5" spans="1:25" s="73" customFormat="1" ht="28.5" customHeight="1" x14ac:dyDescent="0.2">
      <c r="A5" s="37" t="s">
        <v>276</v>
      </c>
      <c r="B5" s="16" t="s">
        <v>81</v>
      </c>
      <c r="C5" s="16" t="s">
        <v>155</v>
      </c>
      <c r="D5" s="999" t="s">
        <v>684</v>
      </c>
      <c r="E5" s="20"/>
      <c r="F5" s="89"/>
      <c r="G5" s="16" t="s">
        <v>113</v>
      </c>
      <c r="H5" s="999" t="s">
        <v>156</v>
      </c>
      <c r="I5" s="20"/>
      <c r="J5" s="20"/>
      <c r="K5" s="20"/>
      <c r="L5" s="20"/>
      <c r="M5" s="20"/>
      <c r="N5" s="20"/>
      <c r="O5" s="20"/>
      <c r="P5" s="20"/>
      <c r="Q5" s="20"/>
      <c r="R5" s="1048"/>
      <c r="S5" s="15"/>
      <c r="T5" s="15"/>
      <c r="U5" s="15"/>
      <c r="V5" s="15"/>
      <c r="W5" s="15"/>
      <c r="X5" s="15"/>
      <c r="Y5" s="15"/>
    </row>
    <row r="6" spans="1:25" s="73" customFormat="1" ht="28.5" customHeight="1" x14ac:dyDescent="0.2">
      <c r="A6" s="37"/>
      <c r="B6" s="16" t="s">
        <v>80</v>
      </c>
      <c r="C6" s="16" t="s">
        <v>116</v>
      </c>
      <c r="D6" s="16" t="s">
        <v>101</v>
      </c>
      <c r="E6" s="14" t="s">
        <v>685</v>
      </c>
      <c r="F6" s="14" t="s">
        <v>686</v>
      </c>
      <c r="G6" s="16" t="s">
        <v>117</v>
      </c>
      <c r="H6" s="16" t="s">
        <v>52</v>
      </c>
      <c r="I6" s="14" t="s">
        <v>157</v>
      </c>
      <c r="J6" s="14" t="s">
        <v>158</v>
      </c>
      <c r="K6" s="14" t="s">
        <v>159</v>
      </c>
      <c r="L6" s="14" t="s">
        <v>160</v>
      </c>
      <c r="M6" s="14" t="s">
        <v>161</v>
      </c>
      <c r="N6" s="14" t="s">
        <v>90</v>
      </c>
      <c r="O6" s="14" t="s">
        <v>162</v>
      </c>
      <c r="P6" s="14" t="s">
        <v>91</v>
      </c>
      <c r="Q6" s="999" t="s">
        <v>165</v>
      </c>
      <c r="R6" s="1048"/>
      <c r="S6" s="15"/>
      <c r="T6" s="15"/>
      <c r="U6" s="15"/>
      <c r="V6" s="15"/>
      <c r="W6" s="15"/>
      <c r="X6" s="15"/>
      <c r="Y6" s="15"/>
    </row>
    <row r="7" spans="1:25" s="73" customFormat="1" ht="12" customHeight="1" x14ac:dyDescent="0.2">
      <c r="A7" s="37"/>
      <c r="B7" s="18"/>
      <c r="C7" s="18"/>
      <c r="D7" s="18"/>
      <c r="E7" s="18" t="str">
        <f>PROPER("CPC-B")</f>
        <v>Cpc-B</v>
      </c>
      <c r="F7" s="18" t="str">
        <f>PROPER("ZAIKMN-C")</f>
        <v>Zaikmn-C</v>
      </c>
      <c r="G7" s="18"/>
      <c r="H7" s="18"/>
      <c r="I7" s="18" t="str">
        <f>PROPER("BACH HO")</f>
        <v>Bach Ho</v>
      </c>
      <c r="J7" s="18" t="str">
        <f>PROPER("DAI HUNG")</f>
        <v>Dai Hung</v>
      </c>
      <c r="K7" s="18" t="str">
        <f>PROPER("RANGDONG")</f>
        <v>Rangdong</v>
      </c>
      <c r="L7" s="18" t="str">
        <f>PROPER("RUBY")</f>
        <v>Ruby</v>
      </c>
      <c r="M7" s="18" t="str">
        <f>PROPER("SUTUDEN")</f>
        <v>Sutuden</v>
      </c>
      <c r="N7" s="18" t="str">
        <f>PROPER("T-GIAC-T")</f>
        <v>T-Giac-T</v>
      </c>
      <c r="O7" s="18" t="str">
        <f>PROPER("CHIM-SAO")</f>
        <v>Chim-Sao</v>
      </c>
      <c r="P7" s="18" t="str">
        <f>PROPER("SONG-DOC")</f>
        <v>Song-Doc</v>
      </c>
      <c r="Q7" s="17" t="str">
        <f>PROPER("TANGLONG")</f>
        <v>Tanglong</v>
      </c>
      <c r="R7" s="1049"/>
      <c r="S7" s="15"/>
      <c r="T7" s="15"/>
      <c r="U7" s="15"/>
      <c r="V7" s="15"/>
      <c r="W7" s="15"/>
      <c r="X7" s="15"/>
      <c r="Y7" s="15"/>
    </row>
    <row r="8" spans="1:25" s="78" customFormat="1" ht="10.5" customHeight="1" x14ac:dyDescent="0.15">
      <c r="A8" s="972" t="s">
        <v>598</v>
      </c>
      <c r="B8" s="74">
        <v>210582995</v>
      </c>
      <c r="C8" s="75">
        <v>166643</v>
      </c>
      <c r="D8" s="75">
        <v>166643</v>
      </c>
      <c r="E8" s="75">
        <v>166643</v>
      </c>
      <c r="F8" s="75" t="s">
        <v>765</v>
      </c>
      <c r="G8" s="75">
        <v>11964005</v>
      </c>
      <c r="H8" s="75">
        <v>2872922</v>
      </c>
      <c r="I8" s="75">
        <v>188237</v>
      </c>
      <c r="J8" s="75">
        <v>63860</v>
      </c>
      <c r="K8" s="75">
        <v>312175</v>
      </c>
      <c r="L8" s="75">
        <v>136877</v>
      </c>
      <c r="M8" s="75">
        <v>1665466</v>
      </c>
      <c r="N8" s="75">
        <v>286056</v>
      </c>
      <c r="O8" s="75">
        <v>220251</v>
      </c>
      <c r="P8" s="75" t="s">
        <v>765</v>
      </c>
      <c r="Q8" s="75" t="s">
        <v>765</v>
      </c>
      <c r="R8" s="76" t="s">
        <v>118</v>
      </c>
      <c r="S8" s="77"/>
      <c r="T8" s="77"/>
      <c r="U8" s="77"/>
      <c r="V8" s="77"/>
      <c r="W8" s="77"/>
      <c r="X8" s="77"/>
      <c r="Y8" s="77"/>
    </row>
    <row r="9" spans="1:25" s="78" customFormat="1" ht="10.5" customHeight="1" x14ac:dyDescent="0.15">
      <c r="A9" s="973" t="s">
        <v>669</v>
      </c>
      <c r="B9" s="79">
        <v>199697197</v>
      </c>
      <c r="C9" s="78">
        <v>337970</v>
      </c>
      <c r="D9" s="78">
        <v>337970</v>
      </c>
      <c r="E9" s="78">
        <v>337970</v>
      </c>
      <c r="F9" s="78" t="s">
        <v>765</v>
      </c>
      <c r="G9" s="78">
        <v>9003708</v>
      </c>
      <c r="H9" s="78">
        <v>2443112</v>
      </c>
      <c r="I9" s="78">
        <v>285043</v>
      </c>
      <c r="J9" s="78">
        <v>156191</v>
      </c>
      <c r="K9" s="78">
        <v>162328</v>
      </c>
      <c r="L9" s="78">
        <v>38099</v>
      </c>
      <c r="M9" s="78">
        <v>1326972</v>
      </c>
      <c r="N9" s="78">
        <v>138609</v>
      </c>
      <c r="O9" s="78">
        <v>288464</v>
      </c>
      <c r="P9" s="78">
        <v>47406</v>
      </c>
      <c r="Q9" s="78" t="s">
        <v>765</v>
      </c>
      <c r="R9" s="80" t="s">
        <v>119</v>
      </c>
      <c r="S9" s="77"/>
      <c r="T9" s="77"/>
      <c r="U9" s="77"/>
      <c r="V9" s="77"/>
      <c r="W9" s="77"/>
      <c r="X9" s="77"/>
      <c r="Y9" s="77"/>
    </row>
    <row r="10" spans="1:25" s="78" customFormat="1" ht="10.5" customHeight="1" x14ac:dyDescent="0.15">
      <c r="A10" s="973" t="s">
        <v>670</v>
      </c>
      <c r="B10" s="79">
        <v>195873223</v>
      </c>
      <c r="C10" s="78">
        <v>1186454</v>
      </c>
      <c r="D10" s="78">
        <v>1186454</v>
      </c>
      <c r="E10" s="78">
        <v>1186454</v>
      </c>
      <c r="F10" s="78" t="s">
        <v>765</v>
      </c>
      <c r="G10" s="78">
        <v>7293483</v>
      </c>
      <c r="H10" s="78">
        <v>1725330</v>
      </c>
      <c r="I10" s="78">
        <v>51494</v>
      </c>
      <c r="J10" s="78" t="s">
        <v>765</v>
      </c>
      <c r="K10" s="78">
        <v>313808</v>
      </c>
      <c r="L10" s="78">
        <v>258133</v>
      </c>
      <c r="M10" s="78">
        <v>907648</v>
      </c>
      <c r="N10" s="78" t="s">
        <v>765</v>
      </c>
      <c r="O10" s="78">
        <v>130930</v>
      </c>
      <c r="P10" s="78">
        <v>31564</v>
      </c>
      <c r="Q10" s="78">
        <v>31753</v>
      </c>
      <c r="R10" s="80" t="s">
        <v>120</v>
      </c>
      <c r="S10" s="77"/>
      <c r="T10" s="77"/>
      <c r="U10" s="77"/>
      <c r="V10" s="77"/>
      <c r="W10" s="77"/>
      <c r="X10" s="77"/>
      <c r="Y10" s="77"/>
    </row>
    <row r="11" spans="1:25" s="78" customFormat="1" ht="10.5" customHeight="1" x14ac:dyDescent="0.15">
      <c r="A11" s="973" t="s">
        <v>671</v>
      </c>
      <c r="B11" s="79">
        <v>192723682</v>
      </c>
      <c r="C11" s="78">
        <v>762742</v>
      </c>
      <c r="D11" s="78">
        <v>762742</v>
      </c>
      <c r="E11" s="78">
        <v>762742</v>
      </c>
      <c r="F11" s="78" t="s">
        <v>765</v>
      </c>
      <c r="G11" s="78">
        <v>5182891</v>
      </c>
      <c r="H11" s="78">
        <v>586659</v>
      </c>
      <c r="I11" s="78">
        <v>45100</v>
      </c>
      <c r="J11" s="78" t="s">
        <v>765</v>
      </c>
      <c r="K11" s="78" t="s">
        <v>765</v>
      </c>
      <c r="L11" s="78">
        <v>122884</v>
      </c>
      <c r="M11" s="78">
        <v>274594</v>
      </c>
      <c r="N11" s="78" t="s">
        <v>765</v>
      </c>
      <c r="O11" s="78">
        <v>144081</v>
      </c>
      <c r="P11" s="78" t="s">
        <v>765</v>
      </c>
      <c r="Q11" s="78" t="s">
        <v>765</v>
      </c>
      <c r="R11" s="80" t="s">
        <v>283</v>
      </c>
      <c r="S11" s="77"/>
      <c r="T11" s="77"/>
      <c r="U11" s="77"/>
      <c r="V11" s="77"/>
      <c r="W11" s="77"/>
      <c r="X11" s="77"/>
      <c r="Y11" s="77"/>
    </row>
    <row r="12" spans="1:25" s="78" customFormat="1" ht="10.5" customHeight="1" x14ac:dyDescent="0.15">
      <c r="A12" s="973" t="s">
        <v>672</v>
      </c>
      <c r="B12" s="79">
        <v>187638721</v>
      </c>
      <c r="C12" s="78">
        <v>1847420</v>
      </c>
      <c r="D12" s="78">
        <v>1847420</v>
      </c>
      <c r="E12" s="78">
        <v>1765833</v>
      </c>
      <c r="F12" s="78">
        <v>81587</v>
      </c>
      <c r="G12" s="78">
        <v>4203820</v>
      </c>
      <c r="H12" s="78">
        <v>1025612</v>
      </c>
      <c r="I12" s="78">
        <v>82994</v>
      </c>
      <c r="J12" s="78" t="s">
        <v>765</v>
      </c>
      <c r="K12" s="78" t="s">
        <v>765</v>
      </c>
      <c r="L12" s="78">
        <v>242913</v>
      </c>
      <c r="M12" s="78">
        <v>363169</v>
      </c>
      <c r="N12" s="78" t="s">
        <v>765</v>
      </c>
      <c r="O12" s="78">
        <v>336536</v>
      </c>
      <c r="P12" s="78" t="s">
        <v>765</v>
      </c>
      <c r="Q12" s="78" t="s">
        <v>765</v>
      </c>
      <c r="R12" s="80" t="s">
        <v>673</v>
      </c>
      <c r="S12" s="77"/>
      <c r="T12" s="77"/>
      <c r="U12" s="77"/>
      <c r="V12" s="77"/>
      <c r="W12" s="77"/>
      <c r="X12" s="77"/>
      <c r="Y12" s="77"/>
    </row>
    <row r="13" spans="1:25" s="78" customFormat="1" ht="10.5" customHeight="1" x14ac:dyDescent="0.15">
      <c r="A13" s="973"/>
      <c r="B13" s="79"/>
      <c r="R13" s="80"/>
      <c r="S13" s="77"/>
      <c r="T13" s="77"/>
      <c r="U13" s="77"/>
      <c r="V13" s="77"/>
      <c r="W13" s="77"/>
      <c r="X13" s="77"/>
      <c r="Y13" s="77"/>
    </row>
    <row r="14" spans="1:25" s="78" customFormat="1" ht="10.5" customHeight="1" x14ac:dyDescent="0.15">
      <c r="A14" s="973" t="s">
        <v>595</v>
      </c>
      <c r="B14" s="79">
        <v>191047357</v>
      </c>
      <c r="C14" s="78">
        <v>506893</v>
      </c>
      <c r="D14" s="78">
        <v>506893</v>
      </c>
      <c r="E14" s="78">
        <v>506893</v>
      </c>
      <c r="F14" s="78" t="s">
        <v>765</v>
      </c>
      <c r="G14" s="78">
        <v>4557122</v>
      </c>
      <c r="H14" s="78">
        <v>776854</v>
      </c>
      <c r="I14" s="78">
        <v>45100</v>
      </c>
      <c r="J14" s="78" t="s">
        <v>765</v>
      </c>
      <c r="K14" s="78" t="s">
        <v>765</v>
      </c>
      <c r="L14" s="78">
        <v>216818</v>
      </c>
      <c r="M14" s="78">
        <v>322116</v>
      </c>
      <c r="N14" s="78" t="s">
        <v>765</v>
      </c>
      <c r="O14" s="78">
        <v>192820</v>
      </c>
      <c r="P14" s="78" t="s">
        <v>765</v>
      </c>
      <c r="Q14" s="78" t="s">
        <v>765</v>
      </c>
      <c r="R14" s="80" t="s">
        <v>282</v>
      </c>
      <c r="S14" s="77"/>
      <c r="T14" s="77"/>
      <c r="U14" s="77"/>
      <c r="V14" s="77"/>
      <c r="W14" s="77"/>
      <c r="X14" s="77"/>
      <c r="Y14" s="77"/>
    </row>
    <row r="15" spans="1:25" s="78" customFormat="1" ht="10.5" customHeight="1" x14ac:dyDescent="0.15">
      <c r="A15" s="973" t="s">
        <v>674</v>
      </c>
      <c r="B15" s="79">
        <v>185091447</v>
      </c>
      <c r="C15" s="78">
        <v>2096781</v>
      </c>
      <c r="D15" s="78">
        <v>2096781</v>
      </c>
      <c r="E15" s="78">
        <v>2015194</v>
      </c>
      <c r="F15" s="78">
        <v>81587</v>
      </c>
      <c r="G15" s="78">
        <v>4025764</v>
      </c>
      <c r="H15" s="78">
        <v>841786</v>
      </c>
      <c r="I15" s="78">
        <v>82994</v>
      </c>
      <c r="J15" s="78" t="s">
        <v>765</v>
      </c>
      <c r="K15" s="78" t="s">
        <v>765</v>
      </c>
      <c r="L15" s="78">
        <v>204030</v>
      </c>
      <c r="M15" s="78">
        <v>269180</v>
      </c>
      <c r="N15" s="78" t="s">
        <v>765</v>
      </c>
      <c r="O15" s="78">
        <v>285582</v>
      </c>
      <c r="P15" s="78" t="s">
        <v>765</v>
      </c>
      <c r="Q15" s="78" t="s">
        <v>765</v>
      </c>
      <c r="R15" s="80" t="s">
        <v>675</v>
      </c>
      <c r="S15" s="77"/>
      <c r="T15" s="77"/>
      <c r="U15" s="77"/>
      <c r="V15" s="77"/>
      <c r="W15" s="77"/>
      <c r="X15" s="77"/>
      <c r="Y15" s="77"/>
    </row>
    <row r="16" spans="1:25" s="78" customFormat="1" ht="10.5" customHeight="1" x14ac:dyDescent="0.15">
      <c r="A16" s="973"/>
      <c r="B16" s="79"/>
      <c r="R16" s="80"/>
      <c r="S16" s="77"/>
      <c r="T16" s="77"/>
      <c r="U16" s="77"/>
      <c r="V16" s="77"/>
      <c r="W16" s="77"/>
      <c r="X16" s="77"/>
      <c r="Y16" s="77"/>
    </row>
    <row r="17" spans="1:25" s="78" customFormat="1" ht="10.5" customHeight="1" x14ac:dyDescent="0.15">
      <c r="A17" s="973" t="s">
        <v>393</v>
      </c>
      <c r="B17" s="79">
        <v>48602354</v>
      </c>
      <c r="C17" s="78">
        <v>257502</v>
      </c>
      <c r="D17" s="78">
        <v>257502</v>
      </c>
      <c r="E17" s="78">
        <v>257502</v>
      </c>
      <c r="F17" s="78" t="s">
        <v>765</v>
      </c>
      <c r="G17" s="78">
        <v>985212</v>
      </c>
      <c r="H17" s="78">
        <v>283614</v>
      </c>
      <c r="I17" s="78" t="s">
        <v>765</v>
      </c>
      <c r="J17" s="78" t="s">
        <v>765</v>
      </c>
      <c r="K17" s="78" t="s">
        <v>765</v>
      </c>
      <c r="L17" s="78">
        <v>93934</v>
      </c>
      <c r="M17" s="78">
        <v>93989</v>
      </c>
      <c r="N17" s="78" t="s">
        <v>765</v>
      </c>
      <c r="O17" s="78">
        <v>95691</v>
      </c>
      <c r="P17" s="78" t="s">
        <v>765</v>
      </c>
      <c r="Q17" s="78" t="s">
        <v>765</v>
      </c>
      <c r="R17" s="80" t="s">
        <v>281</v>
      </c>
      <c r="S17" s="77"/>
      <c r="T17" s="77"/>
      <c r="U17" s="77"/>
      <c r="V17" s="77"/>
      <c r="W17" s="77"/>
      <c r="X17" s="77"/>
      <c r="Y17" s="77"/>
    </row>
    <row r="18" spans="1:25" s="78" customFormat="1" ht="10.5" customHeight="1" x14ac:dyDescent="0.15">
      <c r="A18" s="973" t="s">
        <v>396</v>
      </c>
      <c r="B18" s="79">
        <v>43942080</v>
      </c>
      <c r="C18" s="78">
        <v>744381</v>
      </c>
      <c r="D18" s="78">
        <v>744381</v>
      </c>
      <c r="E18" s="78">
        <v>662794</v>
      </c>
      <c r="F18" s="78">
        <v>81587</v>
      </c>
      <c r="G18" s="78">
        <v>1093474</v>
      </c>
      <c r="H18" s="78">
        <v>330908</v>
      </c>
      <c r="I18" s="78" t="s">
        <v>765</v>
      </c>
      <c r="J18" s="78" t="s">
        <v>765</v>
      </c>
      <c r="K18" s="78" t="s">
        <v>765</v>
      </c>
      <c r="L18" s="78">
        <v>96074</v>
      </c>
      <c r="M18" s="78">
        <v>138134</v>
      </c>
      <c r="N18" s="78" t="s">
        <v>765</v>
      </c>
      <c r="O18" s="78">
        <v>96700</v>
      </c>
      <c r="P18" s="78" t="s">
        <v>765</v>
      </c>
      <c r="Q18" s="78" t="s">
        <v>765</v>
      </c>
      <c r="R18" s="80" t="s">
        <v>121</v>
      </c>
      <c r="S18" s="77"/>
      <c r="T18" s="77"/>
      <c r="U18" s="77"/>
      <c r="V18" s="77"/>
      <c r="W18" s="77"/>
      <c r="X18" s="77"/>
      <c r="Y18" s="77"/>
    </row>
    <row r="19" spans="1:25" s="78" customFormat="1" ht="10.5" customHeight="1" x14ac:dyDescent="0.15">
      <c r="A19" s="973" t="s">
        <v>395</v>
      </c>
      <c r="B19" s="79">
        <v>47426037</v>
      </c>
      <c r="C19" s="78">
        <v>501301</v>
      </c>
      <c r="D19" s="78">
        <v>501301</v>
      </c>
      <c r="E19" s="78">
        <v>501301</v>
      </c>
      <c r="F19" s="78" t="s">
        <v>765</v>
      </c>
      <c r="G19" s="78">
        <v>1335586</v>
      </c>
      <c r="H19" s="78">
        <v>322960</v>
      </c>
      <c r="I19" s="78">
        <v>82994</v>
      </c>
      <c r="J19" s="78" t="s">
        <v>765</v>
      </c>
      <c r="K19" s="78" t="s">
        <v>765</v>
      </c>
      <c r="L19" s="78">
        <v>52905</v>
      </c>
      <c r="M19" s="78">
        <v>92512</v>
      </c>
      <c r="N19" s="78" t="s">
        <v>765</v>
      </c>
      <c r="O19" s="78">
        <v>94549</v>
      </c>
      <c r="P19" s="78" t="s">
        <v>765</v>
      </c>
      <c r="Q19" s="78" t="s">
        <v>765</v>
      </c>
      <c r="R19" s="80" t="s">
        <v>122</v>
      </c>
      <c r="S19" s="77"/>
      <c r="T19" s="77"/>
      <c r="U19" s="77"/>
      <c r="V19" s="77"/>
      <c r="W19" s="77"/>
      <c r="X19" s="77"/>
      <c r="Y19" s="77"/>
    </row>
    <row r="20" spans="1:25" s="78" customFormat="1" ht="10.5" customHeight="1" x14ac:dyDescent="0.15">
      <c r="A20" s="973" t="s">
        <v>394</v>
      </c>
      <c r="B20" s="79">
        <v>47668250</v>
      </c>
      <c r="C20" s="78">
        <v>344236</v>
      </c>
      <c r="D20" s="78">
        <v>344236</v>
      </c>
      <c r="E20" s="78">
        <v>344236</v>
      </c>
      <c r="F20" s="78" t="s">
        <v>765</v>
      </c>
      <c r="G20" s="78">
        <v>789548</v>
      </c>
      <c r="H20" s="78">
        <v>88130</v>
      </c>
      <c r="I20" s="78" t="s">
        <v>765</v>
      </c>
      <c r="J20" s="78" t="s">
        <v>765</v>
      </c>
      <c r="K20" s="78" t="s">
        <v>765</v>
      </c>
      <c r="L20" s="78" t="s">
        <v>765</v>
      </c>
      <c r="M20" s="78">
        <v>38534</v>
      </c>
      <c r="N20" s="78" t="s">
        <v>765</v>
      </c>
      <c r="O20" s="78">
        <v>49596</v>
      </c>
      <c r="P20" s="78" t="s">
        <v>765</v>
      </c>
      <c r="Q20" s="78" t="s">
        <v>765</v>
      </c>
      <c r="R20" s="80" t="s">
        <v>123</v>
      </c>
      <c r="S20" s="77"/>
      <c r="T20" s="77"/>
      <c r="U20" s="77"/>
      <c r="V20" s="77"/>
      <c r="W20" s="77"/>
      <c r="X20" s="77"/>
      <c r="Y20" s="77"/>
    </row>
    <row r="21" spans="1:25" s="78" customFormat="1" ht="10.5" customHeight="1" x14ac:dyDescent="0.15">
      <c r="A21" s="973" t="s">
        <v>676</v>
      </c>
      <c r="B21" s="79">
        <v>46055080</v>
      </c>
      <c r="C21" s="78">
        <v>506863</v>
      </c>
      <c r="D21" s="78">
        <v>506863</v>
      </c>
      <c r="E21" s="78">
        <v>506863</v>
      </c>
      <c r="F21" s="78" t="s">
        <v>765</v>
      </c>
      <c r="G21" s="78">
        <v>807156</v>
      </c>
      <c r="H21" s="78">
        <v>99788</v>
      </c>
      <c r="I21" s="78" t="s">
        <v>765</v>
      </c>
      <c r="J21" s="78" t="s">
        <v>765</v>
      </c>
      <c r="K21" s="78" t="s">
        <v>765</v>
      </c>
      <c r="L21" s="78">
        <v>55051</v>
      </c>
      <c r="M21" s="78" t="s">
        <v>765</v>
      </c>
      <c r="N21" s="78" t="s">
        <v>765</v>
      </c>
      <c r="O21" s="78">
        <v>44737</v>
      </c>
      <c r="P21" s="78" t="s">
        <v>765</v>
      </c>
      <c r="Q21" s="78" t="s">
        <v>765</v>
      </c>
      <c r="R21" s="80" t="s">
        <v>677</v>
      </c>
      <c r="S21" s="77"/>
      <c r="T21" s="77"/>
      <c r="U21" s="77"/>
      <c r="V21" s="77"/>
      <c r="W21" s="77"/>
      <c r="X21" s="77"/>
      <c r="Y21" s="77"/>
    </row>
    <row r="22" spans="1:25" s="78" customFormat="1" ht="10.5" customHeight="1" x14ac:dyDescent="0.15">
      <c r="A22" s="973"/>
      <c r="B22" s="79"/>
      <c r="R22" s="80"/>
      <c r="S22" s="77"/>
      <c r="T22" s="77"/>
      <c r="U22" s="77"/>
      <c r="V22" s="77"/>
      <c r="W22" s="77"/>
      <c r="X22" s="77"/>
      <c r="Y22" s="77"/>
    </row>
    <row r="23" spans="1:25" s="78" customFormat="1" ht="10.5" customHeight="1" x14ac:dyDescent="0.15">
      <c r="A23" s="973" t="s">
        <v>280</v>
      </c>
      <c r="B23" s="79">
        <v>17057246</v>
      </c>
      <c r="C23" s="78">
        <v>89966</v>
      </c>
      <c r="D23" s="78">
        <v>89966</v>
      </c>
      <c r="E23" s="78">
        <v>89966</v>
      </c>
      <c r="F23" s="78" t="s">
        <v>765</v>
      </c>
      <c r="G23" s="78">
        <v>336986</v>
      </c>
      <c r="H23" s="78">
        <v>95901</v>
      </c>
      <c r="I23" s="78" t="s">
        <v>765</v>
      </c>
      <c r="J23" s="78" t="s">
        <v>765</v>
      </c>
      <c r="K23" s="78" t="s">
        <v>765</v>
      </c>
      <c r="L23" s="78" t="s">
        <v>765</v>
      </c>
      <c r="M23" s="78">
        <v>47189</v>
      </c>
      <c r="N23" s="78" t="s">
        <v>765</v>
      </c>
      <c r="O23" s="78">
        <v>48712</v>
      </c>
      <c r="P23" s="78" t="s">
        <v>765</v>
      </c>
      <c r="Q23" s="78" t="s">
        <v>765</v>
      </c>
      <c r="R23" s="80" t="s">
        <v>279</v>
      </c>
      <c r="S23" s="77"/>
      <c r="T23" s="77"/>
      <c r="U23" s="77"/>
      <c r="V23" s="77"/>
      <c r="W23" s="77"/>
      <c r="X23" s="77"/>
      <c r="Y23" s="77"/>
    </row>
    <row r="24" spans="1:25" s="78" customFormat="1" ht="10.5" customHeight="1" x14ac:dyDescent="0.15">
      <c r="A24" s="973" t="s">
        <v>383</v>
      </c>
      <c r="B24" s="79">
        <v>15754575</v>
      </c>
      <c r="C24" s="78">
        <v>167536</v>
      </c>
      <c r="D24" s="78">
        <v>167536</v>
      </c>
      <c r="E24" s="78">
        <v>167536</v>
      </c>
      <c r="F24" s="78" t="s">
        <v>765</v>
      </c>
      <c r="G24" s="78">
        <v>387167</v>
      </c>
      <c r="H24" s="78">
        <v>93790</v>
      </c>
      <c r="I24" s="78" t="s">
        <v>765</v>
      </c>
      <c r="J24" s="78" t="s">
        <v>765</v>
      </c>
      <c r="K24" s="78" t="s">
        <v>765</v>
      </c>
      <c r="L24" s="78">
        <v>46811</v>
      </c>
      <c r="M24" s="78" t="s">
        <v>765</v>
      </c>
      <c r="N24" s="78" t="s">
        <v>765</v>
      </c>
      <c r="O24" s="78">
        <v>46979</v>
      </c>
      <c r="P24" s="78" t="s">
        <v>765</v>
      </c>
      <c r="Q24" s="78" t="s">
        <v>765</v>
      </c>
      <c r="R24" s="80" t="s">
        <v>104</v>
      </c>
      <c r="S24" s="77"/>
      <c r="T24" s="77"/>
      <c r="U24" s="77"/>
      <c r="V24" s="77"/>
      <c r="W24" s="77"/>
      <c r="X24" s="77"/>
      <c r="Y24" s="77"/>
    </row>
    <row r="25" spans="1:25" s="78" customFormat="1" ht="10.5" customHeight="1" x14ac:dyDescent="0.15">
      <c r="A25" s="973" t="s">
        <v>382</v>
      </c>
      <c r="B25" s="79">
        <v>15790533</v>
      </c>
      <c r="C25" s="78" t="s">
        <v>765</v>
      </c>
      <c r="D25" s="78" t="s">
        <v>765</v>
      </c>
      <c r="E25" s="78" t="s">
        <v>765</v>
      </c>
      <c r="F25" s="78" t="s">
        <v>765</v>
      </c>
      <c r="G25" s="78">
        <v>261059</v>
      </c>
      <c r="H25" s="78">
        <v>93923</v>
      </c>
      <c r="I25" s="78" t="s">
        <v>765</v>
      </c>
      <c r="J25" s="78" t="s">
        <v>765</v>
      </c>
      <c r="K25" s="78" t="s">
        <v>765</v>
      </c>
      <c r="L25" s="78">
        <v>47123</v>
      </c>
      <c r="M25" s="78">
        <v>46800</v>
      </c>
      <c r="N25" s="78" t="s">
        <v>765</v>
      </c>
      <c r="O25" s="78" t="s">
        <v>765</v>
      </c>
      <c r="P25" s="78" t="s">
        <v>765</v>
      </c>
      <c r="Q25" s="78" t="s">
        <v>765</v>
      </c>
      <c r="R25" s="80" t="s">
        <v>105</v>
      </c>
      <c r="S25" s="77"/>
      <c r="T25" s="77"/>
      <c r="U25" s="77"/>
      <c r="V25" s="77"/>
      <c r="W25" s="77"/>
      <c r="X25" s="77"/>
      <c r="Y25" s="77"/>
    </row>
    <row r="26" spans="1:25" s="78" customFormat="1" ht="10.5" customHeight="1" x14ac:dyDescent="0.15">
      <c r="A26" s="973" t="s">
        <v>392</v>
      </c>
      <c r="B26" s="79">
        <v>16836604</v>
      </c>
      <c r="C26" s="78">
        <v>531648</v>
      </c>
      <c r="D26" s="78">
        <v>531648</v>
      </c>
      <c r="E26" s="78">
        <v>450061</v>
      </c>
      <c r="F26" s="78">
        <v>81587</v>
      </c>
      <c r="G26" s="78">
        <v>328040</v>
      </c>
      <c r="H26" s="78">
        <v>49039</v>
      </c>
      <c r="I26" s="78" t="s">
        <v>765</v>
      </c>
      <c r="J26" s="78" t="s">
        <v>765</v>
      </c>
      <c r="K26" s="78" t="s">
        <v>765</v>
      </c>
      <c r="L26" s="78">
        <v>49039</v>
      </c>
      <c r="M26" s="78" t="s">
        <v>765</v>
      </c>
      <c r="N26" s="78" t="s">
        <v>765</v>
      </c>
      <c r="O26" s="78" t="s">
        <v>765</v>
      </c>
      <c r="P26" s="78" t="s">
        <v>765</v>
      </c>
      <c r="Q26" s="78" t="s">
        <v>765</v>
      </c>
      <c r="R26" s="80" t="s">
        <v>106</v>
      </c>
      <c r="S26" s="77"/>
      <c r="T26" s="77"/>
      <c r="U26" s="77"/>
      <c r="V26" s="77"/>
      <c r="W26" s="77"/>
      <c r="X26" s="77"/>
      <c r="Y26" s="77"/>
    </row>
    <row r="27" spans="1:25" s="78" customFormat="1" ht="10.5" customHeight="1" x14ac:dyDescent="0.15">
      <c r="A27" s="973" t="s">
        <v>391</v>
      </c>
      <c r="B27" s="79">
        <v>13714038</v>
      </c>
      <c r="C27" s="78">
        <v>212733</v>
      </c>
      <c r="D27" s="78">
        <v>212733</v>
      </c>
      <c r="E27" s="78">
        <v>212733</v>
      </c>
      <c r="F27" s="78" t="s">
        <v>765</v>
      </c>
      <c r="G27" s="78">
        <v>430443</v>
      </c>
      <c r="H27" s="78">
        <v>140173</v>
      </c>
      <c r="I27" s="78" t="s">
        <v>765</v>
      </c>
      <c r="J27" s="78" t="s">
        <v>765</v>
      </c>
      <c r="K27" s="78" t="s">
        <v>765</v>
      </c>
      <c r="L27" s="78" t="s">
        <v>765</v>
      </c>
      <c r="M27" s="78">
        <v>90635</v>
      </c>
      <c r="N27" s="78" t="s">
        <v>765</v>
      </c>
      <c r="O27" s="78">
        <v>49538</v>
      </c>
      <c r="P27" s="78" t="s">
        <v>765</v>
      </c>
      <c r="Q27" s="78" t="s">
        <v>765</v>
      </c>
      <c r="R27" s="81" t="s">
        <v>124</v>
      </c>
      <c r="S27" s="77"/>
      <c r="T27" s="77"/>
      <c r="U27" s="77"/>
      <c r="V27" s="77"/>
      <c r="W27" s="77"/>
      <c r="X27" s="77"/>
      <c r="Y27" s="77"/>
    </row>
    <row r="28" spans="1:25" s="78" customFormat="1" ht="10.5" customHeight="1" x14ac:dyDescent="0.15">
      <c r="A28" s="973" t="s">
        <v>390</v>
      </c>
      <c r="B28" s="79">
        <v>13391438</v>
      </c>
      <c r="C28" s="78" t="s">
        <v>765</v>
      </c>
      <c r="D28" s="78" t="s">
        <v>765</v>
      </c>
      <c r="E28" s="78" t="s">
        <v>765</v>
      </c>
      <c r="F28" s="78" t="s">
        <v>765</v>
      </c>
      <c r="G28" s="78">
        <v>334991</v>
      </c>
      <c r="H28" s="78">
        <v>141696</v>
      </c>
      <c r="I28" s="78" t="s">
        <v>765</v>
      </c>
      <c r="J28" s="78" t="s">
        <v>765</v>
      </c>
      <c r="K28" s="78" t="s">
        <v>765</v>
      </c>
      <c r="L28" s="78">
        <v>47035</v>
      </c>
      <c r="M28" s="78">
        <v>47499</v>
      </c>
      <c r="N28" s="78" t="s">
        <v>765</v>
      </c>
      <c r="O28" s="78">
        <v>47162</v>
      </c>
      <c r="P28" s="78" t="s">
        <v>765</v>
      </c>
      <c r="Q28" s="78" t="s">
        <v>765</v>
      </c>
      <c r="R28" s="80" t="s">
        <v>125</v>
      </c>
      <c r="S28" s="77"/>
      <c r="T28" s="77"/>
      <c r="U28" s="77"/>
      <c r="V28" s="77"/>
      <c r="W28" s="77"/>
      <c r="X28" s="77"/>
      <c r="Y28" s="77"/>
    </row>
    <row r="29" spans="1:25" s="78" customFormat="1" ht="10.5" customHeight="1" x14ac:dyDescent="0.15">
      <c r="A29" s="973" t="s">
        <v>389</v>
      </c>
      <c r="B29" s="79">
        <v>16507790</v>
      </c>
      <c r="C29" s="78">
        <v>168812</v>
      </c>
      <c r="D29" s="78">
        <v>168812</v>
      </c>
      <c r="E29" s="78">
        <v>168812</v>
      </c>
      <c r="F29" s="78" t="s">
        <v>765</v>
      </c>
      <c r="G29" s="78">
        <v>599420</v>
      </c>
      <c r="H29" s="78">
        <v>141893</v>
      </c>
      <c r="I29" s="78" t="s">
        <v>765</v>
      </c>
      <c r="J29" s="78" t="s">
        <v>765</v>
      </c>
      <c r="K29" s="78" t="s">
        <v>765</v>
      </c>
      <c r="L29" s="78" t="s">
        <v>765</v>
      </c>
      <c r="M29" s="78">
        <v>47344</v>
      </c>
      <c r="N29" s="78" t="s">
        <v>765</v>
      </c>
      <c r="O29" s="78">
        <v>94549</v>
      </c>
      <c r="P29" s="78" t="s">
        <v>765</v>
      </c>
      <c r="Q29" s="78" t="s">
        <v>765</v>
      </c>
      <c r="R29" s="80" t="s">
        <v>126</v>
      </c>
      <c r="S29" s="77"/>
      <c r="T29" s="77"/>
      <c r="U29" s="77"/>
      <c r="V29" s="77"/>
      <c r="W29" s="77"/>
      <c r="X29" s="77"/>
      <c r="Y29" s="77"/>
    </row>
    <row r="30" spans="1:25" s="78" customFormat="1" ht="10.5" customHeight="1" x14ac:dyDescent="0.15">
      <c r="A30" s="973" t="s">
        <v>388</v>
      </c>
      <c r="B30" s="79">
        <v>15794908</v>
      </c>
      <c r="C30" s="78">
        <v>166981</v>
      </c>
      <c r="D30" s="78">
        <v>166981</v>
      </c>
      <c r="E30" s="78">
        <v>166981</v>
      </c>
      <c r="F30" s="78" t="s">
        <v>765</v>
      </c>
      <c r="G30" s="78">
        <v>412384</v>
      </c>
      <c r="H30" s="78">
        <v>135899</v>
      </c>
      <c r="I30" s="78">
        <v>82994</v>
      </c>
      <c r="J30" s="78" t="s">
        <v>765</v>
      </c>
      <c r="K30" s="78" t="s">
        <v>765</v>
      </c>
      <c r="L30" s="78">
        <v>52905</v>
      </c>
      <c r="M30" s="78" t="s">
        <v>765</v>
      </c>
      <c r="N30" s="78" t="s">
        <v>765</v>
      </c>
      <c r="O30" s="78" t="s">
        <v>765</v>
      </c>
      <c r="P30" s="78" t="s">
        <v>765</v>
      </c>
      <c r="Q30" s="78" t="s">
        <v>765</v>
      </c>
      <c r="R30" s="80" t="s">
        <v>127</v>
      </c>
      <c r="S30" s="77"/>
      <c r="T30" s="77"/>
      <c r="U30" s="77"/>
      <c r="V30" s="77"/>
      <c r="W30" s="77"/>
      <c r="X30" s="77"/>
      <c r="Y30" s="77"/>
    </row>
    <row r="31" spans="1:25" s="78" customFormat="1" ht="10.5" customHeight="1" x14ac:dyDescent="0.15">
      <c r="A31" s="973" t="s">
        <v>387</v>
      </c>
      <c r="B31" s="79">
        <v>15123339</v>
      </c>
      <c r="C31" s="78">
        <v>165508</v>
      </c>
      <c r="D31" s="78">
        <v>165508</v>
      </c>
      <c r="E31" s="78">
        <v>165508</v>
      </c>
      <c r="F31" s="78" t="s">
        <v>765</v>
      </c>
      <c r="G31" s="78">
        <v>323782</v>
      </c>
      <c r="H31" s="78">
        <v>45168</v>
      </c>
      <c r="I31" s="78" t="s">
        <v>765</v>
      </c>
      <c r="J31" s="78" t="s">
        <v>765</v>
      </c>
      <c r="K31" s="78" t="s">
        <v>765</v>
      </c>
      <c r="L31" s="78" t="s">
        <v>765</v>
      </c>
      <c r="M31" s="78">
        <v>45168</v>
      </c>
      <c r="N31" s="78" t="s">
        <v>765</v>
      </c>
      <c r="O31" s="78" t="s">
        <v>765</v>
      </c>
      <c r="P31" s="78" t="s">
        <v>765</v>
      </c>
      <c r="Q31" s="78" t="s">
        <v>765</v>
      </c>
      <c r="R31" s="80" t="s">
        <v>128</v>
      </c>
      <c r="S31" s="77"/>
      <c r="T31" s="77"/>
      <c r="U31" s="77"/>
      <c r="V31" s="77"/>
      <c r="W31" s="77"/>
      <c r="X31" s="77"/>
      <c r="Y31" s="77"/>
    </row>
    <row r="32" spans="1:25" s="78" customFormat="1" ht="10.5" customHeight="1" x14ac:dyDescent="0.15">
      <c r="A32" s="973" t="s">
        <v>386</v>
      </c>
      <c r="B32" s="79">
        <v>14428577</v>
      </c>
      <c r="C32" s="78">
        <v>170348</v>
      </c>
      <c r="D32" s="78">
        <v>170348</v>
      </c>
      <c r="E32" s="78">
        <v>170348</v>
      </c>
      <c r="F32" s="78" t="s">
        <v>765</v>
      </c>
      <c r="G32" s="78">
        <v>203113</v>
      </c>
      <c r="H32" s="78">
        <v>49596</v>
      </c>
      <c r="I32" s="78" t="s">
        <v>765</v>
      </c>
      <c r="J32" s="78" t="s">
        <v>765</v>
      </c>
      <c r="K32" s="78" t="s">
        <v>765</v>
      </c>
      <c r="L32" s="78" t="s">
        <v>765</v>
      </c>
      <c r="M32" s="78" t="s">
        <v>765</v>
      </c>
      <c r="N32" s="78" t="s">
        <v>765</v>
      </c>
      <c r="O32" s="78">
        <v>49596</v>
      </c>
      <c r="P32" s="78" t="s">
        <v>765</v>
      </c>
      <c r="Q32" s="78" t="s">
        <v>765</v>
      </c>
      <c r="R32" s="80" t="s">
        <v>107</v>
      </c>
      <c r="S32" s="77"/>
      <c r="T32" s="77"/>
      <c r="U32" s="77"/>
      <c r="V32" s="77"/>
      <c r="W32" s="77"/>
      <c r="X32" s="77"/>
      <c r="Y32" s="77"/>
    </row>
    <row r="33" spans="1:25" s="78" customFormat="1" ht="10.5" customHeight="1" x14ac:dyDescent="0.15">
      <c r="A33" s="973" t="s">
        <v>385</v>
      </c>
      <c r="B33" s="79">
        <v>15863407</v>
      </c>
      <c r="C33" s="78" t="s">
        <v>765</v>
      </c>
      <c r="D33" s="78" t="s">
        <v>765</v>
      </c>
      <c r="E33" s="78" t="s">
        <v>765</v>
      </c>
      <c r="F33" s="78" t="s">
        <v>765</v>
      </c>
      <c r="G33" s="78">
        <v>188248</v>
      </c>
      <c r="H33" s="78" t="s">
        <v>765</v>
      </c>
      <c r="I33" s="78" t="s">
        <v>765</v>
      </c>
      <c r="J33" s="78" t="s">
        <v>765</v>
      </c>
      <c r="K33" s="78" t="s">
        <v>765</v>
      </c>
      <c r="L33" s="78" t="s">
        <v>765</v>
      </c>
      <c r="M33" s="78" t="s">
        <v>765</v>
      </c>
      <c r="N33" s="78" t="s">
        <v>765</v>
      </c>
      <c r="O33" s="78" t="s">
        <v>765</v>
      </c>
      <c r="P33" s="78" t="s">
        <v>765</v>
      </c>
      <c r="Q33" s="78" t="s">
        <v>765</v>
      </c>
      <c r="R33" s="80" t="s">
        <v>108</v>
      </c>
      <c r="S33" s="77"/>
      <c r="T33" s="77"/>
      <c r="U33" s="77"/>
      <c r="V33" s="77"/>
      <c r="W33" s="77"/>
      <c r="X33" s="77"/>
      <c r="Y33" s="77"/>
    </row>
    <row r="34" spans="1:25" s="78" customFormat="1" ht="10.5" customHeight="1" x14ac:dyDescent="0.15">
      <c r="A34" s="973" t="s">
        <v>384</v>
      </c>
      <c r="B34" s="79">
        <v>17376266</v>
      </c>
      <c r="C34" s="78">
        <v>173888</v>
      </c>
      <c r="D34" s="78">
        <v>173888</v>
      </c>
      <c r="E34" s="78">
        <v>173888</v>
      </c>
      <c r="F34" s="78" t="s">
        <v>765</v>
      </c>
      <c r="G34" s="78">
        <v>398187</v>
      </c>
      <c r="H34" s="78">
        <v>38534</v>
      </c>
      <c r="I34" s="78" t="s">
        <v>765</v>
      </c>
      <c r="J34" s="78" t="s">
        <v>765</v>
      </c>
      <c r="K34" s="78" t="s">
        <v>765</v>
      </c>
      <c r="L34" s="78" t="s">
        <v>765</v>
      </c>
      <c r="M34" s="78">
        <v>38534</v>
      </c>
      <c r="N34" s="78" t="s">
        <v>765</v>
      </c>
      <c r="O34" s="78" t="s">
        <v>765</v>
      </c>
      <c r="P34" s="78" t="s">
        <v>765</v>
      </c>
      <c r="Q34" s="78" t="s">
        <v>765</v>
      </c>
      <c r="R34" s="80" t="s">
        <v>109</v>
      </c>
      <c r="S34" s="77"/>
      <c r="T34" s="77"/>
      <c r="U34" s="77"/>
      <c r="V34" s="77"/>
      <c r="W34" s="77"/>
      <c r="X34" s="77"/>
      <c r="Y34" s="77"/>
    </row>
    <row r="35" spans="1:25" s="78" customFormat="1" ht="10.5" customHeight="1" x14ac:dyDescent="0.15">
      <c r="A35" s="973" t="s">
        <v>678</v>
      </c>
      <c r="B35" s="79">
        <v>16864111</v>
      </c>
      <c r="C35" s="78">
        <v>340708</v>
      </c>
      <c r="D35" s="78">
        <v>340708</v>
      </c>
      <c r="E35" s="78">
        <v>340708</v>
      </c>
      <c r="F35" s="78" t="s">
        <v>765</v>
      </c>
      <c r="G35" s="78">
        <v>318334</v>
      </c>
      <c r="H35" s="78">
        <v>44737</v>
      </c>
      <c r="I35" s="78" t="s">
        <v>765</v>
      </c>
      <c r="J35" s="78" t="s">
        <v>765</v>
      </c>
      <c r="K35" s="78" t="s">
        <v>765</v>
      </c>
      <c r="L35" s="78" t="s">
        <v>765</v>
      </c>
      <c r="M35" s="78" t="s">
        <v>765</v>
      </c>
      <c r="N35" s="78" t="s">
        <v>765</v>
      </c>
      <c r="O35" s="78">
        <v>44737</v>
      </c>
      <c r="P35" s="78" t="s">
        <v>765</v>
      </c>
      <c r="Q35" s="78" t="s">
        <v>765</v>
      </c>
      <c r="R35" s="80" t="s">
        <v>679</v>
      </c>
      <c r="S35" s="77"/>
      <c r="T35" s="77"/>
      <c r="U35" s="77"/>
      <c r="V35" s="77"/>
      <c r="W35" s="77"/>
      <c r="X35" s="77"/>
      <c r="Y35" s="77"/>
    </row>
    <row r="36" spans="1:25" s="78" customFormat="1" ht="10.5" customHeight="1" x14ac:dyDescent="0.15">
      <c r="A36" s="973" t="s">
        <v>383</v>
      </c>
      <c r="B36" s="79">
        <v>13328313</v>
      </c>
      <c r="C36" s="78" t="s">
        <v>765</v>
      </c>
      <c r="D36" s="78" t="s">
        <v>765</v>
      </c>
      <c r="E36" s="78" t="s">
        <v>765</v>
      </c>
      <c r="F36" s="78" t="s">
        <v>765</v>
      </c>
      <c r="G36" s="78">
        <v>227726</v>
      </c>
      <c r="H36" s="78" t="s">
        <v>765</v>
      </c>
      <c r="I36" s="78" t="s">
        <v>765</v>
      </c>
      <c r="J36" s="78" t="s">
        <v>765</v>
      </c>
      <c r="K36" s="78" t="s">
        <v>765</v>
      </c>
      <c r="L36" s="78" t="s">
        <v>765</v>
      </c>
      <c r="M36" s="78" t="s">
        <v>765</v>
      </c>
      <c r="N36" s="78" t="s">
        <v>765</v>
      </c>
      <c r="O36" s="78" t="s">
        <v>765</v>
      </c>
      <c r="P36" s="78" t="s">
        <v>765</v>
      </c>
      <c r="Q36" s="78" t="s">
        <v>765</v>
      </c>
      <c r="R36" s="80" t="s">
        <v>104</v>
      </c>
      <c r="S36" s="77"/>
      <c r="T36" s="77"/>
      <c r="U36" s="77"/>
      <c r="V36" s="77"/>
      <c r="W36" s="77"/>
      <c r="X36" s="77"/>
      <c r="Y36" s="77"/>
    </row>
    <row r="37" spans="1:25" s="78" customFormat="1" ht="10.5" customHeight="1" x14ac:dyDescent="0.15">
      <c r="A37" s="974" t="s">
        <v>382</v>
      </c>
      <c r="B37" s="82">
        <v>15862656</v>
      </c>
      <c r="C37" s="83">
        <v>166155</v>
      </c>
      <c r="D37" s="83">
        <v>166155</v>
      </c>
      <c r="E37" s="83">
        <v>166155</v>
      </c>
      <c r="F37" s="83" t="s">
        <v>765</v>
      </c>
      <c r="G37" s="83">
        <v>261096</v>
      </c>
      <c r="H37" s="83">
        <v>55051</v>
      </c>
      <c r="I37" s="83" t="s">
        <v>765</v>
      </c>
      <c r="J37" s="83" t="s">
        <v>765</v>
      </c>
      <c r="K37" s="83" t="s">
        <v>765</v>
      </c>
      <c r="L37" s="83">
        <v>55051</v>
      </c>
      <c r="M37" s="83" t="s">
        <v>765</v>
      </c>
      <c r="N37" s="83" t="s">
        <v>765</v>
      </c>
      <c r="O37" s="83" t="s">
        <v>765</v>
      </c>
      <c r="P37" s="83" t="s">
        <v>765</v>
      </c>
      <c r="Q37" s="83" t="s">
        <v>765</v>
      </c>
      <c r="R37" s="84" t="s">
        <v>105</v>
      </c>
      <c r="S37" s="77"/>
      <c r="T37" s="77"/>
      <c r="U37" s="77"/>
      <c r="V37" s="77"/>
      <c r="W37" s="77"/>
      <c r="X37" s="77"/>
      <c r="Y37" s="77"/>
    </row>
    <row r="38" spans="1:25" ht="23.25" customHeight="1" x14ac:dyDescent="0.35">
      <c r="I38" s="85" t="s">
        <v>129</v>
      </c>
    </row>
    <row r="39" spans="1:25" s="21" customFormat="1" ht="11.25" customHeight="1" x14ac:dyDescent="0.15">
      <c r="A39" s="70"/>
      <c r="B39" s="86" t="s">
        <v>163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047" t="s">
        <v>111</v>
      </c>
      <c r="S39" s="19"/>
      <c r="T39" s="19"/>
      <c r="U39" s="19"/>
      <c r="V39" s="19"/>
      <c r="W39" s="19"/>
      <c r="X39" s="19"/>
      <c r="Y39" s="19"/>
    </row>
    <row r="40" spans="1:25" s="73" customFormat="1" ht="28.5" customHeight="1" x14ac:dyDescent="0.2">
      <c r="A40" s="37" t="s">
        <v>276</v>
      </c>
      <c r="B40" s="999" t="s">
        <v>164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89"/>
      <c r="Q40" s="999" t="s">
        <v>174</v>
      </c>
      <c r="R40" s="1048"/>
      <c r="S40" s="15"/>
      <c r="T40" s="15"/>
      <c r="U40" s="15"/>
      <c r="V40" s="15"/>
      <c r="W40" s="15"/>
      <c r="X40" s="15"/>
      <c r="Y40" s="15"/>
    </row>
    <row r="41" spans="1:25" s="73" customFormat="1" ht="28.5" customHeight="1" x14ac:dyDescent="0.2">
      <c r="A41" s="37"/>
      <c r="B41" s="16" t="s">
        <v>28</v>
      </c>
      <c r="C41" s="14" t="s">
        <v>166</v>
      </c>
      <c r="D41" s="14" t="s">
        <v>167</v>
      </c>
      <c r="E41" s="14" t="s">
        <v>168</v>
      </c>
      <c r="F41" s="14" t="s">
        <v>169</v>
      </c>
      <c r="G41" s="14" t="s">
        <v>170</v>
      </c>
      <c r="H41" s="14" t="s">
        <v>687</v>
      </c>
      <c r="I41" s="14" t="s">
        <v>171</v>
      </c>
      <c r="J41" s="14" t="s">
        <v>172</v>
      </c>
      <c r="K41" s="14" t="s">
        <v>173</v>
      </c>
      <c r="L41" s="14" t="s">
        <v>688</v>
      </c>
      <c r="M41" s="14" t="s">
        <v>175</v>
      </c>
      <c r="N41" s="14" t="s">
        <v>176</v>
      </c>
      <c r="O41" s="14" t="s">
        <v>177</v>
      </c>
      <c r="P41" s="14" t="s">
        <v>178</v>
      </c>
      <c r="Q41" s="975" t="s">
        <v>29</v>
      </c>
      <c r="R41" s="1048"/>
      <c r="S41" s="15"/>
      <c r="T41" s="15"/>
      <c r="U41" s="15"/>
      <c r="V41" s="15"/>
      <c r="W41" s="15"/>
      <c r="X41" s="15"/>
      <c r="Y41" s="15"/>
    </row>
    <row r="42" spans="1:25" s="73" customFormat="1" ht="12" customHeight="1" x14ac:dyDescent="0.2">
      <c r="A42" s="38"/>
      <c r="B42" s="18"/>
      <c r="C42" s="18" t="str">
        <f>PROPER("TAPIS-B")</f>
        <v>Tapis-B</v>
      </c>
      <c r="D42" s="18" t="str">
        <f>PROPER("TAPIS-T")</f>
        <v>Tapis-T</v>
      </c>
      <c r="E42" s="18" t="str">
        <f>PROPER("DULANG")</f>
        <v>Dulang</v>
      </c>
      <c r="F42" s="18" t="str">
        <f>PROPER("ANGSI")</f>
        <v>Angsi</v>
      </c>
      <c r="G42" s="18" t="str">
        <f>PROPER("PENARA-B")</f>
        <v>Penara-B</v>
      </c>
      <c r="H42" s="18" t="str">
        <f>PROPER("MUDA-C")</f>
        <v>Muda-C</v>
      </c>
      <c r="I42" s="18" t="str">
        <f>PROPER("SEPAT")</f>
        <v>Sepat</v>
      </c>
      <c r="J42" s="18" t="str">
        <f>PROPER("CENDOR")</f>
        <v>Cendor</v>
      </c>
      <c r="K42" s="18" t="str">
        <f>PROPER("BERANTAI")</f>
        <v>Berantai</v>
      </c>
      <c r="L42" s="18" t="str">
        <f>PROPER("MYSIA-FO")</f>
        <v>Mysia-Fo</v>
      </c>
      <c r="M42" s="18" t="str">
        <f>PROPER("BERTAM")</f>
        <v>Bertam</v>
      </c>
      <c r="N42" s="18" t="str">
        <f>PROPER("KIDURONG")</f>
        <v>Kidurong</v>
      </c>
      <c r="O42" s="18" t="str">
        <f>PROPER("LABUAN-L")</f>
        <v>Labuan-L</v>
      </c>
      <c r="P42" s="18" t="str">
        <f>PROPER("KIKEH")</f>
        <v>Kikeh</v>
      </c>
      <c r="Q42" s="17"/>
      <c r="R42" s="1049"/>
      <c r="S42" s="15"/>
      <c r="T42" s="15"/>
      <c r="U42" s="15"/>
      <c r="V42" s="15"/>
      <c r="W42" s="15"/>
      <c r="X42" s="15"/>
      <c r="Y42" s="15"/>
    </row>
    <row r="43" spans="1:25" s="78" customFormat="1" ht="10.5" customHeight="1" x14ac:dyDescent="0.15">
      <c r="A43" s="972" t="s">
        <v>598</v>
      </c>
      <c r="B43" s="74">
        <v>1365321</v>
      </c>
      <c r="C43" s="75">
        <v>238523</v>
      </c>
      <c r="D43" s="75" t="s">
        <v>765</v>
      </c>
      <c r="E43" s="75">
        <v>31790</v>
      </c>
      <c r="F43" s="75">
        <v>91061</v>
      </c>
      <c r="G43" s="75">
        <v>314754</v>
      </c>
      <c r="H43" s="75">
        <v>138590</v>
      </c>
      <c r="I43" s="75">
        <v>336195</v>
      </c>
      <c r="J43" s="75" t="s">
        <v>765</v>
      </c>
      <c r="K43" s="75">
        <v>31322</v>
      </c>
      <c r="L43" s="75" t="s">
        <v>765</v>
      </c>
      <c r="M43" s="75" t="s">
        <v>765</v>
      </c>
      <c r="N43" s="75" t="s">
        <v>765</v>
      </c>
      <c r="O43" s="75">
        <v>49243</v>
      </c>
      <c r="P43" s="75">
        <v>133843</v>
      </c>
      <c r="Q43" s="75">
        <v>523921</v>
      </c>
      <c r="R43" s="76" t="s">
        <v>118</v>
      </c>
      <c r="S43" s="77"/>
      <c r="T43" s="77"/>
      <c r="U43" s="77"/>
      <c r="V43" s="77"/>
      <c r="W43" s="77"/>
      <c r="X43" s="77"/>
      <c r="Y43" s="77"/>
    </row>
    <row r="44" spans="1:25" s="78" customFormat="1" ht="10.5" customHeight="1" x14ac:dyDescent="0.15">
      <c r="A44" s="973" t="s">
        <v>669</v>
      </c>
      <c r="B44" s="78">
        <v>888375</v>
      </c>
      <c r="C44" s="78" t="s">
        <v>765</v>
      </c>
      <c r="D44" s="78" t="s">
        <v>765</v>
      </c>
      <c r="E44" s="78">
        <v>126725</v>
      </c>
      <c r="F44" s="78">
        <v>39270</v>
      </c>
      <c r="G44" s="78">
        <v>276154</v>
      </c>
      <c r="H44" s="78" t="s">
        <v>765</v>
      </c>
      <c r="I44" s="78">
        <v>278521</v>
      </c>
      <c r="J44" s="78" t="s">
        <v>765</v>
      </c>
      <c r="K44" s="78" t="s">
        <v>765</v>
      </c>
      <c r="L44" s="78">
        <v>68997</v>
      </c>
      <c r="M44" s="78" t="s">
        <v>765</v>
      </c>
      <c r="N44" s="78">
        <v>51160</v>
      </c>
      <c r="O44" s="78" t="s">
        <v>765</v>
      </c>
      <c r="P44" s="78">
        <v>47548</v>
      </c>
      <c r="Q44" s="78">
        <v>233055</v>
      </c>
      <c r="R44" s="80" t="s">
        <v>119</v>
      </c>
      <c r="S44" s="77"/>
      <c r="T44" s="77"/>
      <c r="U44" s="77"/>
      <c r="V44" s="77"/>
      <c r="W44" s="77"/>
      <c r="X44" s="77"/>
      <c r="Y44" s="77"/>
    </row>
    <row r="45" spans="1:25" s="78" customFormat="1" ht="10.5" customHeight="1" x14ac:dyDescent="0.15">
      <c r="A45" s="973" t="s">
        <v>670</v>
      </c>
      <c r="B45" s="78">
        <v>1062675</v>
      </c>
      <c r="C45" s="78" t="s">
        <v>765</v>
      </c>
      <c r="D45" s="78">
        <v>8318</v>
      </c>
      <c r="E45" s="78">
        <v>37727</v>
      </c>
      <c r="F45" s="78" t="s">
        <v>765</v>
      </c>
      <c r="G45" s="78">
        <v>292510</v>
      </c>
      <c r="H45" s="78" t="s">
        <v>765</v>
      </c>
      <c r="I45" s="78">
        <v>366233</v>
      </c>
      <c r="J45" s="78" t="s">
        <v>765</v>
      </c>
      <c r="K45" s="78" t="s">
        <v>765</v>
      </c>
      <c r="L45" s="78">
        <v>204086</v>
      </c>
      <c r="M45" s="78">
        <v>153801</v>
      </c>
      <c r="N45" s="78" t="s">
        <v>765</v>
      </c>
      <c r="O45" s="78" t="s">
        <v>765</v>
      </c>
      <c r="P45" s="78" t="s">
        <v>765</v>
      </c>
      <c r="Q45" s="78">
        <v>140912</v>
      </c>
      <c r="R45" s="80" t="s">
        <v>120</v>
      </c>
      <c r="S45" s="77"/>
      <c r="T45" s="77"/>
      <c r="U45" s="77"/>
      <c r="V45" s="77"/>
      <c r="W45" s="77"/>
      <c r="X45" s="77"/>
      <c r="Y45" s="77"/>
    </row>
    <row r="46" spans="1:25" s="78" customFormat="1" ht="10.5" customHeight="1" x14ac:dyDescent="0.15">
      <c r="A46" s="973" t="s">
        <v>671</v>
      </c>
      <c r="B46" s="78">
        <v>1031215</v>
      </c>
      <c r="C46" s="78" t="s">
        <v>765</v>
      </c>
      <c r="D46" s="78" t="s">
        <v>765</v>
      </c>
      <c r="E46" s="78">
        <v>367890</v>
      </c>
      <c r="F46" s="78" t="s">
        <v>765</v>
      </c>
      <c r="G46" s="78">
        <v>34672</v>
      </c>
      <c r="H46" s="78" t="s">
        <v>765</v>
      </c>
      <c r="I46" s="78">
        <v>259030</v>
      </c>
      <c r="J46" s="78">
        <v>92778</v>
      </c>
      <c r="K46" s="78" t="s">
        <v>765</v>
      </c>
      <c r="L46" s="78">
        <v>178283</v>
      </c>
      <c r="M46" s="78">
        <v>52915</v>
      </c>
      <c r="N46" s="78">
        <v>45647</v>
      </c>
      <c r="O46" s="78" t="s">
        <v>765</v>
      </c>
      <c r="P46" s="78" t="s">
        <v>765</v>
      </c>
      <c r="Q46" s="78">
        <v>317870</v>
      </c>
      <c r="R46" s="80" t="s">
        <v>283</v>
      </c>
      <c r="S46" s="77"/>
      <c r="T46" s="77"/>
      <c r="U46" s="77"/>
      <c r="V46" s="77"/>
      <c r="W46" s="77"/>
      <c r="X46" s="77"/>
      <c r="Y46" s="77"/>
    </row>
    <row r="47" spans="1:25" s="78" customFormat="1" ht="10.5" customHeight="1" x14ac:dyDescent="0.15">
      <c r="A47" s="973" t="s">
        <v>672</v>
      </c>
      <c r="B47" s="78">
        <v>851350</v>
      </c>
      <c r="C47" s="78" t="s">
        <v>765</v>
      </c>
      <c r="D47" s="78" t="s">
        <v>765</v>
      </c>
      <c r="E47" s="78">
        <v>493567</v>
      </c>
      <c r="F47" s="78" t="s">
        <v>765</v>
      </c>
      <c r="G47" s="78">
        <v>131655</v>
      </c>
      <c r="H47" s="78" t="s">
        <v>765</v>
      </c>
      <c r="I47" s="78">
        <v>63607</v>
      </c>
      <c r="J47" s="78" t="s">
        <v>765</v>
      </c>
      <c r="K47" s="78" t="s">
        <v>765</v>
      </c>
      <c r="L47" s="78">
        <v>162521</v>
      </c>
      <c r="M47" s="78" t="s">
        <v>765</v>
      </c>
      <c r="N47" s="78" t="s">
        <v>765</v>
      </c>
      <c r="O47" s="78" t="s">
        <v>765</v>
      </c>
      <c r="P47" s="78" t="s">
        <v>765</v>
      </c>
      <c r="Q47" s="78">
        <v>91402</v>
      </c>
      <c r="R47" s="80" t="s">
        <v>673</v>
      </c>
      <c r="S47" s="77"/>
      <c r="T47" s="77"/>
      <c r="U47" s="77"/>
      <c r="V47" s="77"/>
      <c r="W47" s="77"/>
      <c r="X47" s="77"/>
      <c r="Y47" s="77"/>
    </row>
    <row r="48" spans="1:25" s="78" customFormat="1" ht="10.5" customHeight="1" x14ac:dyDescent="0.15">
      <c r="A48" s="973"/>
      <c r="R48" s="80"/>
      <c r="S48" s="77"/>
      <c r="T48" s="77"/>
      <c r="U48" s="77"/>
      <c r="V48" s="77"/>
      <c r="W48" s="77"/>
      <c r="X48" s="77"/>
      <c r="Y48" s="77"/>
    </row>
    <row r="49" spans="1:25" s="78" customFormat="1" ht="10.5" customHeight="1" x14ac:dyDescent="0.15">
      <c r="A49" s="973" t="s">
        <v>595</v>
      </c>
      <c r="B49" s="78">
        <v>957041</v>
      </c>
      <c r="C49" s="78" t="s">
        <v>765</v>
      </c>
      <c r="D49" s="78" t="s">
        <v>765</v>
      </c>
      <c r="E49" s="78">
        <v>408057</v>
      </c>
      <c r="F49" s="78" t="s">
        <v>765</v>
      </c>
      <c r="G49" s="78">
        <v>39293</v>
      </c>
      <c r="H49" s="78" t="s">
        <v>765</v>
      </c>
      <c r="I49" s="78">
        <v>161708</v>
      </c>
      <c r="J49" s="78">
        <v>92778</v>
      </c>
      <c r="K49" s="78" t="s">
        <v>765</v>
      </c>
      <c r="L49" s="78">
        <v>156643</v>
      </c>
      <c r="M49" s="78">
        <v>52915</v>
      </c>
      <c r="N49" s="78">
        <v>45647</v>
      </c>
      <c r="O49" s="78" t="s">
        <v>765</v>
      </c>
      <c r="P49" s="78" t="s">
        <v>765</v>
      </c>
      <c r="Q49" s="78">
        <v>110923</v>
      </c>
      <c r="R49" s="80" t="s">
        <v>282</v>
      </c>
      <c r="S49" s="77"/>
      <c r="T49" s="77"/>
      <c r="U49" s="77"/>
      <c r="V49" s="77"/>
      <c r="W49" s="77"/>
      <c r="X49" s="77"/>
      <c r="Y49" s="77"/>
    </row>
    <row r="50" spans="1:25" s="78" customFormat="1" ht="10.5" customHeight="1" x14ac:dyDescent="0.15">
      <c r="A50" s="973" t="s">
        <v>674</v>
      </c>
      <c r="B50" s="78">
        <v>979769</v>
      </c>
      <c r="C50" s="78">
        <v>30444</v>
      </c>
      <c r="D50" s="78" t="s">
        <v>765</v>
      </c>
      <c r="E50" s="78">
        <v>444528</v>
      </c>
      <c r="F50" s="78" t="s">
        <v>765</v>
      </c>
      <c r="G50" s="78">
        <v>123619</v>
      </c>
      <c r="H50" s="78" t="s">
        <v>765</v>
      </c>
      <c r="I50" s="78">
        <v>175562</v>
      </c>
      <c r="J50" s="78" t="s">
        <v>765</v>
      </c>
      <c r="K50" s="78" t="s">
        <v>765</v>
      </c>
      <c r="L50" s="78">
        <v>160243</v>
      </c>
      <c r="M50" s="78" t="s">
        <v>765</v>
      </c>
      <c r="N50" s="78">
        <v>45373</v>
      </c>
      <c r="O50" s="78" t="s">
        <v>765</v>
      </c>
      <c r="P50" s="78" t="s">
        <v>765</v>
      </c>
      <c r="Q50" s="78">
        <v>136533</v>
      </c>
      <c r="R50" s="80" t="s">
        <v>675</v>
      </c>
      <c r="S50" s="77"/>
      <c r="T50" s="77"/>
      <c r="U50" s="77"/>
      <c r="V50" s="77"/>
      <c r="W50" s="77"/>
      <c r="X50" s="77"/>
      <c r="Y50" s="77"/>
    </row>
    <row r="51" spans="1:25" s="78" customFormat="1" ht="10.5" customHeight="1" x14ac:dyDescent="0.15">
      <c r="A51" s="973"/>
      <c r="R51" s="80"/>
      <c r="S51" s="77"/>
      <c r="T51" s="77"/>
      <c r="U51" s="77"/>
      <c r="V51" s="77"/>
      <c r="W51" s="77"/>
      <c r="X51" s="77"/>
      <c r="Y51" s="77"/>
    </row>
    <row r="52" spans="1:25" s="78" customFormat="1" ht="10.5" customHeight="1" x14ac:dyDescent="0.15">
      <c r="A52" s="973" t="s">
        <v>393</v>
      </c>
      <c r="B52" s="78">
        <v>208638</v>
      </c>
      <c r="C52" s="78" t="s">
        <v>765</v>
      </c>
      <c r="D52" s="78" t="s">
        <v>765</v>
      </c>
      <c r="E52" s="78">
        <v>138125</v>
      </c>
      <c r="F52" s="78" t="s">
        <v>765</v>
      </c>
      <c r="G52" s="78">
        <v>39293</v>
      </c>
      <c r="H52" s="78" t="s">
        <v>765</v>
      </c>
      <c r="I52" s="78" t="s">
        <v>765</v>
      </c>
      <c r="J52" s="78" t="s">
        <v>765</v>
      </c>
      <c r="K52" s="78" t="s">
        <v>765</v>
      </c>
      <c r="L52" s="78">
        <v>31220</v>
      </c>
      <c r="M52" s="78" t="s">
        <v>765</v>
      </c>
      <c r="N52" s="78" t="s">
        <v>765</v>
      </c>
      <c r="O52" s="78" t="s">
        <v>765</v>
      </c>
      <c r="P52" s="78" t="s">
        <v>765</v>
      </c>
      <c r="Q52" s="78" t="s">
        <v>765</v>
      </c>
      <c r="R52" s="80" t="s">
        <v>281</v>
      </c>
      <c r="S52" s="77"/>
      <c r="T52" s="77"/>
      <c r="U52" s="77"/>
      <c r="V52" s="77"/>
      <c r="W52" s="77"/>
      <c r="X52" s="77"/>
      <c r="Y52" s="77"/>
    </row>
    <row r="53" spans="1:25" s="78" customFormat="1" ht="10.5" customHeight="1" x14ac:dyDescent="0.15">
      <c r="A53" s="973" t="s">
        <v>396</v>
      </c>
      <c r="B53" s="78">
        <v>260101</v>
      </c>
      <c r="C53" s="78" t="s">
        <v>765</v>
      </c>
      <c r="D53" s="78" t="s">
        <v>765</v>
      </c>
      <c r="E53" s="78">
        <v>137396</v>
      </c>
      <c r="F53" s="78" t="s">
        <v>765</v>
      </c>
      <c r="G53" s="78">
        <v>92362</v>
      </c>
      <c r="H53" s="78" t="s">
        <v>765</v>
      </c>
      <c r="I53" s="78" t="s">
        <v>765</v>
      </c>
      <c r="J53" s="78" t="s">
        <v>765</v>
      </c>
      <c r="K53" s="78" t="s">
        <v>765</v>
      </c>
      <c r="L53" s="78">
        <v>30343</v>
      </c>
      <c r="M53" s="78" t="s">
        <v>765</v>
      </c>
      <c r="N53" s="78" t="s">
        <v>765</v>
      </c>
      <c r="O53" s="78" t="s">
        <v>765</v>
      </c>
      <c r="P53" s="78" t="s">
        <v>765</v>
      </c>
      <c r="Q53" s="78" t="s">
        <v>765</v>
      </c>
      <c r="R53" s="80" t="s">
        <v>121</v>
      </c>
      <c r="S53" s="77"/>
      <c r="T53" s="77"/>
      <c r="U53" s="77"/>
      <c r="V53" s="77"/>
      <c r="W53" s="77"/>
      <c r="X53" s="77"/>
      <c r="Y53" s="77"/>
    </row>
    <row r="54" spans="1:25" s="78" customFormat="1" ht="10.5" customHeight="1" x14ac:dyDescent="0.15">
      <c r="A54" s="973" t="s">
        <v>395</v>
      </c>
      <c r="B54" s="78">
        <v>197313</v>
      </c>
      <c r="C54" s="78" t="s">
        <v>765</v>
      </c>
      <c r="D54" s="78" t="s">
        <v>765</v>
      </c>
      <c r="E54" s="78">
        <v>130143</v>
      </c>
      <c r="F54" s="78" t="s">
        <v>765</v>
      </c>
      <c r="G54" s="78" t="s">
        <v>765</v>
      </c>
      <c r="H54" s="78" t="s">
        <v>765</v>
      </c>
      <c r="I54" s="78" t="s">
        <v>765</v>
      </c>
      <c r="J54" s="78" t="s">
        <v>765</v>
      </c>
      <c r="K54" s="78" t="s">
        <v>765</v>
      </c>
      <c r="L54" s="78">
        <v>67170</v>
      </c>
      <c r="M54" s="78" t="s">
        <v>765</v>
      </c>
      <c r="N54" s="78" t="s">
        <v>765</v>
      </c>
      <c r="O54" s="78" t="s">
        <v>765</v>
      </c>
      <c r="P54" s="78" t="s">
        <v>765</v>
      </c>
      <c r="Q54" s="78">
        <v>46050</v>
      </c>
      <c r="R54" s="80" t="s">
        <v>122</v>
      </c>
      <c r="S54" s="77"/>
      <c r="T54" s="77"/>
      <c r="U54" s="77"/>
      <c r="V54" s="77"/>
      <c r="W54" s="77"/>
      <c r="X54" s="77"/>
      <c r="Y54" s="77"/>
    </row>
    <row r="55" spans="1:25" s="78" customFormat="1" ht="10.5" customHeight="1" x14ac:dyDescent="0.15">
      <c r="A55" s="973" t="s">
        <v>394</v>
      </c>
      <c r="B55" s="78">
        <v>185298</v>
      </c>
      <c r="C55" s="78" t="s">
        <v>765</v>
      </c>
      <c r="D55" s="78" t="s">
        <v>765</v>
      </c>
      <c r="E55" s="78">
        <v>87903</v>
      </c>
      <c r="F55" s="78" t="s">
        <v>765</v>
      </c>
      <c r="G55" s="78" t="s">
        <v>765</v>
      </c>
      <c r="H55" s="78" t="s">
        <v>765</v>
      </c>
      <c r="I55" s="78">
        <v>63607</v>
      </c>
      <c r="J55" s="78" t="s">
        <v>765</v>
      </c>
      <c r="K55" s="78" t="s">
        <v>765</v>
      </c>
      <c r="L55" s="78">
        <v>33788</v>
      </c>
      <c r="M55" s="78" t="s">
        <v>765</v>
      </c>
      <c r="N55" s="78" t="s">
        <v>765</v>
      </c>
      <c r="O55" s="78" t="s">
        <v>765</v>
      </c>
      <c r="P55" s="78" t="s">
        <v>765</v>
      </c>
      <c r="Q55" s="78">
        <v>45352</v>
      </c>
      <c r="R55" s="80" t="s">
        <v>123</v>
      </c>
      <c r="S55" s="77"/>
      <c r="T55" s="77"/>
      <c r="U55" s="77"/>
      <c r="V55" s="77"/>
      <c r="W55" s="77"/>
      <c r="X55" s="77"/>
      <c r="Y55" s="77"/>
    </row>
    <row r="56" spans="1:25" s="78" customFormat="1" ht="10.5" customHeight="1" x14ac:dyDescent="0.15">
      <c r="A56" s="973" t="s">
        <v>676</v>
      </c>
      <c r="B56" s="78">
        <v>337057</v>
      </c>
      <c r="C56" s="78">
        <v>30444</v>
      </c>
      <c r="D56" s="78" t="s">
        <v>765</v>
      </c>
      <c r="E56" s="78">
        <v>89086</v>
      </c>
      <c r="F56" s="78" t="s">
        <v>765</v>
      </c>
      <c r="G56" s="78">
        <v>31257</v>
      </c>
      <c r="H56" s="78" t="s">
        <v>765</v>
      </c>
      <c r="I56" s="78">
        <v>111955</v>
      </c>
      <c r="J56" s="78" t="s">
        <v>765</v>
      </c>
      <c r="K56" s="78" t="s">
        <v>765</v>
      </c>
      <c r="L56" s="78">
        <v>28942</v>
      </c>
      <c r="M56" s="78" t="s">
        <v>765</v>
      </c>
      <c r="N56" s="78">
        <v>45373</v>
      </c>
      <c r="O56" s="78" t="s">
        <v>765</v>
      </c>
      <c r="P56" s="78" t="s">
        <v>765</v>
      </c>
      <c r="Q56" s="78">
        <v>45131</v>
      </c>
      <c r="R56" s="80" t="s">
        <v>677</v>
      </c>
      <c r="S56" s="77"/>
      <c r="T56" s="77"/>
      <c r="U56" s="77"/>
      <c r="V56" s="77"/>
      <c r="W56" s="77"/>
      <c r="X56" s="77"/>
      <c r="Y56" s="77"/>
    </row>
    <row r="57" spans="1:25" s="78" customFormat="1" ht="10.5" customHeight="1" x14ac:dyDescent="0.15">
      <c r="A57" s="973"/>
      <c r="R57" s="80"/>
      <c r="S57" s="77"/>
      <c r="T57" s="77"/>
      <c r="U57" s="77"/>
      <c r="V57" s="77"/>
      <c r="W57" s="77"/>
      <c r="X57" s="77"/>
      <c r="Y57" s="77"/>
    </row>
    <row r="58" spans="1:25" s="78" customFormat="1" ht="10.5" customHeight="1" x14ac:dyDescent="0.15">
      <c r="A58" s="973" t="s">
        <v>280</v>
      </c>
      <c r="B58" s="78">
        <v>45376</v>
      </c>
      <c r="C58" s="78" t="s">
        <v>765</v>
      </c>
      <c r="D58" s="78" t="s">
        <v>765</v>
      </c>
      <c r="E58" s="78">
        <v>45376</v>
      </c>
      <c r="F58" s="78" t="s">
        <v>765</v>
      </c>
      <c r="G58" s="78" t="s">
        <v>765</v>
      </c>
      <c r="H58" s="78" t="s">
        <v>765</v>
      </c>
      <c r="I58" s="78" t="s">
        <v>765</v>
      </c>
      <c r="J58" s="78" t="s">
        <v>765</v>
      </c>
      <c r="K58" s="78" t="s">
        <v>765</v>
      </c>
      <c r="L58" s="78" t="s">
        <v>765</v>
      </c>
      <c r="M58" s="78" t="s">
        <v>765</v>
      </c>
      <c r="N58" s="78" t="s">
        <v>765</v>
      </c>
      <c r="O58" s="78" t="s">
        <v>765</v>
      </c>
      <c r="P58" s="78" t="s">
        <v>765</v>
      </c>
      <c r="Q58" s="78" t="s">
        <v>765</v>
      </c>
      <c r="R58" s="80" t="s">
        <v>279</v>
      </c>
      <c r="S58" s="77"/>
      <c r="T58" s="77"/>
      <c r="U58" s="77"/>
      <c r="V58" s="77"/>
      <c r="W58" s="77"/>
      <c r="X58" s="77"/>
      <c r="Y58" s="77"/>
    </row>
    <row r="59" spans="1:25" s="78" customFormat="1" ht="10.5" customHeight="1" x14ac:dyDescent="0.15">
      <c r="A59" s="973" t="s">
        <v>383</v>
      </c>
      <c r="B59" s="78">
        <v>117696</v>
      </c>
      <c r="C59" s="78" t="s">
        <v>765</v>
      </c>
      <c r="D59" s="78" t="s">
        <v>765</v>
      </c>
      <c r="E59" s="78">
        <v>47183</v>
      </c>
      <c r="F59" s="78" t="s">
        <v>765</v>
      </c>
      <c r="G59" s="78">
        <v>39293</v>
      </c>
      <c r="H59" s="78" t="s">
        <v>765</v>
      </c>
      <c r="I59" s="78" t="s">
        <v>765</v>
      </c>
      <c r="J59" s="78" t="s">
        <v>765</v>
      </c>
      <c r="K59" s="78" t="s">
        <v>765</v>
      </c>
      <c r="L59" s="78">
        <v>31220</v>
      </c>
      <c r="M59" s="78" t="s">
        <v>765</v>
      </c>
      <c r="N59" s="78" t="s">
        <v>765</v>
      </c>
      <c r="O59" s="78" t="s">
        <v>765</v>
      </c>
      <c r="P59" s="78" t="s">
        <v>765</v>
      </c>
      <c r="Q59" s="78" t="s">
        <v>765</v>
      </c>
      <c r="R59" s="80" t="s">
        <v>104</v>
      </c>
      <c r="S59" s="77"/>
      <c r="T59" s="77"/>
      <c r="U59" s="77"/>
      <c r="V59" s="77"/>
      <c r="W59" s="77"/>
      <c r="X59" s="77"/>
      <c r="Y59" s="77"/>
    </row>
    <row r="60" spans="1:25" s="78" customFormat="1" ht="10.5" customHeight="1" x14ac:dyDescent="0.15">
      <c r="A60" s="973" t="s">
        <v>382</v>
      </c>
      <c r="B60" s="78">
        <v>45566</v>
      </c>
      <c r="C60" s="78" t="s">
        <v>765</v>
      </c>
      <c r="D60" s="78" t="s">
        <v>765</v>
      </c>
      <c r="E60" s="78">
        <v>45566</v>
      </c>
      <c r="F60" s="78" t="s">
        <v>765</v>
      </c>
      <c r="G60" s="78" t="s">
        <v>765</v>
      </c>
      <c r="H60" s="78" t="s">
        <v>765</v>
      </c>
      <c r="I60" s="78" t="s">
        <v>765</v>
      </c>
      <c r="J60" s="78" t="s">
        <v>765</v>
      </c>
      <c r="K60" s="78" t="s">
        <v>765</v>
      </c>
      <c r="L60" s="78" t="s">
        <v>765</v>
      </c>
      <c r="M60" s="78" t="s">
        <v>765</v>
      </c>
      <c r="N60" s="78" t="s">
        <v>765</v>
      </c>
      <c r="O60" s="78" t="s">
        <v>765</v>
      </c>
      <c r="P60" s="78" t="s">
        <v>765</v>
      </c>
      <c r="Q60" s="78" t="s">
        <v>765</v>
      </c>
      <c r="R60" s="80" t="s">
        <v>105</v>
      </c>
      <c r="S60" s="77"/>
      <c r="T60" s="77"/>
      <c r="U60" s="77"/>
      <c r="V60" s="77"/>
      <c r="W60" s="77"/>
      <c r="X60" s="77"/>
      <c r="Y60" s="77"/>
    </row>
    <row r="61" spans="1:25" s="78" customFormat="1" ht="10.5" customHeight="1" x14ac:dyDescent="0.15">
      <c r="A61" s="973" t="s">
        <v>392</v>
      </c>
      <c r="B61" s="78">
        <v>124722</v>
      </c>
      <c r="C61" s="78" t="s">
        <v>765</v>
      </c>
      <c r="D61" s="78" t="s">
        <v>765</v>
      </c>
      <c r="E61" s="78">
        <v>49183</v>
      </c>
      <c r="F61" s="78" t="s">
        <v>765</v>
      </c>
      <c r="G61" s="78">
        <v>45196</v>
      </c>
      <c r="H61" s="78" t="s">
        <v>765</v>
      </c>
      <c r="I61" s="78" t="s">
        <v>765</v>
      </c>
      <c r="J61" s="78" t="s">
        <v>765</v>
      </c>
      <c r="K61" s="78" t="s">
        <v>765</v>
      </c>
      <c r="L61" s="78">
        <v>30343</v>
      </c>
      <c r="M61" s="78" t="s">
        <v>765</v>
      </c>
      <c r="N61" s="78" t="s">
        <v>765</v>
      </c>
      <c r="O61" s="78" t="s">
        <v>765</v>
      </c>
      <c r="P61" s="78" t="s">
        <v>765</v>
      </c>
      <c r="Q61" s="78" t="s">
        <v>765</v>
      </c>
      <c r="R61" s="80" t="s">
        <v>106</v>
      </c>
      <c r="S61" s="77"/>
      <c r="T61" s="77"/>
      <c r="U61" s="77"/>
      <c r="V61" s="77"/>
      <c r="W61" s="77"/>
      <c r="X61" s="77"/>
      <c r="Y61" s="77"/>
    </row>
    <row r="62" spans="1:25" s="78" customFormat="1" ht="10.5" customHeight="1" x14ac:dyDescent="0.15">
      <c r="A62" s="973" t="s">
        <v>391</v>
      </c>
      <c r="B62" s="78">
        <v>47361</v>
      </c>
      <c r="C62" s="78" t="s">
        <v>765</v>
      </c>
      <c r="D62" s="78" t="s">
        <v>765</v>
      </c>
      <c r="E62" s="78">
        <v>47361</v>
      </c>
      <c r="F62" s="78" t="s">
        <v>765</v>
      </c>
      <c r="G62" s="78" t="s">
        <v>765</v>
      </c>
      <c r="H62" s="78" t="s">
        <v>765</v>
      </c>
      <c r="I62" s="78" t="s">
        <v>765</v>
      </c>
      <c r="J62" s="78" t="s">
        <v>765</v>
      </c>
      <c r="K62" s="78" t="s">
        <v>765</v>
      </c>
      <c r="L62" s="78" t="s">
        <v>765</v>
      </c>
      <c r="M62" s="78" t="s">
        <v>765</v>
      </c>
      <c r="N62" s="78" t="s">
        <v>765</v>
      </c>
      <c r="O62" s="78" t="s">
        <v>765</v>
      </c>
      <c r="P62" s="78" t="s">
        <v>765</v>
      </c>
      <c r="Q62" s="78" t="s">
        <v>765</v>
      </c>
      <c r="R62" s="81" t="s">
        <v>124</v>
      </c>
      <c r="S62" s="77"/>
      <c r="T62" s="77"/>
      <c r="U62" s="77"/>
      <c r="V62" s="77"/>
      <c r="W62" s="77"/>
      <c r="X62" s="77"/>
      <c r="Y62" s="77"/>
    </row>
    <row r="63" spans="1:25" s="78" customFormat="1" ht="10.5" customHeight="1" x14ac:dyDescent="0.15">
      <c r="A63" s="973" t="s">
        <v>390</v>
      </c>
      <c r="B63" s="78">
        <v>88018</v>
      </c>
      <c r="C63" s="78" t="s">
        <v>765</v>
      </c>
      <c r="D63" s="78" t="s">
        <v>765</v>
      </c>
      <c r="E63" s="78">
        <v>40852</v>
      </c>
      <c r="F63" s="78" t="s">
        <v>765</v>
      </c>
      <c r="G63" s="78">
        <v>47166</v>
      </c>
      <c r="H63" s="78" t="s">
        <v>765</v>
      </c>
      <c r="I63" s="78" t="s">
        <v>765</v>
      </c>
      <c r="J63" s="78" t="s">
        <v>765</v>
      </c>
      <c r="K63" s="78" t="s">
        <v>765</v>
      </c>
      <c r="L63" s="78" t="s">
        <v>765</v>
      </c>
      <c r="M63" s="78" t="s">
        <v>765</v>
      </c>
      <c r="N63" s="78" t="s">
        <v>765</v>
      </c>
      <c r="O63" s="78" t="s">
        <v>765</v>
      </c>
      <c r="P63" s="78" t="s">
        <v>765</v>
      </c>
      <c r="Q63" s="78" t="s">
        <v>765</v>
      </c>
      <c r="R63" s="80" t="s">
        <v>125</v>
      </c>
      <c r="S63" s="77"/>
      <c r="T63" s="77"/>
      <c r="U63" s="77"/>
      <c r="V63" s="77"/>
      <c r="W63" s="77"/>
      <c r="X63" s="77"/>
      <c r="Y63" s="77"/>
    </row>
    <row r="64" spans="1:25" s="78" customFormat="1" ht="10.5" customHeight="1" x14ac:dyDescent="0.15">
      <c r="A64" s="973" t="s">
        <v>389</v>
      </c>
      <c r="B64" s="78">
        <v>123679</v>
      </c>
      <c r="C64" s="78" t="s">
        <v>765</v>
      </c>
      <c r="D64" s="78" t="s">
        <v>765</v>
      </c>
      <c r="E64" s="78">
        <v>92158</v>
      </c>
      <c r="F64" s="78" t="s">
        <v>765</v>
      </c>
      <c r="G64" s="78" t="s">
        <v>765</v>
      </c>
      <c r="H64" s="78" t="s">
        <v>765</v>
      </c>
      <c r="I64" s="78" t="s">
        <v>765</v>
      </c>
      <c r="J64" s="78" t="s">
        <v>765</v>
      </c>
      <c r="K64" s="78" t="s">
        <v>765</v>
      </c>
      <c r="L64" s="78">
        <v>31521</v>
      </c>
      <c r="M64" s="78" t="s">
        <v>765</v>
      </c>
      <c r="N64" s="78" t="s">
        <v>765</v>
      </c>
      <c r="O64" s="78" t="s">
        <v>765</v>
      </c>
      <c r="P64" s="78" t="s">
        <v>765</v>
      </c>
      <c r="Q64" s="78">
        <v>46050</v>
      </c>
      <c r="R64" s="80" t="s">
        <v>126</v>
      </c>
      <c r="S64" s="77"/>
      <c r="T64" s="77"/>
      <c r="U64" s="77"/>
      <c r="V64" s="77"/>
      <c r="W64" s="77"/>
      <c r="X64" s="77"/>
      <c r="Y64" s="77"/>
    </row>
    <row r="65" spans="1:25" s="78" customFormat="1" ht="10.5" customHeight="1" x14ac:dyDescent="0.15">
      <c r="A65" s="973" t="s">
        <v>388</v>
      </c>
      <c r="B65" s="78" t="s">
        <v>765</v>
      </c>
      <c r="C65" s="78" t="s">
        <v>765</v>
      </c>
      <c r="D65" s="78" t="s">
        <v>765</v>
      </c>
      <c r="E65" s="78" t="s">
        <v>765</v>
      </c>
      <c r="F65" s="78" t="s">
        <v>765</v>
      </c>
      <c r="G65" s="78" t="s">
        <v>765</v>
      </c>
      <c r="H65" s="78" t="s">
        <v>765</v>
      </c>
      <c r="I65" s="78" t="s">
        <v>765</v>
      </c>
      <c r="J65" s="78" t="s">
        <v>765</v>
      </c>
      <c r="K65" s="78" t="s">
        <v>765</v>
      </c>
      <c r="L65" s="78" t="s">
        <v>765</v>
      </c>
      <c r="M65" s="78" t="s">
        <v>765</v>
      </c>
      <c r="N65" s="78" t="s">
        <v>765</v>
      </c>
      <c r="O65" s="78" t="s">
        <v>765</v>
      </c>
      <c r="P65" s="78" t="s">
        <v>765</v>
      </c>
      <c r="Q65" s="78" t="s">
        <v>765</v>
      </c>
      <c r="R65" s="80" t="s">
        <v>127</v>
      </c>
      <c r="S65" s="77"/>
      <c r="T65" s="77"/>
      <c r="U65" s="77"/>
      <c r="V65" s="77"/>
      <c r="W65" s="77"/>
      <c r="X65" s="77"/>
      <c r="Y65" s="77"/>
    </row>
    <row r="66" spans="1:25" s="78" customFormat="1" ht="10.5" customHeight="1" x14ac:dyDescent="0.15">
      <c r="A66" s="973" t="s">
        <v>387</v>
      </c>
      <c r="B66" s="78">
        <v>73634</v>
      </c>
      <c r="C66" s="78" t="s">
        <v>765</v>
      </c>
      <c r="D66" s="78" t="s">
        <v>765</v>
      </c>
      <c r="E66" s="78">
        <v>37985</v>
      </c>
      <c r="F66" s="78" t="s">
        <v>765</v>
      </c>
      <c r="G66" s="78" t="s">
        <v>765</v>
      </c>
      <c r="H66" s="78" t="s">
        <v>765</v>
      </c>
      <c r="I66" s="78" t="s">
        <v>765</v>
      </c>
      <c r="J66" s="78" t="s">
        <v>765</v>
      </c>
      <c r="K66" s="78" t="s">
        <v>765</v>
      </c>
      <c r="L66" s="78">
        <v>35649</v>
      </c>
      <c r="M66" s="78" t="s">
        <v>765</v>
      </c>
      <c r="N66" s="78" t="s">
        <v>765</v>
      </c>
      <c r="O66" s="78" t="s">
        <v>765</v>
      </c>
      <c r="P66" s="78" t="s">
        <v>765</v>
      </c>
      <c r="Q66" s="78" t="s">
        <v>765</v>
      </c>
      <c r="R66" s="80" t="s">
        <v>128</v>
      </c>
      <c r="S66" s="77"/>
      <c r="T66" s="77"/>
      <c r="U66" s="77"/>
      <c r="V66" s="77"/>
      <c r="W66" s="77"/>
      <c r="X66" s="77"/>
      <c r="Y66" s="77"/>
    </row>
    <row r="67" spans="1:25" s="78" customFormat="1" ht="10.5" customHeight="1" x14ac:dyDescent="0.15">
      <c r="A67" s="973" t="s">
        <v>386</v>
      </c>
      <c r="B67" s="78">
        <v>70608</v>
      </c>
      <c r="C67" s="78" t="s">
        <v>765</v>
      </c>
      <c r="D67" s="78" t="s">
        <v>765</v>
      </c>
      <c r="E67" s="78">
        <v>40087</v>
      </c>
      <c r="F67" s="78" t="s">
        <v>765</v>
      </c>
      <c r="G67" s="78" t="s">
        <v>765</v>
      </c>
      <c r="H67" s="78" t="s">
        <v>765</v>
      </c>
      <c r="I67" s="78">
        <v>30521</v>
      </c>
      <c r="J67" s="78" t="s">
        <v>765</v>
      </c>
      <c r="K67" s="78" t="s">
        <v>765</v>
      </c>
      <c r="L67" s="78" t="s">
        <v>765</v>
      </c>
      <c r="M67" s="78" t="s">
        <v>765</v>
      </c>
      <c r="N67" s="78" t="s">
        <v>765</v>
      </c>
      <c r="O67" s="78" t="s">
        <v>765</v>
      </c>
      <c r="P67" s="78" t="s">
        <v>765</v>
      </c>
      <c r="Q67" s="78">
        <v>45352</v>
      </c>
      <c r="R67" s="80" t="s">
        <v>107</v>
      </c>
      <c r="S67" s="77"/>
      <c r="T67" s="77"/>
      <c r="U67" s="77"/>
      <c r="V67" s="77"/>
      <c r="W67" s="77"/>
      <c r="X67" s="77"/>
      <c r="Y67" s="77"/>
    </row>
    <row r="68" spans="1:25" s="78" customFormat="1" ht="10.5" customHeight="1" x14ac:dyDescent="0.15">
      <c r="A68" s="973" t="s">
        <v>385</v>
      </c>
      <c r="B68" s="78">
        <v>47816</v>
      </c>
      <c r="C68" s="78" t="s">
        <v>765</v>
      </c>
      <c r="D68" s="78" t="s">
        <v>765</v>
      </c>
      <c r="E68" s="78">
        <v>47816</v>
      </c>
      <c r="F68" s="78" t="s">
        <v>765</v>
      </c>
      <c r="G68" s="78" t="s">
        <v>765</v>
      </c>
      <c r="H68" s="78" t="s">
        <v>765</v>
      </c>
      <c r="I68" s="78" t="s">
        <v>765</v>
      </c>
      <c r="J68" s="78" t="s">
        <v>765</v>
      </c>
      <c r="K68" s="78" t="s">
        <v>765</v>
      </c>
      <c r="L68" s="78" t="s">
        <v>765</v>
      </c>
      <c r="M68" s="78" t="s">
        <v>765</v>
      </c>
      <c r="N68" s="78" t="s">
        <v>765</v>
      </c>
      <c r="O68" s="78" t="s">
        <v>765</v>
      </c>
      <c r="P68" s="78" t="s">
        <v>765</v>
      </c>
      <c r="Q68" s="78" t="s">
        <v>765</v>
      </c>
      <c r="R68" s="80" t="s">
        <v>108</v>
      </c>
      <c r="S68" s="77"/>
      <c r="T68" s="77"/>
      <c r="U68" s="77"/>
      <c r="V68" s="77"/>
      <c r="W68" s="77"/>
      <c r="X68" s="77"/>
      <c r="Y68" s="77"/>
    </row>
    <row r="69" spans="1:25" s="78" customFormat="1" ht="10.5" customHeight="1" x14ac:dyDescent="0.15">
      <c r="A69" s="973" t="s">
        <v>384</v>
      </c>
      <c r="B69" s="78">
        <v>66874</v>
      </c>
      <c r="C69" s="78" t="s">
        <v>765</v>
      </c>
      <c r="D69" s="78" t="s">
        <v>765</v>
      </c>
      <c r="E69" s="78" t="s">
        <v>765</v>
      </c>
      <c r="F69" s="78" t="s">
        <v>765</v>
      </c>
      <c r="G69" s="78" t="s">
        <v>765</v>
      </c>
      <c r="H69" s="78" t="s">
        <v>765</v>
      </c>
      <c r="I69" s="78">
        <v>33086</v>
      </c>
      <c r="J69" s="78" t="s">
        <v>765</v>
      </c>
      <c r="K69" s="78" t="s">
        <v>765</v>
      </c>
      <c r="L69" s="78">
        <v>33788</v>
      </c>
      <c r="M69" s="78" t="s">
        <v>765</v>
      </c>
      <c r="N69" s="78" t="s">
        <v>765</v>
      </c>
      <c r="O69" s="78" t="s">
        <v>765</v>
      </c>
      <c r="P69" s="78" t="s">
        <v>765</v>
      </c>
      <c r="Q69" s="78" t="s">
        <v>765</v>
      </c>
      <c r="R69" s="80" t="s">
        <v>109</v>
      </c>
      <c r="S69" s="77"/>
      <c r="T69" s="77"/>
      <c r="U69" s="77"/>
      <c r="V69" s="77"/>
      <c r="W69" s="77"/>
      <c r="X69" s="77"/>
      <c r="Y69" s="77"/>
    </row>
    <row r="70" spans="1:25" s="78" customFormat="1" ht="10.5" customHeight="1" x14ac:dyDescent="0.15">
      <c r="A70" s="973" t="s">
        <v>678</v>
      </c>
      <c r="B70" s="78">
        <v>126879</v>
      </c>
      <c r="C70" s="78" t="s">
        <v>765</v>
      </c>
      <c r="D70" s="78" t="s">
        <v>765</v>
      </c>
      <c r="E70" s="78">
        <v>49285</v>
      </c>
      <c r="F70" s="78" t="s">
        <v>765</v>
      </c>
      <c r="G70" s="78" t="s">
        <v>765</v>
      </c>
      <c r="H70" s="78" t="s">
        <v>765</v>
      </c>
      <c r="I70" s="78">
        <v>32221</v>
      </c>
      <c r="J70" s="78" t="s">
        <v>765</v>
      </c>
      <c r="K70" s="78" t="s">
        <v>765</v>
      </c>
      <c r="L70" s="78" t="s">
        <v>765</v>
      </c>
      <c r="M70" s="78" t="s">
        <v>765</v>
      </c>
      <c r="N70" s="78">
        <v>45373</v>
      </c>
      <c r="O70" s="78" t="s">
        <v>765</v>
      </c>
      <c r="P70" s="78" t="s">
        <v>765</v>
      </c>
      <c r="Q70" s="78" t="s">
        <v>765</v>
      </c>
      <c r="R70" s="80" t="s">
        <v>679</v>
      </c>
      <c r="S70" s="77"/>
      <c r="T70" s="77"/>
      <c r="U70" s="77"/>
      <c r="V70" s="77"/>
      <c r="W70" s="77"/>
      <c r="X70" s="77"/>
      <c r="Y70" s="77"/>
    </row>
    <row r="71" spans="1:25" s="78" customFormat="1" ht="10.5" customHeight="1" x14ac:dyDescent="0.15">
      <c r="A71" s="973" t="s">
        <v>383</v>
      </c>
      <c r="B71" s="78">
        <v>183464</v>
      </c>
      <c r="C71" s="78">
        <v>30444</v>
      </c>
      <c r="D71" s="78" t="s">
        <v>765</v>
      </c>
      <c r="E71" s="78">
        <v>39801</v>
      </c>
      <c r="F71" s="78" t="s">
        <v>765</v>
      </c>
      <c r="G71" s="78">
        <v>31257</v>
      </c>
      <c r="H71" s="78" t="s">
        <v>765</v>
      </c>
      <c r="I71" s="78">
        <v>53020</v>
      </c>
      <c r="J71" s="78" t="s">
        <v>765</v>
      </c>
      <c r="K71" s="78" t="s">
        <v>765</v>
      </c>
      <c r="L71" s="78">
        <v>28942</v>
      </c>
      <c r="M71" s="78" t="s">
        <v>765</v>
      </c>
      <c r="N71" s="78" t="s">
        <v>765</v>
      </c>
      <c r="O71" s="78" t="s">
        <v>765</v>
      </c>
      <c r="P71" s="78" t="s">
        <v>765</v>
      </c>
      <c r="Q71" s="78" t="s">
        <v>765</v>
      </c>
      <c r="R71" s="80" t="s">
        <v>104</v>
      </c>
      <c r="S71" s="77"/>
      <c r="T71" s="77"/>
      <c r="U71" s="77"/>
      <c r="V71" s="77"/>
      <c r="W71" s="77"/>
      <c r="X71" s="77"/>
      <c r="Y71" s="77"/>
    </row>
    <row r="72" spans="1:25" s="78" customFormat="1" ht="10.5" customHeight="1" x14ac:dyDescent="0.15">
      <c r="A72" s="974" t="s">
        <v>382</v>
      </c>
      <c r="B72" s="82">
        <v>26714</v>
      </c>
      <c r="C72" s="83" t="s">
        <v>765</v>
      </c>
      <c r="D72" s="83" t="s">
        <v>765</v>
      </c>
      <c r="E72" s="83" t="s">
        <v>765</v>
      </c>
      <c r="F72" s="83" t="s">
        <v>765</v>
      </c>
      <c r="G72" s="83" t="s">
        <v>765</v>
      </c>
      <c r="H72" s="83" t="s">
        <v>765</v>
      </c>
      <c r="I72" s="83">
        <v>26714</v>
      </c>
      <c r="J72" s="83" t="s">
        <v>765</v>
      </c>
      <c r="K72" s="83" t="s">
        <v>765</v>
      </c>
      <c r="L72" s="83" t="s">
        <v>765</v>
      </c>
      <c r="M72" s="83" t="s">
        <v>765</v>
      </c>
      <c r="N72" s="83" t="s">
        <v>765</v>
      </c>
      <c r="O72" s="83" t="s">
        <v>765</v>
      </c>
      <c r="P72" s="83" t="s">
        <v>765</v>
      </c>
      <c r="Q72" s="83">
        <v>45131</v>
      </c>
      <c r="R72" s="84" t="s">
        <v>105</v>
      </c>
      <c r="S72" s="77"/>
      <c r="T72" s="77"/>
      <c r="U72" s="77"/>
      <c r="V72" s="77"/>
      <c r="W72" s="77"/>
      <c r="X72" s="77"/>
      <c r="Y72" s="77"/>
    </row>
    <row r="73" spans="1:25" ht="23.25" customHeight="1" x14ac:dyDescent="0.35">
      <c r="I73" s="85" t="s">
        <v>129</v>
      </c>
      <c r="Q73" s="88" t="s">
        <v>103</v>
      </c>
    </row>
    <row r="74" spans="1:25" s="21" customFormat="1" ht="11.25" customHeight="1" x14ac:dyDescent="0.15">
      <c r="A74" s="70"/>
      <c r="B74" s="86" t="s">
        <v>163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1047" t="s">
        <v>111</v>
      </c>
      <c r="S74" s="19"/>
      <c r="T74" s="19"/>
      <c r="U74" s="19"/>
      <c r="V74" s="19"/>
      <c r="W74" s="19"/>
      <c r="X74" s="19"/>
      <c r="Y74" s="19"/>
    </row>
    <row r="75" spans="1:25" s="73" customFormat="1" ht="28.5" customHeight="1" x14ac:dyDescent="0.2">
      <c r="A75" s="37" t="s">
        <v>276</v>
      </c>
      <c r="B75" s="44" t="s">
        <v>689</v>
      </c>
      <c r="C75" s="89"/>
      <c r="D75" s="999" t="s">
        <v>53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1048"/>
      <c r="S75" s="15"/>
      <c r="T75" s="15"/>
      <c r="U75" s="15"/>
      <c r="V75" s="15"/>
      <c r="W75" s="15"/>
      <c r="X75" s="15"/>
      <c r="Y75" s="15"/>
    </row>
    <row r="76" spans="1:25" s="73" customFormat="1" ht="28.5" customHeight="1" x14ac:dyDescent="0.2">
      <c r="A76" s="37"/>
      <c r="B76" s="14" t="s">
        <v>79</v>
      </c>
      <c r="C76" s="14" t="s">
        <v>179</v>
      </c>
      <c r="D76" s="16" t="s">
        <v>30</v>
      </c>
      <c r="E76" s="14" t="s">
        <v>180</v>
      </c>
      <c r="F76" s="14" t="s">
        <v>54</v>
      </c>
      <c r="G76" s="14" t="s">
        <v>55</v>
      </c>
      <c r="H76" s="14" t="s">
        <v>56</v>
      </c>
      <c r="I76" s="14" t="s">
        <v>57</v>
      </c>
      <c r="J76" s="14" t="s">
        <v>58</v>
      </c>
      <c r="K76" s="14" t="s">
        <v>59</v>
      </c>
      <c r="L76" s="14" t="s">
        <v>182</v>
      </c>
      <c r="M76" s="14" t="s">
        <v>60</v>
      </c>
      <c r="N76" s="14" t="s">
        <v>61</v>
      </c>
      <c r="O76" s="14" t="s">
        <v>62</v>
      </c>
      <c r="P76" s="14" t="s">
        <v>63</v>
      </c>
      <c r="Q76" s="999" t="s">
        <v>690</v>
      </c>
      <c r="R76" s="1048"/>
      <c r="S76" s="15"/>
      <c r="T76" s="15"/>
      <c r="U76" s="15"/>
      <c r="V76" s="15"/>
      <c r="W76" s="15"/>
      <c r="X76" s="15"/>
      <c r="Y76" s="15"/>
    </row>
    <row r="77" spans="1:25" s="73" customFormat="1" ht="12" customHeight="1" x14ac:dyDescent="0.2">
      <c r="A77" s="38"/>
      <c r="B77" s="18" t="str">
        <f>PROPER("L-SERIA")</f>
        <v>L-Seria</v>
      </c>
      <c r="C77" s="18" t="str">
        <f>PROPER("CHAMPION")</f>
        <v>Champion</v>
      </c>
      <c r="D77" s="18"/>
      <c r="E77" s="18" t="str">
        <f>PROPER("ARDJUNA")</f>
        <v>Ardjuna</v>
      </c>
      <c r="F77" s="18" t="str">
        <f>PROPER("ATTAKA")</f>
        <v>Attaka</v>
      </c>
      <c r="G77" s="18" t="str">
        <f>PROPER("CINTA")</f>
        <v>Cinta</v>
      </c>
      <c r="H77" s="18" t="str">
        <f>PROPER("DURI")</f>
        <v>Duri</v>
      </c>
      <c r="I77" s="18" t="str">
        <f>PROPER("SUMATR-L")</f>
        <v>Sumatr-L</v>
      </c>
      <c r="J77" s="18" t="str">
        <f>PROPER("BEKAPAI")</f>
        <v>Bekapai</v>
      </c>
      <c r="K77" s="18" t="str">
        <f>PROPER("MINAS-T")</f>
        <v>Minas-T</v>
      </c>
      <c r="L77" s="18" t="str">
        <f>PROPER("BADAK")</f>
        <v>Badak</v>
      </c>
      <c r="M77" s="18" t="str">
        <f>PROPER("LALANG")</f>
        <v>Lalang</v>
      </c>
      <c r="N77" s="18" t="str">
        <f>PROPER("MADURA")</f>
        <v>Madura</v>
      </c>
      <c r="O77" s="18" t="str">
        <f>PROPER("WIDURI")</f>
        <v>Widuri</v>
      </c>
      <c r="P77" s="18" t="str">
        <f>PROPER("BELIDA")</f>
        <v>Belida</v>
      </c>
      <c r="Q77" s="17" t="str">
        <f>PROPER("SENIPH-C")</f>
        <v>Seniph-C</v>
      </c>
      <c r="R77" s="1049"/>
      <c r="S77" s="15"/>
      <c r="T77" s="15"/>
      <c r="U77" s="15"/>
      <c r="V77" s="15"/>
      <c r="W77" s="15"/>
      <c r="X77" s="15"/>
      <c r="Y77" s="15"/>
    </row>
    <row r="78" spans="1:25" s="78" customFormat="1" ht="10.5" customHeight="1" x14ac:dyDescent="0.15">
      <c r="A78" s="972" t="s">
        <v>598</v>
      </c>
      <c r="B78" s="74">
        <v>136538</v>
      </c>
      <c r="C78" s="75">
        <v>387383</v>
      </c>
      <c r="D78" s="75">
        <v>7201841</v>
      </c>
      <c r="E78" s="75">
        <v>55281</v>
      </c>
      <c r="F78" s="75">
        <v>130694</v>
      </c>
      <c r="G78" s="75">
        <v>292157</v>
      </c>
      <c r="H78" s="75">
        <v>2337764</v>
      </c>
      <c r="I78" s="75">
        <v>2706182</v>
      </c>
      <c r="J78" s="75">
        <v>54176</v>
      </c>
      <c r="K78" s="75">
        <v>330254</v>
      </c>
      <c r="L78" s="75">
        <v>23785</v>
      </c>
      <c r="M78" s="75">
        <v>87478</v>
      </c>
      <c r="N78" s="75">
        <v>30315</v>
      </c>
      <c r="O78" s="75">
        <v>288223</v>
      </c>
      <c r="P78" s="75">
        <v>32454</v>
      </c>
      <c r="Q78" s="75">
        <v>149999</v>
      </c>
      <c r="R78" s="76" t="s">
        <v>118</v>
      </c>
      <c r="S78" s="77"/>
      <c r="T78" s="77"/>
      <c r="U78" s="77"/>
      <c r="V78" s="77"/>
      <c r="W78" s="77"/>
      <c r="X78" s="77"/>
      <c r="Y78" s="77"/>
    </row>
    <row r="79" spans="1:25" s="78" customFormat="1" ht="10.5" customHeight="1" x14ac:dyDescent="0.15">
      <c r="A79" s="973" t="s">
        <v>669</v>
      </c>
      <c r="B79" s="78">
        <v>16149</v>
      </c>
      <c r="C79" s="78">
        <v>216906</v>
      </c>
      <c r="D79" s="78">
        <v>5439166</v>
      </c>
      <c r="E79" s="78" t="s">
        <v>765</v>
      </c>
      <c r="F79" s="78">
        <v>47603</v>
      </c>
      <c r="G79" s="78">
        <v>405039</v>
      </c>
      <c r="H79" s="78">
        <v>1523968</v>
      </c>
      <c r="I79" s="78">
        <v>2406887</v>
      </c>
      <c r="J79" s="78">
        <v>49597</v>
      </c>
      <c r="K79" s="78">
        <v>188210</v>
      </c>
      <c r="L79" s="78" t="s">
        <v>765</v>
      </c>
      <c r="M79" s="78">
        <v>81112</v>
      </c>
      <c r="N79" s="78" t="s">
        <v>765</v>
      </c>
      <c r="O79" s="78">
        <v>211931</v>
      </c>
      <c r="P79" s="78">
        <v>79466</v>
      </c>
      <c r="Q79" s="78">
        <v>90885</v>
      </c>
      <c r="R79" s="80" t="s">
        <v>119</v>
      </c>
      <c r="S79" s="77"/>
      <c r="T79" s="77"/>
      <c r="U79" s="77"/>
      <c r="V79" s="77"/>
      <c r="W79" s="77"/>
      <c r="X79" s="77"/>
      <c r="Y79" s="77"/>
    </row>
    <row r="80" spans="1:25" s="78" customFormat="1" ht="10.5" customHeight="1" x14ac:dyDescent="0.15">
      <c r="A80" s="973" t="s">
        <v>670</v>
      </c>
      <c r="B80" s="78" t="s">
        <v>765</v>
      </c>
      <c r="C80" s="78">
        <v>140912</v>
      </c>
      <c r="D80" s="78">
        <v>4348760</v>
      </c>
      <c r="E80" s="78" t="s">
        <v>765</v>
      </c>
      <c r="F80" s="78" t="s">
        <v>765</v>
      </c>
      <c r="G80" s="78">
        <v>70906</v>
      </c>
      <c r="H80" s="78">
        <v>1646414</v>
      </c>
      <c r="I80" s="78">
        <v>1877069</v>
      </c>
      <c r="J80" s="78">
        <v>107271</v>
      </c>
      <c r="K80" s="78">
        <v>31791</v>
      </c>
      <c r="L80" s="78" t="s">
        <v>765</v>
      </c>
      <c r="M80" s="78" t="s">
        <v>765</v>
      </c>
      <c r="N80" s="78" t="s">
        <v>765</v>
      </c>
      <c r="O80" s="78">
        <v>148809</v>
      </c>
      <c r="P80" s="78" t="s">
        <v>765</v>
      </c>
      <c r="Q80" s="78">
        <v>88111</v>
      </c>
      <c r="R80" s="80" t="s">
        <v>120</v>
      </c>
      <c r="S80" s="77"/>
      <c r="T80" s="77"/>
      <c r="U80" s="77"/>
      <c r="V80" s="77"/>
      <c r="W80" s="77"/>
      <c r="X80" s="77"/>
      <c r="Y80" s="77"/>
    </row>
    <row r="81" spans="1:25" s="78" customFormat="1" ht="10.5" customHeight="1" x14ac:dyDescent="0.15">
      <c r="A81" s="973" t="s">
        <v>671</v>
      </c>
      <c r="B81" s="78">
        <v>104949</v>
      </c>
      <c r="C81" s="78">
        <v>212921</v>
      </c>
      <c r="D81" s="78">
        <v>3247147</v>
      </c>
      <c r="E81" s="78" t="s">
        <v>765</v>
      </c>
      <c r="F81" s="78" t="s">
        <v>765</v>
      </c>
      <c r="G81" s="78">
        <v>38769</v>
      </c>
      <c r="H81" s="78">
        <v>1198437</v>
      </c>
      <c r="I81" s="78">
        <v>1328349</v>
      </c>
      <c r="J81" s="78">
        <v>64676</v>
      </c>
      <c r="K81" s="78" t="s">
        <v>765</v>
      </c>
      <c r="L81" s="78" t="s">
        <v>765</v>
      </c>
      <c r="M81" s="78" t="s">
        <v>765</v>
      </c>
      <c r="N81" s="78" t="s">
        <v>765</v>
      </c>
      <c r="O81" s="78">
        <v>53247</v>
      </c>
      <c r="P81" s="78" t="s">
        <v>765</v>
      </c>
      <c r="Q81" s="78">
        <v>140389</v>
      </c>
      <c r="R81" s="80" t="s">
        <v>283</v>
      </c>
      <c r="S81" s="77"/>
      <c r="T81" s="77"/>
      <c r="U81" s="77"/>
      <c r="V81" s="77"/>
      <c r="W81" s="77"/>
      <c r="X81" s="77"/>
      <c r="Y81" s="77"/>
    </row>
    <row r="82" spans="1:25" s="78" customFormat="1" ht="10.5" customHeight="1" x14ac:dyDescent="0.15">
      <c r="A82" s="973" t="s">
        <v>672</v>
      </c>
      <c r="B82" s="78" t="s">
        <v>765</v>
      </c>
      <c r="C82" s="78">
        <v>91402</v>
      </c>
      <c r="D82" s="78">
        <v>2235456</v>
      </c>
      <c r="E82" s="78" t="s">
        <v>765</v>
      </c>
      <c r="F82" s="78" t="s">
        <v>765</v>
      </c>
      <c r="G82" s="78" t="s">
        <v>765</v>
      </c>
      <c r="H82" s="78">
        <v>466716</v>
      </c>
      <c r="I82" s="78">
        <v>983752</v>
      </c>
      <c r="J82" s="78">
        <v>63677</v>
      </c>
      <c r="K82" s="78" t="s">
        <v>765</v>
      </c>
      <c r="L82" s="78" t="s">
        <v>765</v>
      </c>
      <c r="M82" s="78" t="s">
        <v>765</v>
      </c>
      <c r="N82" s="78" t="s">
        <v>765</v>
      </c>
      <c r="O82" s="78" t="s">
        <v>765</v>
      </c>
      <c r="P82" s="78" t="s">
        <v>765</v>
      </c>
      <c r="Q82" s="78">
        <v>30148</v>
      </c>
      <c r="R82" s="80" t="s">
        <v>673</v>
      </c>
      <c r="S82" s="77"/>
      <c r="T82" s="77"/>
      <c r="U82" s="77"/>
      <c r="V82" s="77"/>
      <c r="W82" s="77"/>
      <c r="X82" s="77"/>
      <c r="Y82" s="77"/>
    </row>
    <row r="83" spans="1:25" s="78" customFormat="1" ht="10.5" customHeight="1" x14ac:dyDescent="0.15">
      <c r="A83" s="973"/>
      <c r="R83" s="80"/>
      <c r="S83" s="77"/>
      <c r="T83" s="77"/>
      <c r="U83" s="77"/>
      <c r="V83" s="77"/>
      <c r="W83" s="77"/>
      <c r="X83" s="77"/>
      <c r="Y83" s="77"/>
    </row>
    <row r="84" spans="1:25" s="78" customFormat="1" ht="10.5" customHeight="1" x14ac:dyDescent="0.15">
      <c r="A84" s="973" t="s">
        <v>595</v>
      </c>
      <c r="B84" s="78" t="s">
        <v>765</v>
      </c>
      <c r="C84" s="78">
        <v>110923</v>
      </c>
      <c r="D84" s="78">
        <v>2712304</v>
      </c>
      <c r="E84" s="78" t="s">
        <v>765</v>
      </c>
      <c r="F84" s="78" t="s">
        <v>765</v>
      </c>
      <c r="G84" s="78">
        <v>15212</v>
      </c>
      <c r="H84" s="78">
        <v>911495</v>
      </c>
      <c r="I84" s="78">
        <v>1108046</v>
      </c>
      <c r="J84" s="78">
        <v>80364</v>
      </c>
      <c r="K84" s="78" t="s">
        <v>765</v>
      </c>
      <c r="L84" s="78" t="s">
        <v>765</v>
      </c>
      <c r="M84" s="78" t="s">
        <v>765</v>
      </c>
      <c r="N84" s="78" t="s">
        <v>765</v>
      </c>
      <c r="O84" s="78">
        <v>30363</v>
      </c>
      <c r="P84" s="78" t="s">
        <v>765</v>
      </c>
      <c r="Q84" s="78">
        <v>110257</v>
      </c>
      <c r="R84" s="80" t="s">
        <v>282</v>
      </c>
      <c r="S84" s="77"/>
      <c r="T84" s="77"/>
      <c r="U84" s="77"/>
      <c r="V84" s="77"/>
      <c r="W84" s="77"/>
      <c r="X84" s="77"/>
      <c r="Y84" s="77"/>
    </row>
    <row r="85" spans="1:25" s="78" customFormat="1" ht="10.5" customHeight="1" x14ac:dyDescent="0.15">
      <c r="A85" s="973" t="s">
        <v>674</v>
      </c>
      <c r="B85" s="78" t="s">
        <v>765</v>
      </c>
      <c r="C85" s="78">
        <v>136533</v>
      </c>
      <c r="D85" s="78">
        <v>2067676</v>
      </c>
      <c r="E85" s="78" t="s">
        <v>765</v>
      </c>
      <c r="F85" s="78" t="s">
        <v>765</v>
      </c>
      <c r="G85" s="78" t="s">
        <v>765</v>
      </c>
      <c r="H85" s="78">
        <v>378880</v>
      </c>
      <c r="I85" s="78">
        <v>944416</v>
      </c>
      <c r="J85" s="78">
        <v>47989</v>
      </c>
      <c r="K85" s="78" t="s">
        <v>765</v>
      </c>
      <c r="L85" s="78" t="s">
        <v>765</v>
      </c>
      <c r="M85" s="78" t="s">
        <v>765</v>
      </c>
      <c r="N85" s="78" t="s">
        <v>765</v>
      </c>
      <c r="O85" s="78" t="s">
        <v>765</v>
      </c>
      <c r="P85" s="78" t="s">
        <v>765</v>
      </c>
      <c r="Q85" s="78">
        <v>30148</v>
      </c>
      <c r="R85" s="80" t="s">
        <v>675</v>
      </c>
      <c r="S85" s="77"/>
      <c r="T85" s="77"/>
      <c r="U85" s="77"/>
      <c r="V85" s="77"/>
      <c r="W85" s="77"/>
      <c r="X85" s="77"/>
      <c r="Y85" s="77"/>
    </row>
    <row r="86" spans="1:25" s="78" customFormat="1" ht="10.5" customHeight="1" x14ac:dyDescent="0.15">
      <c r="A86" s="973"/>
      <c r="R86" s="80"/>
      <c r="S86" s="77"/>
      <c r="T86" s="77"/>
      <c r="U86" s="77"/>
      <c r="V86" s="77"/>
      <c r="W86" s="77"/>
      <c r="X86" s="77"/>
      <c r="Y86" s="77"/>
    </row>
    <row r="87" spans="1:25" s="78" customFormat="1" ht="10.5" customHeight="1" x14ac:dyDescent="0.15">
      <c r="A87" s="973" t="s">
        <v>393</v>
      </c>
      <c r="B87" s="78" t="s">
        <v>765</v>
      </c>
      <c r="C87" s="78" t="s">
        <v>765</v>
      </c>
      <c r="D87" s="78">
        <v>492960</v>
      </c>
      <c r="E87" s="78" t="s">
        <v>765</v>
      </c>
      <c r="F87" s="78" t="s">
        <v>765</v>
      </c>
      <c r="G87" s="78" t="s">
        <v>765</v>
      </c>
      <c r="H87" s="78">
        <v>229518</v>
      </c>
      <c r="I87" s="78">
        <v>175673</v>
      </c>
      <c r="J87" s="78">
        <v>15688</v>
      </c>
      <c r="K87" s="78" t="s">
        <v>765</v>
      </c>
      <c r="L87" s="78" t="s">
        <v>765</v>
      </c>
      <c r="M87" s="78" t="s">
        <v>765</v>
      </c>
      <c r="N87" s="78" t="s">
        <v>765</v>
      </c>
      <c r="O87" s="78" t="s">
        <v>765</v>
      </c>
      <c r="P87" s="78" t="s">
        <v>765</v>
      </c>
      <c r="Q87" s="78" t="s">
        <v>765</v>
      </c>
      <c r="R87" s="80" t="s">
        <v>281</v>
      </c>
      <c r="S87" s="77"/>
      <c r="T87" s="77"/>
      <c r="U87" s="77"/>
      <c r="V87" s="77"/>
      <c r="W87" s="77"/>
      <c r="X87" s="77"/>
      <c r="Y87" s="77"/>
    </row>
    <row r="88" spans="1:25" s="78" customFormat="1" ht="10.5" customHeight="1" x14ac:dyDescent="0.15">
      <c r="A88" s="973" t="s">
        <v>396</v>
      </c>
      <c r="B88" s="78" t="s">
        <v>765</v>
      </c>
      <c r="C88" s="78" t="s">
        <v>765</v>
      </c>
      <c r="D88" s="78">
        <v>502465</v>
      </c>
      <c r="E88" s="78" t="s">
        <v>765</v>
      </c>
      <c r="F88" s="78" t="s">
        <v>765</v>
      </c>
      <c r="G88" s="78" t="s">
        <v>765</v>
      </c>
      <c r="H88" s="78">
        <v>80779</v>
      </c>
      <c r="I88" s="78">
        <v>231085</v>
      </c>
      <c r="J88" s="78">
        <v>15778</v>
      </c>
      <c r="K88" s="78" t="s">
        <v>765</v>
      </c>
      <c r="L88" s="78" t="s">
        <v>765</v>
      </c>
      <c r="M88" s="78" t="s">
        <v>765</v>
      </c>
      <c r="N88" s="78" t="s">
        <v>765</v>
      </c>
      <c r="O88" s="78" t="s">
        <v>765</v>
      </c>
      <c r="P88" s="78" t="s">
        <v>765</v>
      </c>
      <c r="Q88" s="78" t="s">
        <v>765</v>
      </c>
      <c r="R88" s="80" t="s">
        <v>121</v>
      </c>
      <c r="S88" s="77"/>
      <c r="T88" s="77"/>
      <c r="U88" s="77"/>
      <c r="V88" s="77"/>
      <c r="W88" s="77"/>
      <c r="X88" s="77"/>
      <c r="Y88" s="77"/>
    </row>
    <row r="89" spans="1:25" s="78" customFormat="1" ht="10.5" customHeight="1" x14ac:dyDescent="0.15">
      <c r="A89" s="973" t="s">
        <v>395</v>
      </c>
      <c r="B89" s="78" t="s">
        <v>765</v>
      </c>
      <c r="C89" s="78">
        <v>46050</v>
      </c>
      <c r="D89" s="78">
        <v>769263</v>
      </c>
      <c r="E89" s="78" t="s">
        <v>765</v>
      </c>
      <c r="F89" s="78" t="s">
        <v>765</v>
      </c>
      <c r="G89" s="78" t="s">
        <v>765</v>
      </c>
      <c r="H89" s="78">
        <v>118464</v>
      </c>
      <c r="I89" s="78">
        <v>359897</v>
      </c>
      <c r="J89" s="78">
        <v>16414</v>
      </c>
      <c r="K89" s="78" t="s">
        <v>765</v>
      </c>
      <c r="L89" s="78" t="s">
        <v>765</v>
      </c>
      <c r="M89" s="78" t="s">
        <v>765</v>
      </c>
      <c r="N89" s="78" t="s">
        <v>765</v>
      </c>
      <c r="O89" s="78" t="s">
        <v>765</v>
      </c>
      <c r="P89" s="78" t="s">
        <v>765</v>
      </c>
      <c r="Q89" s="78">
        <v>30148</v>
      </c>
      <c r="R89" s="80" t="s">
        <v>122</v>
      </c>
      <c r="S89" s="77"/>
      <c r="T89" s="77"/>
      <c r="U89" s="77"/>
      <c r="V89" s="77"/>
      <c r="W89" s="77"/>
      <c r="X89" s="77"/>
      <c r="Y89" s="77"/>
    </row>
    <row r="90" spans="1:25" s="78" customFormat="1" ht="10.5" customHeight="1" x14ac:dyDescent="0.15">
      <c r="A90" s="973" t="s">
        <v>394</v>
      </c>
      <c r="B90" s="78" t="s">
        <v>765</v>
      </c>
      <c r="C90" s="78">
        <v>45352</v>
      </c>
      <c r="D90" s="78">
        <v>470768</v>
      </c>
      <c r="E90" s="78" t="s">
        <v>765</v>
      </c>
      <c r="F90" s="78" t="s">
        <v>765</v>
      </c>
      <c r="G90" s="78" t="s">
        <v>765</v>
      </c>
      <c r="H90" s="78">
        <v>37955</v>
      </c>
      <c r="I90" s="78">
        <v>217097</v>
      </c>
      <c r="J90" s="78">
        <v>15797</v>
      </c>
      <c r="K90" s="78" t="s">
        <v>765</v>
      </c>
      <c r="L90" s="78" t="s">
        <v>765</v>
      </c>
      <c r="M90" s="78" t="s">
        <v>765</v>
      </c>
      <c r="N90" s="78" t="s">
        <v>765</v>
      </c>
      <c r="O90" s="78" t="s">
        <v>765</v>
      </c>
      <c r="P90" s="78" t="s">
        <v>765</v>
      </c>
      <c r="Q90" s="78" t="s">
        <v>765</v>
      </c>
      <c r="R90" s="80" t="s">
        <v>123</v>
      </c>
      <c r="S90" s="77"/>
      <c r="T90" s="77"/>
      <c r="U90" s="77"/>
      <c r="V90" s="77"/>
      <c r="W90" s="77"/>
      <c r="X90" s="77"/>
      <c r="Y90" s="77"/>
    </row>
    <row r="91" spans="1:25" s="78" customFormat="1" ht="10.5" customHeight="1" x14ac:dyDescent="0.15">
      <c r="A91" s="973" t="s">
        <v>676</v>
      </c>
      <c r="B91" s="78" t="s">
        <v>765</v>
      </c>
      <c r="C91" s="78">
        <v>45131</v>
      </c>
      <c r="D91" s="78">
        <v>325180</v>
      </c>
      <c r="E91" s="78" t="s">
        <v>765</v>
      </c>
      <c r="F91" s="78" t="s">
        <v>765</v>
      </c>
      <c r="G91" s="78" t="s">
        <v>765</v>
      </c>
      <c r="H91" s="78">
        <v>141682</v>
      </c>
      <c r="I91" s="78">
        <v>136337</v>
      </c>
      <c r="J91" s="78" t="s">
        <v>765</v>
      </c>
      <c r="K91" s="78" t="s">
        <v>765</v>
      </c>
      <c r="L91" s="78" t="s">
        <v>765</v>
      </c>
      <c r="M91" s="78" t="s">
        <v>765</v>
      </c>
      <c r="N91" s="78" t="s">
        <v>765</v>
      </c>
      <c r="O91" s="78" t="s">
        <v>765</v>
      </c>
      <c r="P91" s="78" t="s">
        <v>765</v>
      </c>
      <c r="Q91" s="78" t="s">
        <v>765</v>
      </c>
      <c r="R91" s="80" t="s">
        <v>677</v>
      </c>
      <c r="S91" s="77"/>
      <c r="T91" s="77"/>
      <c r="U91" s="77"/>
      <c r="V91" s="77"/>
      <c r="W91" s="77"/>
      <c r="X91" s="77"/>
      <c r="Y91" s="77"/>
    </row>
    <row r="92" spans="1:25" s="78" customFormat="1" ht="10.5" customHeight="1" x14ac:dyDescent="0.15">
      <c r="A92" s="973"/>
      <c r="R92" s="80"/>
      <c r="S92" s="77"/>
      <c r="T92" s="77"/>
      <c r="U92" s="77"/>
      <c r="V92" s="77"/>
      <c r="W92" s="77"/>
      <c r="X92" s="77"/>
      <c r="Y92" s="77"/>
    </row>
    <row r="93" spans="1:25" s="78" customFormat="1" ht="10.5" customHeight="1" x14ac:dyDescent="0.15">
      <c r="A93" s="973" t="s">
        <v>280</v>
      </c>
      <c r="B93" s="78" t="s">
        <v>765</v>
      </c>
      <c r="C93" s="78" t="s">
        <v>765</v>
      </c>
      <c r="D93" s="78">
        <v>195709</v>
      </c>
      <c r="E93" s="78" t="s">
        <v>765</v>
      </c>
      <c r="F93" s="78" t="s">
        <v>765</v>
      </c>
      <c r="G93" s="78" t="s">
        <v>765</v>
      </c>
      <c r="H93" s="78">
        <v>86047</v>
      </c>
      <c r="I93" s="78">
        <v>69020</v>
      </c>
      <c r="J93" s="78" t="s">
        <v>765</v>
      </c>
      <c r="K93" s="78" t="s">
        <v>765</v>
      </c>
      <c r="L93" s="78" t="s">
        <v>765</v>
      </c>
      <c r="M93" s="78" t="s">
        <v>765</v>
      </c>
      <c r="N93" s="78" t="s">
        <v>765</v>
      </c>
      <c r="O93" s="78" t="s">
        <v>765</v>
      </c>
      <c r="P93" s="78" t="s">
        <v>765</v>
      </c>
      <c r="Q93" s="78" t="s">
        <v>765</v>
      </c>
      <c r="R93" s="80" t="s">
        <v>279</v>
      </c>
      <c r="S93" s="77"/>
      <c r="T93" s="77"/>
      <c r="U93" s="77"/>
      <c r="V93" s="77"/>
      <c r="W93" s="77"/>
      <c r="X93" s="77"/>
      <c r="Y93" s="77"/>
    </row>
    <row r="94" spans="1:25" s="78" customFormat="1" ht="10.5" customHeight="1" x14ac:dyDescent="0.15">
      <c r="A94" s="973" t="s">
        <v>383</v>
      </c>
      <c r="B94" s="78" t="s">
        <v>765</v>
      </c>
      <c r="C94" s="78" t="s">
        <v>765</v>
      </c>
      <c r="D94" s="78">
        <v>175681</v>
      </c>
      <c r="E94" s="78" t="s">
        <v>765</v>
      </c>
      <c r="F94" s="78" t="s">
        <v>765</v>
      </c>
      <c r="G94" s="78" t="s">
        <v>765</v>
      </c>
      <c r="H94" s="78">
        <v>95746</v>
      </c>
      <c r="I94" s="78">
        <v>79935</v>
      </c>
      <c r="J94" s="78" t="s">
        <v>765</v>
      </c>
      <c r="K94" s="78" t="s">
        <v>765</v>
      </c>
      <c r="L94" s="78" t="s">
        <v>765</v>
      </c>
      <c r="M94" s="78" t="s">
        <v>765</v>
      </c>
      <c r="N94" s="78" t="s">
        <v>765</v>
      </c>
      <c r="O94" s="78" t="s">
        <v>765</v>
      </c>
      <c r="P94" s="78" t="s">
        <v>765</v>
      </c>
      <c r="Q94" s="78" t="s">
        <v>765</v>
      </c>
      <c r="R94" s="80" t="s">
        <v>104</v>
      </c>
      <c r="S94" s="77"/>
      <c r="T94" s="77"/>
      <c r="U94" s="77"/>
      <c r="V94" s="77"/>
      <c r="W94" s="77"/>
      <c r="X94" s="77"/>
      <c r="Y94" s="77"/>
    </row>
    <row r="95" spans="1:25" s="78" customFormat="1" ht="10.5" customHeight="1" x14ac:dyDescent="0.15">
      <c r="A95" s="973" t="s">
        <v>382</v>
      </c>
      <c r="B95" s="78" t="s">
        <v>765</v>
      </c>
      <c r="C95" s="78" t="s">
        <v>765</v>
      </c>
      <c r="D95" s="78">
        <v>121570</v>
      </c>
      <c r="E95" s="78" t="s">
        <v>765</v>
      </c>
      <c r="F95" s="78" t="s">
        <v>765</v>
      </c>
      <c r="G95" s="78" t="s">
        <v>765</v>
      </c>
      <c r="H95" s="78">
        <v>47725</v>
      </c>
      <c r="I95" s="78">
        <v>26718</v>
      </c>
      <c r="J95" s="78">
        <v>15688</v>
      </c>
      <c r="K95" s="78" t="s">
        <v>765</v>
      </c>
      <c r="L95" s="78" t="s">
        <v>765</v>
      </c>
      <c r="M95" s="78" t="s">
        <v>765</v>
      </c>
      <c r="N95" s="78" t="s">
        <v>765</v>
      </c>
      <c r="O95" s="78" t="s">
        <v>765</v>
      </c>
      <c r="P95" s="78" t="s">
        <v>765</v>
      </c>
      <c r="Q95" s="78" t="s">
        <v>765</v>
      </c>
      <c r="R95" s="80" t="s">
        <v>105</v>
      </c>
      <c r="S95" s="77"/>
      <c r="T95" s="77"/>
      <c r="U95" s="77"/>
      <c r="V95" s="77"/>
      <c r="W95" s="77"/>
      <c r="X95" s="77"/>
      <c r="Y95" s="77"/>
    </row>
    <row r="96" spans="1:25" s="78" customFormat="1" ht="10.5" customHeight="1" x14ac:dyDescent="0.15">
      <c r="A96" s="973" t="s">
        <v>392</v>
      </c>
      <c r="B96" s="78" t="s">
        <v>765</v>
      </c>
      <c r="C96" s="78" t="s">
        <v>765</v>
      </c>
      <c r="D96" s="78">
        <v>154279</v>
      </c>
      <c r="E96" s="78" t="s">
        <v>765</v>
      </c>
      <c r="F96" s="78" t="s">
        <v>765</v>
      </c>
      <c r="G96" s="78" t="s">
        <v>765</v>
      </c>
      <c r="H96" s="78" t="s">
        <v>765</v>
      </c>
      <c r="I96" s="78">
        <v>108357</v>
      </c>
      <c r="J96" s="78" t="s">
        <v>765</v>
      </c>
      <c r="K96" s="78" t="s">
        <v>765</v>
      </c>
      <c r="L96" s="78" t="s">
        <v>765</v>
      </c>
      <c r="M96" s="78" t="s">
        <v>765</v>
      </c>
      <c r="N96" s="78" t="s">
        <v>765</v>
      </c>
      <c r="O96" s="78" t="s">
        <v>765</v>
      </c>
      <c r="P96" s="78" t="s">
        <v>765</v>
      </c>
      <c r="Q96" s="78" t="s">
        <v>765</v>
      </c>
      <c r="R96" s="80" t="s">
        <v>106</v>
      </c>
      <c r="S96" s="77"/>
      <c r="T96" s="77"/>
      <c r="U96" s="77"/>
      <c r="V96" s="77"/>
      <c r="W96" s="77"/>
      <c r="X96" s="77"/>
      <c r="Y96" s="77"/>
    </row>
    <row r="97" spans="1:25" s="78" customFormat="1" ht="10.5" customHeight="1" x14ac:dyDescent="0.15">
      <c r="A97" s="973" t="s">
        <v>391</v>
      </c>
      <c r="B97" s="78" t="s">
        <v>765</v>
      </c>
      <c r="C97" s="78" t="s">
        <v>765</v>
      </c>
      <c r="D97" s="78">
        <v>242909</v>
      </c>
      <c r="E97" s="78" t="s">
        <v>765</v>
      </c>
      <c r="F97" s="78" t="s">
        <v>765</v>
      </c>
      <c r="G97" s="78" t="s">
        <v>765</v>
      </c>
      <c r="H97" s="78">
        <v>24175</v>
      </c>
      <c r="I97" s="78">
        <v>122728</v>
      </c>
      <c r="J97" s="78">
        <v>15778</v>
      </c>
      <c r="K97" s="78" t="s">
        <v>765</v>
      </c>
      <c r="L97" s="78" t="s">
        <v>765</v>
      </c>
      <c r="M97" s="78" t="s">
        <v>765</v>
      </c>
      <c r="N97" s="78" t="s">
        <v>765</v>
      </c>
      <c r="O97" s="78" t="s">
        <v>765</v>
      </c>
      <c r="P97" s="78" t="s">
        <v>765</v>
      </c>
      <c r="Q97" s="78" t="s">
        <v>765</v>
      </c>
      <c r="R97" s="81" t="s">
        <v>124</v>
      </c>
      <c r="S97" s="77"/>
      <c r="T97" s="77"/>
      <c r="U97" s="77"/>
      <c r="V97" s="77"/>
      <c r="W97" s="77"/>
      <c r="X97" s="77"/>
      <c r="Y97" s="77"/>
    </row>
    <row r="98" spans="1:25" s="78" customFormat="1" ht="10.5" customHeight="1" x14ac:dyDescent="0.15">
      <c r="A98" s="973" t="s">
        <v>390</v>
      </c>
      <c r="B98" s="78" t="s">
        <v>765</v>
      </c>
      <c r="C98" s="78" t="s">
        <v>765</v>
      </c>
      <c r="D98" s="78">
        <v>105277</v>
      </c>
      <c r="E98" s="78" t="s">
        <v>765</v>
      </c>
      <c r="F98" s="78" t="s">
        <v>765</v>
      </c>
      <c r="G98" s="78" t="s">
        <v>765</v>
      </c>
      <c r="H98" s="78">
        <v>56604</v>
      </c>
      <c r="I98" s="78" t="s">
        <v>765</v>
      </c>
      <c r="J98" s="78" t="s">
        <v>765</v>
      </c>
      <c r="K98" s="78" t="s">
        <v>765</v>
      </c>
      <c r="L98" s="78" t="s">
        <v>765</v>
      </c>
      <c r="M98" s="78" t="s">
        <v>765</v>
      </c>
      <c r="N98" s="78" t="s">
        <v>765</v>
      </c>
      <c r="O98" s="78" t="s">
        <v>765</v>
      </c>
      <c r="P98" s="78" t="s">
        <v>765</v>
      </c>
      <c r="Q98" s="78" t="s">
        <v>765</v>
      </c>
      <c r="R98" s="80" t="s">
        <v>125</v>
      </c>
      <c r="S98" s="77"/>
      <c r="T98" s="77"/>
      <c r="U98" s="77"/>
      <c r="V98" s="77"/>
      <c r="W98" s="77"/>
      <c r="X98" s="77"/>
      <c r="Y98" s="77"/>
    </row>
    <row r="99" spans="1:25" s="78" customFormat="1" ht="10.5" customHeight="1" x14ac:dyDescent="0.15">
      <c r="A99" s="973" t="s">
        <v>389</v>
      </c>
      <c r="B99" s="78" t="s">
        <v>765</v>
      </c>
      <c r="C99" s="78">
        <v>46050</v>
      </c>
      <c r="D99" s="78">
        <v>287798</v>
      </c>
      <c r="E99" s="78" t="s">
        <v>765</v>
      </c>
      <c r="F99" s="78" t="s">
        <v>765</v>
      </c>
      <c r="G99" s="78" t="s">
        <v>765</v>
      </c>
      <c r="H99" s="78">
        <v>67539</v>
      </c>
      <c r="I99" s="78">
        <v>147430</v>
      </c>
      <c r="J99" s="78" t="s">
        <v>765</v>
      </c>
      <c r="K99" s="78" t="s">
        <v>765</v>
      </c>
      <c r="L99" s="78" t="s">
        <v>765</v>
      </c>
      <c r="M99" s="78" t="s">
        <v>765</v>
      </c>
      <c r="N99" s="78" t="s">
        <v>765</v>
      </c>
      <c r="O99" s="78" t="s">
        <v>765</v>
      </c>
      <c r="P99" s="78" t="s">
        <v>765</v>
      </c>
      <c r="Q99" s="78">
        <v>30148</v>
      </c>
      <c r="R99" s="80" t="s">
        <v>126</v>
      </c>
      <c r="S99" s="77"/>
      <c r="T99" s="77"/>
      <c r="U99" s="77"/>
      <c r="V99" s="77"/>
      <c r="W99" s="77"/>
      <c r="X99" s="77"/>
      <c r="Y99" s="77"/>
    </row>
    <row r="100" spans="1:25" s="78" customFormat="1" ht="10.5" customHeight="1" x14ac:dyDescent="0.15">
      <c r="A100" s="973" t="s">
        <v>388</v>
      </c>
      <c r="B100" s="78" t="s">
        <v>765</v>
      </c>
      <c r="C100" s="78" t="s">
        <v>765</v>
      </c>
      <c r="D100" s="78">
        <v>276485</v>
      </c>
      <c r="E100" s="78" t="s">
        <v>765</v>
      </c>
      <c r="F100" s="78" t="s">
        <v>765</v>
      </c>
      <c r="G100" s="78" t="s">
        <v>765</v>
      </c>
      <c r="H100" s="78">
        <v>50925</v>
      </c>
      <c r="I100" s="78">
        <v>100437</v>
      </c>
      <c r="J100" s="78" t="s">
        <v>765</v>
      </c>
      <c r="K100" s="78" t="s">
        <v>765</v>
      </c>
      <c r="L100" s="78" t="s">
        <v>765</v>
      </c>
      <c r="M100" s="78" t="s">
        <v>765</v>
      </c>
      <c r="N100" s="78" t="s">
        <v>765</v>
      </c>
      <c r="O100" s="78" t="s">
        <v>765</v>
      </c>
      <c r="P100" s="78" t="s">
        <v>765</v>
      </c>
      <c r="Q100" s="78" t="s">
        <v>765</v>
      </c>
      <c r="R100" s="80" t="s">
        <v>127</v>
      </c>
      <c r="S100" s="77"/>
      <c r="T100" s="77"/>
      <c r="U100" s="77"/>
      <c r="V100" s="77"/>
      <c r="W100" s="77"/>
      <c r="X100" s="77"/>
      <c r="Y100" s="77"/>
    </row>
    <row r="101" spans="1:25" s="78" customFormat="1" ht="10.5" customHeight="1" x14ac:dyDescent="0.15">
      <c r="A101" s="973" t="s">
        <v>387</v>
      </c>
      <c r="B101" s="78" t="s">
        <v>765</v>
      </c>
      <c r="C101" s="78" t="s">
        <v>765</v>
      </c>
      <c r="D101" s="78">
        <v>204980</v>
      </c>
      <c r="E101" s="78" t="s">
        <v>765</v>
      </c>
      <c r="F101" s="78" t="s">
        <v>765</v>
      </c>
      <c r="G101" s="78" t="s">
        <v>765</v>
      </c>
      <c r="H101" s="78" t="s">
        <v>765</v>
      </c>
      <c r="I101" s="78">
        <v>112030</v>
      </c>
      <c r="J101" s="78">
        <v>16414</v>
      </c>
      <c r="K101" s="78" t="s">
        <v>765</v>
      </c>
      <c r="L101" s="78" t="s">
        <v>765</v>
      </c>
      <c r="M101" s="78" t="s">
        <v>765</v>
      </c>
      <c r="N101" s="78" t="s">
        <v>765</v>
      </c>
      <c r="O101" s="78" t="s">
        <v>765</v>
      </c>
      <c r="P101" s="78" t="s">
        <v>765</v>
      </c>
      <c r="Q101" s="78" t="s">
        <v>765</v>
      </c>
      <c r="R101" s="80" t="s">
        <v>128</v>
      </c>
      <c r="S101" s="77"/>
      <c r="T101" s="77"/>
      <c r="U101" s="77"/>
      <c r="V101" s="77"/>
      <c r="W101" s="77"/>
      <c r="X101" s="77"/>
      <c r="Y101" s="77"/>
    </row>
    <row r="102" spans="1:25" s="78" customFormat="1" ht="10.5" customHeight="1" x14ac:dyDescent="0.15">
      <c r="A102" s="973" t="s">
        <v>386</v>
      </c>
      <c r="B102" s="78" t="s">
        <v>765</v>
      </c>
      <c r="C102" s="78">
        <v>45352</v>
      </c>
      <c r="D102" s="78">
        <v>37557</v>
      </c>
      <c r="E102" s="78" t="s">
        <v>765</v>
      </c>
      <c r="F102" s="78" t="s">
        <v>765</v>
      </c>
      <c r="G102" s="78" t="s">
        <v>765</v>
      </c>
      <c r="H102" s="78" t="s">
        <v>765</v>
      </c>
      <c r="I102" s="78" t="s">
        <v>765</v>
      </c>
      <c r="J102" s="78" t="s">
        <v>765</v>
      </c>
      <c r="K102" s="78" t="s">
        <v>765</v>
      </c>
      <c r="L102" s="78" t="s">
        <v>765</v>
      </c>
      <c r="M102" s="78" t="s">
        <v>765</v>
      </c>
      <c r="N102" s="78" t="s">
        <v>765</v>
      </c>
      <c r="O102" s="78" t="s">
        <v>765</v>
      </c>
      <c r="P102" s="78" t="s">
        <v>765</v>
      </c>
      <c r="Q102" s="78" t="s">
        <v>765</v>
      </c>
      <c r="R102" s="80" t="s">
        <v>107</v>
      </c>
      <c r="S102" s="77"/>
      <c r="T102" s="77"/>
      <c r="U102" s="77"/>
      <c r="V102" s="77"/>
      <c r="W102" s="77"/>
      <c r="X102" s="77"/>
      <c r="Y102" s="77"/>
    </row>
    <row r="103" spans="1:25" s="78" customFormat="1" ht="10.5" customHeight="1" x14ac:dyDescent="0.15">
      <c r="A103" s="973" t="s">
        <v>385</v>
      </c>
      <c r="B103" s="78" t="s">
        <v>765</v>
      </c>
      <c r="C103" s="78" t="s">
        <v>765</v>
      </c>
      <c r="D103" s="78">
        <v>140432</v>
      </c>
      <c r="E103" s="78" t="s">
        <v>765</v>
      </c>
      <c r="F103" s="78" t="s">
        <v>765</v>
      </c>
      <c r="G103" s="78" t="s">
        <v>765</v>
      </c>
      <c r="H103" s="78" t="s">
        <v>765</v>
      </c>
      <c r="I103" s="78">
        <v>58572</v>
      </c>
      <c r="J103" s="78" t="s">
        <v>765</v>
      </c>
      <c r="K103" s="78" t="s">
        <v>765</v>
      </c>
      <c r="L103" s="78" t="s">
        <v>765</v>
      </c>
      <c r="M103" s="78" t="s">
        <v>765</v>
      </c>
      <c r="N103" s="78" t="s">
        <v>765</v>
      </c>
      <c r="O103" s="78" t="s">
        <v>765</v>
      </c>
      <c r="P103" s="78" t="s">
        <v>765</v>
      </c>
      <c r="Q103" s="78" t="s">
        <v>765</v>
      </c>
      <c r="R103" s="80" t="s">
        <v>108</v>
      </c>
      <c r="S103" s="77"/>
      <c r="T103" s="77"/>
      <c r="U103" s="77"/>
      <c r="V103" s="77"/>
      <c r="W103" s="77"/>
      <c r="X103" s="77"/>
      <c r="Y103" s="77"/>
    </row>
    <row r="104" spans="1:25" s="78" customFormat="1" ht="10.5" customHeight="1" x14ac:dyDescent="0.15">
      <c r="A104" s="973" t="s">
        <v>384</v>
      </c>
      <c r="B104" s="78" t="s">
        <v>765</v>
      </c>
      <c r="C104" s="78" t="s">
        <v>765</v>
      </c>
      <c r="D104" s="78">
        <v>292779</v>
      </c>
      <c r="E104" s="78" t="s">
        <v>765</v>
      </c>
      <c r="F104" s="78" t="s">
        <v>765</v>
      </c>
      <c r="G104" s="78" t="s">
        <v>765</v>
      </c>
      <c r="H104" s="78">
        <v>37955</v>
      </c>
      <c r="I104" s="78">
        <v>158525</v>
      </c>
      <c r="J104" s="78">
        <v>15797</v>
      </c>
      <c r="K104" s="78" t="s">
        <v>765</v>
      </c>
      <c r="L104" s="78" t="s">
        <v>765</v>
      </c>
      <c r="M104" s="78" t="s">
        <v>765</v>
      </c>
      <c r="N104" s="78" t="s">
        <v>765</v>
      </c>
      <c r="O104" s="78" t="s">
        <v>765</v>
      </c>
      <c r="P104" s="78" t="s">
        <v>765</v>
      </c>
      <c r="Q104" s="78" t="s">
        <v>765</v>
      </c>
      <c r="R104" s="80" t="s">
        <v>109</v>
      </c>
      <c r="S104" s="77"/>
      <c r="T104" s="77"/>
      <c r="U104" s="77"/>
      <c r="V104" s="77"/>
      <c r="W104" s="77"/>
      <c r="X104" s="77"/>
      <c r="Y104" s="77"/>
    </row>
    <row r="105" spans="1:25" s="78" customFormat="1" ht="10.5" customHeight="1" x14ac:dyDescent="0.15">
      <c r="A105" s="973" t="s">
        <v>678</v>
      </c>
      <c r="B105" s="78" t="s">
        <v>765</v>
      </c>
      <c r="C105" s="78" t="s">
        <v>765</v>
      </c>
      <c r="D105" s="78">
        <v>146718</v>
      </c>
      <c r="E105" s="78" t="s">
        <v>765</v>
      </c>
      <c r="F105" s="78" t="s">
        <v>765</v>
      </c>
      <c r="G105" s="78" t="s">
        <v>765</v>
      </c>
      <c r="H105" s="78">
        <v>103850</v>
      </c>
      <c r="I105" s="78">
        <v>42868</v>
      </c>
      <c r="J105" s="78" t="s">
        <v>765</v>
      </c>
      <c r="K105" s="78" t="s">
        <v>765</v>
      </c>
      <c r="L105" s="78" t="s">
        <v>765</v>
      </c>
      <c r="M105" s="78" t="s">
        <v>765</v>
      </c>
      <c r="N105" s="78" t="s">
        <v>765</v>
      </c>
      <c r="O105" s="78" t="s">
        <v>765</v>
      </c>
      <c r="P105" s="78" t="s">
        <v>765</v>
      </c>
      <c r="Q105" s="78" t="s">
        <v>765</v>
      </c>
      <c r="R105" s="80" t="s">
        <v>679</v>
      </c>
      <c r="S105" s="77"/>
      <c r="T105" s="77"/>
      <c r="U105" s="77"/>
      <c r="V105" s="77"/>
      <c r="W105" s="77"/>
      <c r="X105" s="77"/>
      <c r="Y105" s="77"/>
    </row>
    <row r="106" spans="1:25" s="78" customFormat="1" ht="10.5" customHeight="1" x14ac:dyDescent="0.15">
      <c r="A106" s="973" t="s">
        <v>383</v>
      </c>
      <c r="B106" s="78" t="s">
        <v>765</v>
      </c>
      <c r="C106" s="78" t="s">
        <v>765</v>
      </c>
      <c r="D106" s="78">
        <v>44262</v>
      </c>
      <c r="E106" s="78" t="s">
        <v>765</v>
      </c>
      <c r="F106" s="78" t="s">
        <v>765</v>
      </c>
      <c r="G106" s="78" t="s">
        <v>765</v>
      </c>
      <c r="H106" s="78" t="s">
        <v>765</v>
      </c>
      <c r="I106" s="78">
        <v>44262</v>
      </c>
      <c r="J106" s="78" t="s">
        <v>765</v>
      </c>
      <c r="K106" s="78" t="s">
        <v>765</v>
      </c>
      <c r="L106" s="78" t="s">
        <v>765</v>
      </c>
      <c r="M106" s="78" t="s">
        <v>765</v>
      </c>
      <c r="N106" s="78" t="s">
        <v>765</v>
      </c>
      <c r="O106" s="78" t="s">
        <v>765</v>
      </c>
      <c r="P106" s="78" t="s">
        <v>765</v>
      </c>
      <c r="Q106" s="78" t="s">
        <v>765</v>
      </c>
      <c r="R106" s="80" t="s">
        <v>104</v>
      </c>
      <c r="S106" s="77"/>
      <c r="T106" s="77"/>
      <c r="U106" s="77"/>
      <c r="V106" s="77"/>
      <c r="W106" s="77"/>
      <c r="X106" s="77"/>
      <c r="Y106" s="77"/>
    </row>
    <row r="107" spans="1:25" s="78" customFormat="1" ht="10.5" customHeight="1" x14ac:dyDescent="0.15">
      <c r="A107" s="974" t="s">
        <v>382</v>
      </c>
      <c r="B107" s="82" t="s">
        <v>765</v>
      </c>
      <c r="C107" s="83">
        <v>45131</v>
      </c>
      <c r="D107" s="83">
        <v>134200</v>
      </c>
      <c r="E107" s="83" t="s">
        <v>765</v>
      </c>
      <c r="F107" s="83" t="s">
        <v>765</v>
      </c>
      <c r="G107" s="83" t="s">
        <v>765</v>
      </c>
      <c r="H107" s="83">
        <v>37832</v>
      </c>
      <c r="I107" s="83">
        <v>49207</v>
      </c>
      <c r="J107" s="83" t="s">
        <v>765</v>
      </c>
      <c r="K107" s="83" t="s">
        <v>765</v>
      </c>
      <c r="L107" s="83" t="s">
        <v>765</v>
      </c>
      <c r="M107" s="83" t="s">
        <v>765</v>
      </c>
      <c r="N107" s="83" t="s">
        <v>765</v>
      </c>
      <c r="O107" s="83" t="s">
        <v>765</v>
      </c>
      <c r="P107" s="83" t="s">
        <v>765</v>
      </c>
      <c r="Q107" s="83" t="s">
        <v>765</v>
      </c>
      <c r="R107" s="84" t="s">
        <v>105</v>
      </c>
      <c r="S107" s="77"/>
      <c r="T107" s="77"/>
      <c r="U107" s="77"/>
      <c r="V107" s="77"/>
      <c r="W107" s="77"/>
      <c r="X107" s="77"/>
      <c r="Y107" s="77"/>
    </row>
    <row r="108" spans="1:25" ht="23.25" customHeight="1" x14ac:dyDescent="0.35">
      <c r="I108" s="85" t="s">
        <v>129</v>
      </c>
    </row>
    <row r="109" spans="1:25" s="21" customFormat="1" ht="11.25" customHeight="1" x14ac:dyDescent="0.15">
      <c r="A109" s="70"/>
      <c r="B109" s="86" t="s">
        <v>163</v>
      </c>
      <c r="C109" s="72"/>
      <c r="D109" s="72"/>
      <c r="E109" s="72"/>
      <c r="F109" s="72"/>
      <c r="G109" s="72"/>
      <c r="H109" s="72"/>
      <c r="I109" s="72"/>
      <c r="J109" s="70"/>
      <c r="K109" s="39"/>
      <c r="L109" s="72"/>
      <c r="M109" s="72"/>
      <c r="N109" s="72"/>
      <c r="O109" s="72"/>
      <c r="P109" s="72"/>
      <c r="Q109" s="72"/>
      <c r="R109" s="1047" t="s">
        <v>111</v>
      </c>
      <c r="S109" s="19"/>
      <c r="T109" s="19"/>
      <c r="U109" s="19"/>
      <c r="V109" s="19"/>
      <c r="W109" s="19"/>
      <c r="X109" s="19"/>
      <c r="Y109" s="19"/>
    </row>
    <row r="110" spans="1:25" s="73" customFormat="1" ht="28.5" customHeight="1" x14ac:dyDescent="0.2">
      <c r="A110" s="37" t="s">
        <v>276</v>
      </c>
      <c r="B110" s="44" t="s">
        <v>181</v>
      </c>
      <c r="C110" s="20"/>
      <c r="D110" s="20"/>
      <c r="E110" s="20"/>
      <c r="F110" s="20"/>
      <c r="G110" s="20"/>
      <c r="H110" s="20"/>
      <c r="I110" s="89"/>
      <c r="J110" s="14" t="s">
        <v>185</v>
      </c>
      <c r="K110" s="16" t="s">
        <v>115</v>
      </c>
      <c r="L110" s="999" t="s">
        <v>186</v>
      </c>
      <c r="M110" s="20"/>
      <c r="N110" s="20"/>
      <c r="O110" s="20"/>
      <c r="P110" s="20"/>
      <c r="Q110" s="20"/>
      <c r="R110" s="1048"/>
      <c r="S110" s="15"/>
      <c r="T110" s="15"/>
      <c r="U110" s="15"/>
      <c r="V110" s="15"/>
      <c r="W110" s="15"/>
      <c r="X110" s="15"/>
      <c r="Y110" s="15"/>
    </row>
    <row r="111" spans="1:25" s="73" customFormat="1" ht="28.5" customHeight="1" x14ac:dyDescent="0.2">
      <c r="A111" s="37"/>
      <c r="B111" s="14" t="s">
        <v>64</v>
      </c>
      <c r="C111" s="14" t="s">
        <v>183</v>
      </c>
      <c r="D111" s="14" t="s">
        <v>691</v>
      </c>
      <c r="E111" s="14" t="s">
        <v>692</v>
      </c>
      <c r="F111" s="14" t="s">
        <v>184</v>
      </c>
      <c r="G111" s="14" t="s">
        <v>693</v>
      </c>
      <c r="H111" s="14" t="s">
        <v>291</v>
      </c>
      <c r="I111" s="14" t="s">
        <v>290</v>
      </c>
      <c r="J111" s="14" t="s">
        <v>694</v>
      </c>
      <c r="K111" s="16" t="s">
        <v>65</v>
      </c>
      <c r="L111" s="16" t="s">
        <v>31</v>
      </c>
      <c r="M111" s="14" t="s">
        <v>188</v>
      </c>
      <c r="N111" s="14" t="s">
        <v>66</v>
      </c>
      <c r="O111" s="14" t="s">
        <v>189</v>
      </c>
      <c r="P111" s="14" t="s">
        <v>695</v>
      </c>
      <c r="Q111" s="999" t="s">
        <v>696</v>
      </c>
      <c r="R111" s="1048"/>
      <c r="S111" s="15"/>
      <c r="T111" s="15"/>
      <c r="U111" s="15"/>
      <c r="V111" s="15"/>
      <c r="W111" s="15"/>
      <c r="X111" s="15"/>
      <c r="Y111" s="15"/>
    </row>
    <row r="112" spans="1:25" s="73" customFormat="1" ht="12" customHeight="1" x14ac:dyDescent="0.2">
      <c r="A112" s="38"/>
      <c r="B112" s="18" t="str">
        <f>PROPER("KAJISEMO")</f>
        <v>Kajisemo</v>
      </c>
      <c r="C112" s="18" t="str">
        <f>PROPER("HNDL-MIX")</f>
        <v>Hndl-Mix</v>
      </c>
      <c r="D112" s="18" t="str">
        <f>PROPER("TANGUH-C")</f>
        <v>Tanguh-C</v>
      </c>
      <c r="E112" s="18" t="str">
        <f>PROPER("CLCAP-RE")</f>
        <v>Clcap-Re</v>
      </c>
      <c r="F112" s="18" t="str">
        <f>PROPER("OYONG")</f>
        <v>Oyong</v>
      </c>
      <c r="G112" s="18" t="str">
        <f>PROPER("SENORO-C")</f>
        <v>Senoro-C</v>
      </c>
      <c r="H112" s="18" t="str">
        <f>PROPER("KETAPANG")</f>
        <v>Ketapang</v>
      </c>
      <c r="I112" s="18" t="str">
        <f>PROPER("BANYU-UR")</f>
        <v>Banyu-Ur</v>
      </c>
      <c r="J112" s="18" t="str">
        <f>PROPER("SRLNK-FO")</f>
        <v>Srlnk-Fo</v>
      </c>
      <c r="K112" s="18"/>
      <c r="L112" s="18"/>
      <c r="M112" s="18" t="str">
        <f>PROPER("IRAN-L")</f>
        <v>Iran-L</v>
      </c>
      <c r="N112" s="18" t="str">
        <f>PROPER("IRAN-H")</f>
        <v>Iran-H</v>
      </c>
      <c r="O112" s="18" t="str">
        <f>PROPER("BAHREGAN")</f>
        <v>Bahregan</v>
      </c>
      <c r="P112" s="18" t="str">
        <f>PROPER("FOROZN-B")</f>
        <v>Forozn-B</v>
      </c>
      <c r="Q112" s="17" t="str">
        <f>PROPER("S-PARS-C")</f>
        <v>S-Pars-C</v>
      </c>
      <c r="R112" s="1049"/>
      <c r="S112" s="15"/>
      <c r="T112" s="15"/>
      <c r="U112" s="15"/>
      <c r="V112" s="15"/>
      <c r="W112" s="15"/>
      <c r="X112" s="15"/>
      <c r="Y112" s="15"/>
    </row>
    <row r="113" spans="1:25" s="78" customFormat="1" ht="10.5" customHeight="1" x14ac:dyDescent="0.15">
      <c r="A113" s="972" t="s">
        <v>598</v>
      </c>
      <c r="B113" s="74">
        <v>442521</v>
      </c>
      <c r="C113" s="75">
        <v>193677</v>
      </c>
      <c r="D113" s="75">
        <v>13554</v>
      </c>
      <c r="E113" s="75">
        <v>33327</v>
      </c>
      <c r="F113" s="75" t="s">
        <v>765</v>
      </c>
      <c r="G113" s="75" t="s">
        <v>765</v>
      </c>
      <c r="H113" s="75" t="s">
        <v>765</v>
      </c>
      <c r="I113" s="75" t="s">
        <v>765</v>
      </c>
      <c r="J113" s="75" t="s">
        <v>765</v>
      </c>
      <c r="K113" s="75">
        <v>175054245</v>
      </c>
      <c r="L113" s="75">
        <v>10295438</v>
      </c>
      <c r="M113" s="75">
        <v>197485</v>
      </c>
      <c r="N113" s="75">
        <v>3032302</v>
      </c>
      <c r="O113" s="75">
        <v>1454878</v>
      </c>
      <c r="P113" s="75">
        <v>2868854</v>
      </c>
      <c r="Q113" s="75">
        <v>1856127</v>
      </c>
      <c r="R113" s="76" t="s">
        <v>118</v>
      </c>
      <c r="S113" s="77"/>
      <c r="T113" s="77"/>
      <c r="U113" s="77"/>
      <c r="V113" s="77"/>
      <c r="W113" s="77"/>
      <c r="X113" s="77"/>
      <c r="Y113" s="77"/>
    </row>
    <row r="114" spans="1:25" s="78" customFormat="1" ht="10.5" customHeight="1" x14ac:dyDescent="0.15">
      <c r="A114" s="973" t="s">
        <v>669</v>
      </c>
      <c r="B114" s="78">
        <v>183988</v>
      </c>
      <c r="C114" s="78">
        <v>75211</v>
      </c>
      <c r="D114" s="78" t="s">
        <v>765</v>
      </c>
      <c r="E114" s="78">
        <v>63174</v>
      </c>
      <c r="F114" s="78">
        <v>32095</v>
      </c>
      <c r="G114" s="78" t="s">
        <v>765</v>
      </c>
      <c r="H114" s="78" t="s">
        <v>765</v>
      </c>
      <c r="I114" s="78" t="s">
        <v>765</v>
      </c>
      <c r="J114" s="78" t="s">
        <v>765</v>
      </c>
      <c r="K114" s="78">
        <v>165674273</v>
      </c>
      <c r="L114" s="78">
        <v>9794182</v>
      </c>
      <c r="M114" s="78">
        <v>521728</v>
      </c>
      <c r="N114" s="78">
        <v>2407519</v>
      </c>
      <c r="O114" s="78">
        <v>1430733</v>
      </c>
      <c r="P114" s="78">
        <v>1604623</v>
      </c>
      <c r="Q114" s="78">
        <v>3597015</v>
      </c>
      <c r="R114" s="80" t="s">
        <v>119</v>
      </c>
      <c r="S114" s="77"/>
      <c r="T114" s="77"/>
      <c r="U114" s="77"/>
      <c r="V114" s="77"/>
      <c r="W114" s="77"/>
      <c r="X114" s="77"/>
      <c r="Y114" s="77"/>
    </row>
    <row r="115" spans="1:25" s="78" customFormat="1" ht="10.5" customHeight="1" x14ac:dyDescent="0.15">
      <c r="A115" s="973" t="s">
        <v>670</v>
      </c>
      <c r="B115" s="78">
        <v>232050</v>
      </c>
      <c r="C115" s="78">
        <v>146339</v>
      </c>
      <c r="D115" s="78" t="s">
        <v>765</v>
      </c>
      <c r="E115" s="78" t="s">
        <v>765</v>
      </c>
      <c r="F115" s="78" t="s">
        <v>765</v>
      </c>
      <c r="G115" s="78" t="s">
        <v>765</v>
      </c>
      <c r="H115" s="78" t="s">
        <v>765</v>
      </c>
      <c r="I115" s="78" t="s">
        <v>765</v>
      </c>
      <c r="J115" s="78">
        <v>15806</v>
      </c>
      <c r="K115" s="78">
        <v>160317956</v>
      </c>
      <c r="L115" s="78">
        <v>9886088</v>
      </c>
      <c r="M115" s="78">
        <v>410399</v>
      </c>
      <c r="N115" s="78">
        <v>2024884</v>
      </c>
      <c r="O115" s="78">
        <v>1479208</v>
      </c>
      <c r="P115" s="78">
        <v>1749829</v>
      </c>
      <c r="Q115" s="78">
        <v>3909310</v>
      </c>
      <c r="R115" s="80" t="s">
        <v>120</v>
      </c>
      <c r="S115" s="77"/>
      <c r="T115" s="77"/>
      <c r="U115" s="77"/>
      <c r="V115" s="77"/>
      <c r="W115" s="77"/>
      <c r="X115" s="77"/>
      <c r="Y115" s="77"/>
    </row>
    <row r="116" spans="1:25" s="78" customFormat="1" ht="10.5" customHeight="1" x14ac:dyDescent="0.15">
      <c r="A116" s="973" t="s">
        <v>671</v>
      </c>
      <c r="B116" s="78">
        <v>106828</v>
      </c>
      <c r="C116" s="78">
        <v>130235</v>
      </c>
      <c r="D116" s="78">
        <v>13426</v>
      </c>
      <c r="E116" s="78" t="s">
        <v>765</v>
      </c>
      <c r="F116" s="78" t="s">
        <v>765</v>
      </c>
      <c r="G116" s="78">
        <v>36163</v>
      </c>
      <c r="H116" s="78">
        <v>79594</v>
      </c>
      <c r="I116" s="78">
        <v>57034</v>
      </c>
      <c r="J116" s="78" t="s">
        <v>765</v>
      </c>
      <c r="K116" s="78">
        <v>166947448</v>
      </c>
      <c r="L116" s="78">
        <v>13217243</v>
      </c>
      <c r="M116" s="78">
        <v>693473</v>
      </c>
      <c r="N116" s="78">
        <v>4909498</v>
      </c>
      <c r="O116" s="78">
        <v>1188818</v>
      </c>
      <c r="P116" s="78">
        <v>2401629</v>
      </c>
      <c r="Q116" s="78">
        <v>3744418</v>
      </c>
      <c r="R116" s="80" t="s">
        <v>283</v>
      </c>
      <c r="S116" s="77"/>
      <c r="T116" s="77"/>
      <c r="U116" s="77"/>
      <c r="V116" s="77"/>
      <c r="W116" s="77"/>
      <c r="X116" s="77"/>
      <c r="Y116" s="77"/>
    </row>
    <row r="117" spans="1:25" s="78" customFormat="1" ht="10.5" customHeight="1" x14ac:dyDescent="0.15">
      <c r="A117" s="973" t="s">
        <v>672</v>
      </c>
      <c r="B117" s="78">
        <v>68005</v>
      </c>
      <c r="C117" s="78">
        <v>129151</v>
      </c>
      <c r="D117" s="78" t="s">
        <v>765</v>
      </c>
      <c r="E117" s="78" t="s">
        <v>765</v>
      </c>
      <c r="F117" s="78" t="s">
        <v>765</v>
      </c>
      <c r="G117" s="78" t="s">
        <v>765</v>
      </c>
      <c r="H117" s="78">
        <v>446762</v>
      </c>
      <c r="I117" s="78">
        <v>47245</v>
      </c>
      <c r="J117" s="78" t="s">
        <v>765</v>
      </c>
      <c r="K117" s="78">
        <v>162826225</v>
      </c>
      <c r="L117" s="78">
        <v>9993792</v>
      </c>
      <c r="M117" s="78">
        <v>579060</v>
      </c>
      <c r="N117" s="78">
        <v>4705682</v>
      </c>
      <c r="O117" s="78">
        <v>252593</v>
      </c>
      <c r="P117" s="78">
        <v>2492735</v>
      </c>
      <c r="Q117" s="78">
        <v>1963722</v>
      </c>
      <c r="R117" s="80" t="s">
        <v>673</v>
      </c>
      <c r="S117" s="77"/>
      <c r="T117" s="77"/>
      <c r="U117" s="77"/>
      <c r="V117" s="77"/>
      <c r="W117" s="77"/>
      <c r="X117" s="77"/>
      <c r="Y117" s="77"/>
    </row>
    <row r="118" spans="1:25" s="78" customFormat="1" ht="10.5" customHeight="1" x14ac:dyDescent="0.15">
      <c r="A118" s="973"/>
      <c r="R118" s="80"/>
      <c r="S118" s="77"/>
      <c r="T118" s="77"/>
      <c r="U118" s="77"/>
      <c r="V118" s="77"/>
      <c r="W118" s="77"/>
      <c r="X118" s="77"/>
      <c r="Y118" s="77"/>
    </row>
    <row r="119" spans="1:25" s="78" customFormat="1" ht="10.5" customHeight="1" x14ac:dyDescent="0.15">
      <c r="A119" s="973" t="s">
        <v>595</v>
      </c>
      <c r="B119" s="78">
        <v>68034</v>
      </c>
      <c r="C119" s="78">
        <v>161674</v>
      </c>
      <c r="D119" s="78">
        <v>13426</v>
      </c>
      <c r="E119" s="78" t="s">
        <v>765</v>
      </c>
      <c r="F119" s="78" t="s">
        <v>765</v>
      </c>
      <c r="G119" s="78">
        <v>36163</v>
      </c>
      <c r="H119" s="78">
        <v>120236</v>
      </c>
      <c r="I119" s="78">
        <v>57034</v>
      </c>
      <c r="J119" s="78" t="s">
        <v>765</v>
      </c>
      <c r="K119" s="78">
        <v>166573411</v>
      </c>
      <c r="L119" s="78">
        <v>13344698</v>
      </c>
      <c r="M119" s="78">
        <v>503919</v>
      </c>
      <c r="N119" s="78">
        <v>5489924</v>
      </c>
      <c r="O119" s="78">
        <v>1094858</v>
      </c>
      <c r="P119" s="78">
        <v>2396516</v>
      </c>
      <c r="Q119" s="78">
        <v>3813170</v>
      </c>
      <c r="R119" s="80" t="s">
        <v>282</v>
      </c>
      <c r="S119" s="77"/>
      <c r="T119" s="77"/>
      <c r="U119" s="77"/>
      <c r="V119" s="77"/>
      <c r="W119" s="77"/>
      <c r="X119" s="77"/>
      <c r="Y119" s="77"/>
    </row>
    <row r="120" spans="1:25" s="78" customFormat="1" ht="10.5" customHeight="1" x14ac:dyDescent="0.15">
      <c r="A120" s="973" t="s">
        <v>674</v>
      </c>
      <c r="B120" s="78">
        <v>68005</v>
      </c>
      <c r="C120" s="78">
        <v>97712</v>
      </c>
      <c r="D120" s="78" t="s">
        <v>765</v>
      </c>
      <c r="E120" s="78" t="s">
        <v>765</v>
      </c>
      <c r="F120" s="78" t="s">
        <v>765</v>
      </c>
      <c r="G120" s="78" t="s">
        <v>765</v>
      </c>
      <c r="H120" s="78">
        <v>453281</v>
      </c>
      <c r="I120" s="78">
        <v>47245</v>
      </c>
      <c r="J120" s="78" t="s">
        <v>765</v>
      </c>
      <c r="K120" s="78">
        <v>161583366</v>
      </c>
      <c r="L120" s="78">
        <v>9602947</v>
      </c>
      <c r="M120" s="78">
        <v>697660</v>
      </c>
      <c r="N120" s="78">
        <v>4947818</v>
      </c>
      <c r="O120" s="78" t="s">
        <v>765</v>
      </c>
      <c r="P120" s="78">
        <v>2695060</v>
      </c>
      <c r="Q120" s="78">
        <v>1262409</v>
      </c>
      <c r="R120" s="80" t="s">
        <v>675</v>
      </c>
      <c r="S120" s="77"/>
      <c r="T120" s="77"/>
      <c r="U120" s="77"/>
      <c r="V120" s="77"/>
      <c r="W120" s="77"/>
      <c r="X120" s="77"/>
      <c r="Y120" s="77"/>
    </row>
    <row r="121" spans="1:25" s="78" customFormat="1" ht="10.5" customHeight="1" x14ac:dyDescent="0.15">
      <c r="A121" s="973"/>
      <c r="R121" s="80"/>
      <c r="S121" s="77"/>
      <c r="T121" s="77"/>
      <c r="U121" s="77"/>
      <c r="V121" s="77"/>
      <c r="W121" s="77"/>
      <c r="X121" s="77"/>
      <c r="Y121" s="77"/>
    </row>
    <row r="122" spans="1:25" s="78" customFormat="1" ht="10.5" customHeight="1" x14ac:dyDescent="0.15">
      <c r="A122" s="973" t="s">
        <v>393</v>
      </c>
      <c r="B122" s="78" t="s">
        <v>765</v>
      </c>
      <c r="C122" s="78">
        <v>31439</v>
      </c>
      <c r="D122" s="78" t="s">
        <v>765</v>
      </c>
      <c r="E122" s="78" t="s">
        <v>765</v>
      </c>
      <c r="F122" s="78" t="s">
        <v>765</v>
      </c>
      <c r="G122" s="78" t="s">
        <v>765</v>
      </c>
      <c r="H122" s="78">
        <v>40642</v>
      </c>
      <c r="I122" s="78" t="s">
        <v>765</v>
      </c>
      <c r="J122" s="78" t="s">
        <v>765</v>
      </c>
      <c r="K122" s="78">
        <v>42459122</v>
      </c>
      <c r="L122" s="78">
        <v>3163843</v>
      </c>
      <c r="M122" s="78">
        <v>103732</v>
      </c>
      <c r="N122" s="78">
        <v>1294717</v>
      </c>
      <c r="O122" s="78">
        <v>252593</v>
      </c>
      <c r="P122" s="78">
        <v>502720</v>
      </c>
      <c r="Q122" s="78">
        <v>1010081</v>
      </c>
      <c r="R122" s="80" t="s">
        <v>281</v>
      </c>
      <c r="S122" s="77"/>
      <c r="T122" s="77"/>
      <c r="U122" s="77"/>
      <c r="V122" s="77"/>
      <c r="W122" s="77"/>
      <c r="X122" s="77"/>
      <c r="Y122" s="77"/>
    </row>
    <row r="123" spans="1:25" s="78" customFormat="1" ht="10.5" customHeight="1" x14ac:dyDescent="0.15">
      <c r="A123" s="973" t="s">
        <v>396</v>
      </c>
      <c r="B123" s="78" t="s">
        <v>765</v>
      </c>
      <c r="C123" s="78">
        <v>32983</v>
      </c>
      <c r="D123" s="78" t="s">
        <v>765</v>
      </c>
      <c r="E123" s="78" t="s">
        <v>765</v>
      </c>
      <c r="F123" s="78" t="s">
        <v>765</v>
      </c>
      <c r="G123" s="78" t="s">
        <v>765</v>
      </c>
      <c r="H123" s="78">
        <v>94595</v>
      </c>
      <c r="I123" s="78">
        <v>47245</v>
      </c>
      <c r="J123" s="78" t="s">
        <v>765</v>
      </c>
      <c r="K123" s="78">
        <v>36894278</v>
      </c>
      <c r="L123" s="78">
        <v>1631857</v>
      </c>
      <c r="M123" s="78">
        <v>70672</v>
      </c>
      <c r="N123" s="78">
        <v>815230</v>
      </c>
      <c r="O123" s="78" t="s">
        <v>765</v>
      </c>
      <c r="P123" s="78">
        <v>342849</v>
      </c>
      <c r="Q123" s="78">
        <v>403106</v>
      </c>
      <c r="R123" s="80" t="s">
        <v>121</v>
      </c>
      <c r="S123" s="77"/>
      <c r="T123" s="77"/>
      <c r="U123" s="77"/>
      <c r="V123" s="77"/>
      <c r="W123" s="77"/>
      <c r="X123" s="77"/>
      <c r="Y123" s="77"/>
    </row>
    <row r="124" spans="1:25" s="78" customFormat="1" ht="10.5" customHeight="1" x14ac:dyDescent="0.15">
      <c r="A124" s="973" t="s">
        <v>395</v>
      </c>
      <c r="B124" s="78">
        <v>33262</v>
      </c>
      <c r="C124" s="78">
        <v>31560</v>
      </c>
      <c r="D124" s="78" t="s">
        <v>765</v>
      </c>
      <c r="E124" s="78" t="s">
        <v>765</v>
      </c>
      <c r="F124" s="78" t="s">
        <v>765</v>
      </c>
      <c r="G124" s="78" t="s">
        <v>765</v>
      </c>
      <c r="H124" s="78">
        <v>179518</v>
      </c>
      <c r="I124" s="78" t="s">
        <v>765</v>
      </c>
      <c r="J124" s="78" t="s">
        <v>765</v>
      </c>
      <c r="K124" s="78">
        <v>41299573</v>
      </c>
      <c r="L124" s="78">
        <v>2382852</v>
      </c>
      <c r="M124" s="78">
        <v>287360</v>
      </c>
      <c r="N124" s="78">
        <v>1087757</v>
      </c>
      <c r="O124" s="78" t="s">
        <v>765</v>
      </c>
      <c r="P124" s="78">
        <v>687733</v>
      </c>
      <c r="Q124" s="78">
        <v>320002</v>
      </c>
      <c r="R124" s="80" t="s">
        <v>122</v>
      </c>
      <c r="S124" s="77"/>
      <c r="T124" s="77"/>
      <c r="U124" s="77"/>
      <c r="V124" s="77"/>
      <c r="W124" s="77"/>
      <c r="X124" s="77"/>
      <c r="Y124" s="77"/>
    </row>
    <row r="125" spans="1:25" s="78" customFormat="1" ht="10.5" customHeight="1" x14ac:dyDescent="0.15">
      <c r="A125" s="973" t="s">
        <v>394</v>
      </c>
      <c r="B125" s="78">
        <v>34743</v>
      </c>
      <c r="C125" s="78">
        <v>33169</v>
      </c>
      <c r="D125" s="78" t="s">
        <v>765</v>
      </c>
      <c r="E125" s="78" t="s">
        <v>765</v>
      </c>
      <c r="F125" s="78" t="s">
        <v>765</v>
      </c>
      <c r="G125" s="78" t="s">
        <v>765</v>
      </c>
      <c r="H125" s="78">
        <v>132007</v>
      </c>
      <c r="I125" s="78" t="s">
        <v>765</v>
      </c>
      <c r="J125" s="78" t="s">
        <v>765</v>
      </c>
      <c r="K125" s="78">
        <v>42173252</v>
      </c>
      <c r="L125" s="78">
        <v>2815240</v>
      </c>
      <c r="M125" s="78">
        <v>117296</v>
      </c>
      <c r="N125" s="78">
        <v>1507978</v>
      </c>
      <c r="O125" s="78" t="s">
        <v>765</v>
      </c>
      <c r="P125" s="78">
        <v>959433</v>
      </c>
      <c r="Q125" s="78">
        <v>230533</v>
      </c>
      <c r="R125" s="80" t="s">
        <v>123</v>
      </c>
      <c r="S125" s="77"/>
      <c r="T125" s="77"/>
      <c r="U125" s="77"/>
      <c r="V125" s="77"/>
      <c r="W125" s="77"/>
      <c r="X125" s="77"/>
      <c r="Y125" s="77"/>
    </row>
    <row r="126" spans="1:25" s="78" customFormat="1" ht="10.5" customHeight="1" x14ac:dyDescent="0.15">
      <c r="A126" s="973" t="s">
        <v>676</v>
      </c>
      <c r="B126" s="78" t="s">
        <v>765</v>
      </c>
      <c r="C126" s="78" t="s">
        <v>765</v>
      </c>
      <c r="D126" s="78" t="s">
        <v>765</v>
      </c>
      <c r="E126" s="78" t="s">
        <v>765</v>
      </c>
      <c r="F126" s="78" t="s">
        <v>765</v>
      </c>
      <c r="G126" s="78" t="s">
        <v>765</v>
      </c>
      <c r="H126" s="78">
        <v>47161</v>
      </c>
      <c r="I126" s="78" t="s">
        <v>765</v>
      </c>
      <c r="J126" s="78" t="s">
        <v>765</v>
      </c>
      <c r="K126" s="78">
        <v>41216263</v>
      </c>
      <c r="L126" s="78">
        <v>2772998</v>
      </c>
      <c r="M126" s="78">
        <v>222332</v>
      </c>
      <c r="N126" s="78">
        <v>1536853</v>
      </c>
      <c r="O126" s="78" t="s">
        <v>765</v>
      </c>
      <c r="P126" s="78">
        <v>705045</v>
      </c>
      <c r="Q126" s="78">
        <v>308768</v>
      </c>
      <c r="R126" s="80" t="s">
        <v>677</v>
      </c>
      <c r="S126" s="77"/>
      <c r="T126" s="77"/>
      <c r="U126" s="77"/>
      <c r="V126" s="77"/>
      <c r="W126" s="77"/>
      <c r="X126" s="77"/>
      <c r="Y126" s="77"/>
    </row>
    <row r="127" spans="1:25" s="78" customFormat="1" ht="10.5" customHeight="1" x14ac:dyDescent="0.15">
      <c r="A127" s="973"/>
      <c r="R127" s="80"/>
      <c r="S127" s="77"/>
      <c r="T127" s="77"/>
      <c r="U127" s="77"/>
      <c r="V127" s="77"/>
      <c r="W127" s="77"/>
      <c r="X127" s="77"/>
      <c r="Y127" s="77"/>
    </row>
    <row r="128" spans="1:25" s="78" customFormat="1" ht="10.5" customHeight="1" x14ac:dyDescent="0.15">
      <c r="A128" s="973" t="s">
        <v>280</v>
      </c>
      <c r="B128" s="78" t="s">
        <v>765</v>
      </c>
      <c r="C128" s="78" t="s">
        <v>765</v>
      </c>
      <c r="D128" s="78" t="s">
        <v>765</v>
      </c>
      <c r="E128" s="78" t="s">
        <v>765</v>
      </c>
      <c r="F128" s="78" t="s">
        <v>765</v>
      </c>
      <c r="G128" s="78" t="s">
        <v>765</v>
      </c>
      <c r="H128" s="78">
        <v>40642</v>
      </c>
      <c r="I128" s="78" t="s">
        <v>765</v>
      </c>
      <c r="J128" s="78" t="s">
        <v>765</v>
      </c>
      <c r="K128" s="78">
        <v>14681699</v>
      </c>
      <c r="L128" s="78">
        <v>1031653</v>
      </c>
      <c r="M128" s="78" t="s">
        <v>765</v>
      </c>
      <c r="N128" s="78">
        <v>400669</v>
      </c>
      <c r="O128" s="78" t="s">
        <v>765</v>
      </c>
      <c r="P128" s="78">
        <v>238420</v>
      </c>
      <c r="Q128" s="78">
        <v>392564</v>
      </c>
      <c r="R128" s="80" t="s">
        <v>279</v>
      </c>
      <c r="S128" s="77"/>
      <c r="T128" s="77"/>
      <c r="U128" s="77"/>
      <c r="V128" s="77"/>
      <c r="W128" s="77"/>
      <c r="X128" s="77"/>
      <c r="Y128" s="77"/>
    </row>
    <row r="129" spans="1:25" s="78" customFormat="1" ht="10.5" customHeight="1" x14ac:dyDescent="0.15">
      <c r="A129" s="973" t="s">
        <v>383</v>
      </c>
      <c r="B129" s="78" t="s">
        <v>765</v>
      </c>
      <c r="C129" s="78" t="s">
        <v>765</v>
      </c>
      <c r="D129" s="78" t="s">
        <v>765</v>
      </c>
      <c r="E129" s="78" t="s">
        <v>765</v>
      </c>
      <c r="F129" s="78" t="s">
        <v>765</v>
      </c>
      <c r="G129" s="78" t="s">
        <v>765</v>
      </c>
      <c r="H129" s="78" t="s">
        <v>765</v>
      </c>
      <c r="I129" s="78" t="s">
        <v>765</v>
      </c>
      <c r="J129" s="78" t="s">
        <v>765</v>
      </c>
      <c r="K129" s="78">
        <v>13472472</v>
      </c>
      <c r="L129" s="78">
        <v>1025202</v>
      </c>
      <c r="M129" s="78">
        <v>103732</v>
      </c>
      <c r="N129" s="78">
        <v>447099</v>
      </c>
      <c r="O129" s="78">
        <v>174066</v>
      </c>
      <c r="P129" s="78">
        <v>69721</v>
      </c>
      <c r="Q129" s="78">
        <v>230584</v>
      </c>
      <c r="R129" s="80" t="s">
        <v>104</v>
      </c>
      <c r="S129" s="77"/>
      <c r="T129" s="77"/>
      <c r="U129" s="77"/>
      <c r="V129" s="77"/>
      <c r="W129" s="77"/>
      <c r="X129" s="77"/>
      <c r="Y129" s="77"/>
    </row>
    <row r="130" spans="1:25" s="78" customFormat="1" ht="10.5" customHeight="1" x14ac:dyDescent="0.15">
      <c r="A130" s="973" t="s">
        <v>382</v>
      </c>
      <c r="B130" s="78" t="s">
        <v>765</v>
      </c>
      <c r="C130" s="78">
        <v>31439</v>
      </c>
      <c r="D130" s="78" t="s">
        <v>765</v>
      </c>
      <c r="E130" s="78" t="s">
        <v>765</v>
      </c>
      <c r="F130" s="78" t="s">
        <v>765</v>
      </c>
      <c r="G130" s="78" t="s">
        <v>765</v>
      </c>
      <c r="H130" s="78" t="s">
        <v>765</v>
      </c>
      <c r="I130" s="78" t="s">
        <v>765</v>
      </c>
      <c r="J130" s="78" t="s">
        <v>765</v>
      </c>
      <c r="K130" s="78">
        <v>14304951</v>
      </c>
      <c r="L130" s="78">
        <v>1106988</v>
      </c>
      <c r="M130" s="78" t="s">
        <v>765</v>
      </c>
      <c r="N130" s="78">
        <v>446949</v>
      </c>
      <c r="O130" s="78">
        <v>78527</v>
      </c>
      <c r="P130" s="78">
        <v>194579</v>
      </c>
      <c r="Q130" s="78">
        <v>386933</v>
      </c>
      <c r="R130" s="80" t="s">
        <v>105</v>
      </c>
      <c r="S130" s="77"/>
      <c r="T130" s="77"/>
      <c r="U130" s="77"/>
      <c r="V130" s="77"/>
      <c r="W130" s="77"/>
      <c r="X130" s="77"/>
      <c r="Y130" s="77"/>
    </row>
    <row r="131" spans="1:25" s="78" customFormat="1" ht="10.5" customHeight="1" x14ac:dyDescent="0.15">
      <c r="A131" s="973" t="s">
        <v>392</v>
      </c>
      <c r="B131" s="78" t="s">
        <v>765</v>
      </c>
      <c r="C131" s="78" t="s">
        <v>765</v>
      </c>
      <c r="D131" s="78" t="s">
        <v>765</v>
      </c>
      <c r="E131" s="78" t="s">
        <v>765</v>
      </c>
      <c r="F131" s="78" t="s">
        <v>765</v>
      </c>
      <c r="G131" s="78" t="s">
        <v>765</v>
      </c>
      <c r="H131" s="78">
        <v>45922</v>
      </c>
      <c r="I131" s="78" t="s">
        <v>765</v>
      </c>
      <c r="J131" s="78" t="s">
        <v>765</v>
      </c>
      <c r="K131" s="78">
        <v>14150598</v>
      </c>
      <c r="L131" s="78">
        <v>197468</v>
      </c>
      <c r="M131" s="78" t="s">
        <v>765</v>
      </c>
      <c r="N131" s="78">
        <v>114397</v>
      </c>
      <c r="O131" s="78" t="s">
        <v>765</v>
      </c>
      <c r="P131" s="78" t="s">
        <v>765</v>
      </c>
      <c r="Q131" s="78">
        <v>83071</v>
      </c>
      <c r="R131" s="80" t="s">
        <v>106</v>
      </c>
      <c r="S131" s="77"/>
      <c r="T131" s="77"/>
      <c r="U131" s="77"/>
      <c r="V131" s="77"/>
      <c r="W131" s="77"/>
      <c r="X131" s="77"/>
      <c r="Y131" s="77"/>
    </row>
    <row r="132" spans="1:25" s="78" customFormat="1" ht="10.5" customHeight="1" x14ac:dyDescent="0.15">
      <c r="A132" s="973" t="s">
        <v>391</v>
      </c>
      <c r="B132" s="78" t="s">
        <v>765</v>
      </c>
      <c r="C132" s="78">
        <v>32983</v>
      </c>
      <c r="D132" s="78" t="s">
        <v>765</v>
      </c>
      <c r="E132" s="78" t="s">
        <v>765</v>
      </c>
      <c r="F132" s="78" t="s">
        <v>765</v>
      </c>
      <c r="G132" s="78" t="s">
        <v>765</v>
      </c>
      <c r="H132" s="78" t="s">
        <v>765</v>
      </c>
      <c r="I132" s="78">
        <v>47245</v>
      </c>
      <c r="J132" s="78" t="s">
        <v>765</v>
      </c>
      <c r="K132" s="78">
        <v>11417758</v>
      </c>
      <c r="L132" s="78">
        <v>791296</v>
      </c>
      <c r="M132" s="78">
        <v>34401</v>
      </c>
      <c r="N132" s="78">
        <v>357258</v>
      </c>
      <c r="O132" s="78" t="s">
        <v>765</v>
      </c>
      <c r="P132" s="78">
        <v>241413</v>
      </c>
      <c r="Q132" s="78">
        <v>158224</v>
      </c>
      <c r="R132" s="81" t="s">
        <v>124</v>
      </c>
      <c r="S132" s="77"/>
      <c r="T132" s="77"/>
      <c r="U132" s="77"/>
      <c r="V132" s="77"/>
      <c r="W132" s="77"/>
      <c r="X132" s="77"/>
      <c r="Y132" s="77"/>
    </row>
    <row r="133" spans="1:25" s="78" customFormat="1" ht="10.5" customHeight="1" x14ac:dyDescent="0.15">
      <c r="A133" s="973" t="s">
        <v>390</v>
      </c>
      <c r="B133" s="78" t="s">
        <v>765</v>
      </c>
      <c r="C133" s="78" t="s">
        <v>765</v>
      </c>
      <c r="D133" s="78" t="s">
        <v>765</v>
      </c>
      <c r="E133" s="78" t="s">
        <v>765</v>
      </c>
      <c r="F133" s="78" t="s">
        <v>765</v>
      </c>
      <c r="G133" s="78" t="s">
        <v>765</v>
      </c>
      <c r="H133" s="78">
        <v>48673</v>
      </c>
      <c r="I133" s="78" t="s">
        <v>765</v>
      </c>
      <c r="J133" s="78" t="s">
        <v>765</v>
      </c>
      <c r="K133" s="78">
        <v>11325922</v>
      </c>
      <c r="L133" s="78">
        <v>643093</v>
      </c>
      <c r="M133" s="78">
        <v>36271</v>
      </c>
      <c r="N133" s="78">
        <v>343575</v>
      </c>
      <c r="O133" s="78" t="s">
        <v>765</v>
      </c>
      <c r="P133" s="78">
        <v>101436</v>
      </c>
      <c r="Q133" s="78">
        <v>161811</v>
      </c>
      <c r="R133" s="80" t="s">
        <v>125</v>
      </c>
      <c r="S133" s="77"/>
      <c r="T133" s="77"/>
      <c r="U133" s="77"/>
      <c r="V133" s="77"/>
      <c r="W133" s="77"/>
      <c r="X133" s="77"/>
      <c r="Y133" s="77"/>
    </row>
    <row r="134" spans="1:25" s="78" customFormat="1" ht="10.5" customHeight="1" x14ac:dyDescent="0.15">
      <c r="A134" s="973" t="s">
        <v>389</v>
      </c>
      <c r="B134" s="78" t="s">
        <v>765</v>
      </c>
      <c r="C134" s="78" t="s">
        <v>765</v>
      </c>
      <c r="D134" s="78" t="s">
        <v>765</v>
      </c>
      <c r="E134" s="78" t="s">
        <v>765</v>
      </c>
      <c r="F134" s="78" t="s">
        <v>765</v>
      </c>
      <c r="G134" s="78" t="s">
        <v>765</v>
      </c>
      <c r="H134" s="78">
        <v>42681</v>
      </c>
      <c r="I134" s="78" t="s">
        <v>765</v>
      </c>
      <c r="J134" s="78" t="s">
        <v>765</v>
      </c>
      <c r="K134" s="78">
        <v>13950519</v>
      </c>
      <c r="L134" s="78">
        <v>825570</v>
      </c>
      <c r="M134" s="78">
        <v>73419</v>
      </c>
      <c r="N134" s="78">
        <v>452677</v>
      </c>
      <c r="O134" s="78" t="s">
        <v>765</v>
      </c>
      <c r="P134" s="78">
        <v>220520</v>
      </c>
      <c r="Q134" s="78">
        <v>78954</v>
      </c>
      <c r="R134" s="80" t="s">
        <v>126</v>
      </c>
      <c r="S134" s="77"/>
      <c r="T134" s="77"/>
      <c r="U134" s="77"/>
      <c r="V134" s="77"/>
      <c r="W134" s="77"/>
      <c r="X134" s="77"/>
      <c r="Y134" s="77"/>
    </row>
    <row r="135" spans="1:25" s="78" customFormat="1" ht="10.5" customHeight="1" x14ac:dyDescent="0.15">
      <c r="A135" s="973" t="s">
        <v>388</v>
      </c>
      <c r="B135" s="78">
        <v>33262</v>
      </c>
      <c r="C135" s="78" t="s">
        <v>765</v>
      </c>
      <c r="D135" s="78" t="s">
        <v>765</v>
      </c>
      <c r="E135" s="78" t="s">
        <v>765</v>
      </c>
      <c r="F135" s="78" t="s">
        <v>765</v>
      </c>
      <c r="G135" s="78" t="s">
        <v>765</v>
      </c>
      <c r="H135" s="78">
        <v>91861</v>
      </c>
      <c r="I135" s="78" t="s">
        <v>765</v>
      </c>
      <c r="J135" s="78" t="s">
        <v>765</v>
      </c>
      <c r="K135" s="78">
        <v>13873257</v>
      </c>
      <c r="L135" s="78">
        <v>529120</v>
      </c>
      <c r="M135" s="78" t="s">
        <v>765</v>
      </c>
      <c r="N135" s="78">
        <v>301067</v>
      </c>
      <c r="O135" s="78" t="s">
        <v>765</v>
      </c>
      <c r="P135" s="78">
        <v>146415</v>
      </c>
      <c r="Q135" s="78">
        <v>81638</v>
      </c>
      <c r="R135" s="80" t="s">
        <v>127</v>
      </c>
      <c r="S135" s="77"/>
      <c r="T135" s="77"/>
      <c r="U135" s="77"/>
      <c r="V135" s="77"/>
      <c r="W135" s="77"/>
      <c r="X135" s="77"/>
      <c r="Y135" s="77"/>
    </row>
    <row r="136" spans="1:25" s="78" customFormat="1" ht="10.5" customHeight="1" x14ac:dyDescent="0.15">
      <c r="A136" s="973" t="s">
        <v>387</v>
      </c>
      <c r="B136" s="78" t="s">
        <v>765</v>
      </c>
      <c r="C136" s="78">
        <v>31560</v>
      </c>
      <c r="D136" s="78" t="s">
        <v>765</v>
      </c>
      <c r="E136" s="78" t="s">
        <v>765</v>
      </c>
      <c r="F136" s="78" t="s">
        <v>765</v>
      </c>
      <c r="G136" s="78" t="s">
        <v>765</v>
      </c>
      <c r="H136" s="78">
        <v>44976</v>
      </c>
      <c r="I136" s="78" t="s">
        <v>765</v>
      </c>
      <c r="J136" s="78" t="s">
        <v>765</v>
      </c>
      <c r="K136" s="78">
        <v>13475797</v>
      </c>
      <c r="L136" s="78">
        <v>1028162</v>
      </c>
      <c r="M136" s="78">
        <v>213941</v>
      </c>
      <c r="N136" s="78">
        <v>334013</v>
      </c>
      <c r="O136" s="78" t="s">
        <v>765</v>
      </c>
      <c r="P136" s="78">
        <v>320798</v>
      </c>
      <c r="Q136" s="78">
        <v>159410</v>
      </c>
      <c r="R136" s="80" t="s">
        <v>128</v>
      </c>
      <c r="S136" s="77"/>
      <c r="T136" s="77"/>
      <c r="U136" s="77"/>
      <c r="V136" s="77"/>
      <c r="W136" s="77"/>
      <c r="X136" s="77"/>
      <c r="Y136" s="77"/>
    </row>
    <row r="137" spans="1:25" s="78" customFormat="1" ht="10.5" customHeight="1" x14ac:dyDescent="0.15">
      <c r="A137" s="973" t="s">
        <v>386</v>
      </c>
      <c r="B137" s="78" t="s">
        <v>765</v>
      </c>
      <c r="C137" s="78" t="s">
        <v>765</v>
      </c>
      <c r="D137" s="78" t="s">
        <v>765</v>
      </c>
      <c r="E137" s="78" t="s">
        <v>765</v>
      </c>
      <c r="F137" s="78" t="s">
        <v>765</v>
      </c>
      <c r="G137" s="78" t="s">
        <v>765</v>
      </c>
      <c r="H137" s="78">
        <v>37557</v>
      </c>
      <c r="I137" s="78" t="s">
        <v>765</v>
      </c>
      <c r="J137" s="78" t="s">
        <v>765</v>
      </c>
      <c r="K137" s="78">
        <v>12652198</v>
      </c>
      <c r="L137" s="78">
        <v>815859</v>
      </c>
      <c r="M137" s="78">
        <v>75769</v>
      </c>
      <c r="N137" s="78">
        <v>365622</v>
      </c>
      <c r="O137" s="78" t="s">
        <v>765</v>
      </c>
      <c r="P137" s="78">
        <v>296960</v>
      </c>
      <c r="Q137" s="78">
        <v>77508</v>
      </c>
      <c r="R137" s="80" t="s">
        <v>107</v>
      </c>
      <c r="S137" s="77"/>
      <c r="T137" s="77"/>
      <c r="U137" s="77"/>
      <c r="V137" s="77"/>
      <c r="W137" s="77"/>
      <c r="X137" s="77"/>
      <c r="Y137" s="77"/>
    </row>
    <row r="138" spans="1:25" s="78" customFormat="1" ht="10.5" customHeight="1" x14ac:dyDescent="0.15">
      <c r="A138" s="973" t="s">
        <v>385</v>
      </c>
      <c r="B138" s="78">
        <v>34743</v>
      </c>
      <c r="C138" s="78" t="s">
        <v>765</v>
      </c>
      <c r="D138" s="78" t="s">
        <v>765</v>
      </c>
      <c r="E138" s="78" t="s">
        <v>765</v>
      </c>
      <c r="F138" s="78" t="s">
        <v>765</v>
      </c>
      <c r="G138" s="78" t="s">
        <v>765</v>
      </c>
      <c r="H138" s="78">
        <v>47117</v>
      </c>
      <c r="I138" s="78" t="s">
        <v>765</v>
      </c>
      <c r="J138" s="78" t="s">
        <v>765</v>
      </c>
      <c r="K138" s="78">
        <v>14406871</v>
      </c>
      <c r="L138" s="78">
        <v>921210</v>
      </c>
      <c r="M138" s="78" t="s">
        <v>765</v>
      </c>
      <c r="N138" s="78">
        <v>484467</v>
      </c>
      <c r="O138" s="78" t="s">
        <v>765</v>
      </c>
      <c r="P138" s="78">
        <v>358873</v>
      </c>
      <c r="Q138" s="78">
        <v>77870</v>
      </c>
      <c r="R138" s="80" t="s">
        <v>108</v>
      </c>
      <c r="S138" s="77"/>
      <c r="T138" s="77"/>
      <c r="U138" s="77"/>
      <c r="V138" s="77"/>
      <c r="W138" s="77"/>
      <c r="X138" s="77"/>
      <c r="Y138" s="77"/>
    </row>
    <row r="139" spans="1:25" s="78" customFormat="1" ht="10.5" customHeight="1" x14ac:dyDescent="0.15">
      <c r="A139" s="973" t="s">
        <v>384</v>
      </c>
      <c r="B139" s="78" t="s">
        <v>765</v>
      </c>
      <c r="C139" s="78">
        <v>33169</v>
      </c>
      <c r="D139" s="78" t="s">
        <v>765</v>
      </c>
      <c r="E139" s="78" t="s">
        <v>765</v>
      </c>
      <c r="F139" s="78" t="s">
        <v>765</v>
      </c>
      <c r="G139" s="78" t="s">
        <v>765</v>
      </c>
      <c r="H139" s="78">
        <v>47333</v>
      </c>
      <c r="I139" s="78" t="s">
        <v>765</v>
      </c>
      <c r="J139" s="78" t="s">
        <v>765</v>
      </c>
      <c r="K139" s="78">
        <v>15114183</v>
      </c>
      <c r="L139" s="78">
        <v>1078171</v>
      </c>
      <c r="M139" s="78">
        <v>41527</v>
      </c>
      <c r="N139" s="78">
        <v>657889</v>
      </c>
      <c r="O139" s="78" t="s">
        <v>765</v>
      </c>
      <c r="P139" s="78">
        <v>303600</v>
      </c>
      <c r="Q139" s="78">
        <v>75155</v>
      </c>
      <c r="R139" s="80" t="s">
        <v>109</v>
      </c>
      <c r="S139" s="77"/>
      <c r="T139" s="77"/>
      <c r="U139" s="77"/>
      <c r="V139" s="77"/>
      <c r="W139" s="77"/>
      <c r="X139" s="77"/>
      <c r="Y139" s="77"/>
    </row>
    <row r="140" spans="1:25" s="78" customFormat="1" ht="10.5" customHeight="1" x14ac:dyDescent="0.15">
      <c r="A140" s="973" t="s">
        <v>678</v>
      </c>
      <c r="B140" s="78" t="s">
        <v>765</v>
      </c>
      <c r="C140" s="78" t="s">
        <v>765</v>
      </c>
      <c r="D140" s="78" t="s">
        <v>765</v>
      </c>
      <c r="E140" s="78" t="s">
        <v>765</v>
      </c>
      <c r="F140" s="78" t="s">
        <v>765</v>
      </c>
      <c r="G140" s="78" t="s">
        <v>765</v>
      </c>
      <c r="H140" s="78" t="s">
        <v>765</v>
      </c>
      <c r="I140" s="78" t="s">
        <v>765</v>
      </c>
      <c r="J140" s="78" t="s">
        <v>765</v>
      </c>
      <c r="K140" s="78">
        <v>15086517</v>
      </c>
      <c r="L140" s="78">
        <v>1001783</v>
      </c>
      <c r="M140" s="78">
        <v>142849</v>
      </c>
      <c r="N140" s="78">
        <v>524624</v>
      </c>
      <c r="O140" s="78" t="s">
        <v>765</v>
      </c>
      <c r="P140" s="78">
        <v>178276</v>
      </c>
      <c r="Q140" s="78">
        <v>156034</v>
      </c>
      <c r="R140" s="80" t="s">
        <v>679</v>
      </c>
      <c r="S140" s="77"/>
      <c r="T140" s="77"/>
      <c r="U140" s="77"/>
      <c r="V140" s="77"/>
      <c r="W140" s="77"/>
      <c r="X140" s="77"/>
      <c r="Y140" s="77"/>
    </row>
    <row r="141" spans="1:25" s="78" customFormat="1" ht="10.5" customHeight="1" x14ac:dyDescent="0.15">
      <c r="A141" s="973" t="s">
        <v>383</v>
      </c>
      <c r="B141" s="78" t="s">
        <v>765</v>
      </c>
      <c r="C141" s="78" t="s">
        <v>765</v>
      </c>
      <c r="D141" s="78" t="s">
        <v>765</v>
      </c>
      <c r="E141" s="78" t="s">
        <v>765</v>
      </c>
      <c r="F141" s="78" t="s">
        <v>765</v>
      </c>
      <c r="G141" s="78" t="s">
        <v>765</v>
      </c>
      <c r="H141" s="78" t="s">
        <v>765</v>
      </c>
      <c r="I141" s="78" t="s">
        <v>765</v>
      </c>
      <c r="J141" s="78" t="s">
        <v>765</v>
      </c>
      <c r="K141" s="78">
        <v>11654553</v>
      </c>
      <c r="L141" s="78">
        <v>801937</v>
      </c>
      <c r="M141" s="78">
        <v>40356</v>
      </c>
      <c r="N141" s="78">
        <v>462780</v>
      </c>
      <c r="O141" s="78" t="s">
        <v>765</v>
      </c>
      <c r="P141" s="78">
        <v>222693</v>
      </c>
      <c r="Q141" s="78">
        <v>76108</v>
      </c>
      <c r="R141" s="80" t="s">
        <v>104</v>
      </c>
      <c r="S141" s="77"/>
      <c r="T141" s="77"/>
      <c r="U141" s="77"/>
      <c r="V141" s="77"/>
      <c r="W141" s="77"/>
      <c r="X141" s="77"/>
      <c r="Y141" s="77"/>
    </row>
    <row r="142" spans="1:25" s="78" customFormat="1" ht="10.5" customHeight="1" x14ac:dyDescent="0.15">
      <c r="A142" s="974" t="s">
        <v>382</v>
      </c>
      <c r="B142" s="82" t="s">
        <v>765</v>
      </c>
      <c r="C142" s="83" t="s">
        <v>765</v>
      </c>
      <c r="D142" s="83" t="s">
        <v>765</v>
      </c>
      <c r="E142" s="83" t="s">
        <v>765</v>
      </c>
      <c r="F142" s="83" t="s">
        <v>765</v>
      </c>
      <c r="G142" s="83" t="s">
        <v>765</v>
      </c>
      <c r="H142" s="83">
        <v>47161</v>
      </c>
      <c r="I142" s="83" t="s">
        <v>765</v>
      </c>
      <c r="J142" s="83" t="s">
        <v>765</v>
      </c>
      <c r="K142" s="83">
        <v>14475193</v>
      </c>
      <c r="L142" s="83">
        <v>969278</v>
      </c>
      <c r="M142" s="83">
        <v>39127</v>
      </c>
      <c r="N142" s="83">
        <v>549449</v>
      </c>
      <c r="O142" s="83" t="s">
        <v>765</v>
      </c>
      <c r="P142" s="83">
        <v>304076</v>
      </c>
      <c r="Q142" s="83">
        <v>76626</v>
      </c>
      <c r="R142" s="84" t="s">
        <v>105</v>
      </c>
      <c r="S142" s="77"/>
      <c r="T142" s="77"/>
      <c r="U142" s="77"/>
      <c r="V142" s="77"/>
      <c r="W142" s="77"/>
      <c r="X142" s="77"/>
      <c r="Y142" s="77"/>
    </row>
    <row r="143" spans="1:25" ht="23.25" customHeight="1" x14ac:dyDescent="0.35">
      <c r="I143" s="85" t="s">
        <v>129</v>
      </c>
      <c r="Q143" s="88" t="s">
        <v>103</v>
      </c>
    </row>
    <row r="144" spans="1:25" s="21" customFormat="1" ht="11.25" customHeight="1" x14ac:dyDescent="0.15">
      <c r="A144" s="70"/>
      <c r="B144" s="86" t="s">
        <v>130</v>
      </c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1047" t="s">
        <v>111</v>
      </c>
      <c r="S144" s="19"/>
      <c r="T144" s="19"/>
      <c r="U144" s="19"/>
      <c r="V144" s="19"/>
      <c r="W144" s="19"/>
      <c r="X144" s="19"/>
      <c r="Y144" s="19"/>
    </row>
    <row r="145" spans="1:25" s="73" customFormat="1" ht="28.5" customHeight="1" x14ac:dyDescent="0.2">
      <c r="A145" s="37" t="s">
        <v>276</v>
      </c>
      <c r="B145" s="87" t="s">
        <v>289</v>
      </c>
      <c r="C145" s="999" t="s">
        <v>187</v>
      </c>
      <c r="D145" s="20"/>
      <c r="E145" s="20"/>
      <c r="F145" s="20"/>
      <c r="G145" s="20"/>
      <c r="H145" s="89"/>
      <c r="I145" s="14" t="s">
        <v>697</v>
      </c>
      <c r="J145" s="999" t="s">
        <v>68</v>
      </c>
      <c r="K145" s="20"/>
      <c r="L145" s="20"/>
      <c r="M145" s="20"/>
      <c r="N145" s="20"/>
      <c r="O145" s="20"/>
      <c r="P145" s="89"/>
      <c r="Q145" s="999" t="s">
        <v>192</v>
      </c>
      <c r="R145" s="1048"/>
      <c r="S145" s="15"/>
      <c r="T145" s="15"/>
      <c r="U145" s="15"/>
      <c r="V145" s="15"/>
      <c r="W145" s="15"/>
      <c r="X145" s="15"/>
      <c r="Y145" s="15"/>
    </row>
    <row r="146" spans="1:25" s="73" customFormat="1" ht="28.5" customHeight="1" x14ac:dyDescent="0.2">
      <c r="A146" s="37"/>
      <c r="B146" s="14" t="s">
        <v>190</v>
      </c>
      <c r="C146" s="16" t="s">
        <v>32</v>
      </c>
      <c r="D146" s="14" t="s">
        <v>67</v>
      </c>
      <c r="E146" s="14" t="s">
        <v>191</v>
      </c>
      <c r="F146" s="14" t="s">
        <v>698</v>
      </c>
      <c r="G146" s="14" t="s">
        <v>699</v>
      </c>
      <c r="H146" s="14" t="s">
        <v>700</v>
      </c>
      <c r="I146" s="14" t="s">
        <v>701</v>
      </c>
      <c r="J146" s="16" t="s">
        <v>46</v>
      </c>
      <c r="K146" s="14" t="s">
        <v>70</v>
      </c>
      <c r="L146" s="14" t="s">
        <v>71</v>
      </c>
      <c r="M146" s="14" t="s">
        <v>702</v>
      </c>
      <c r="N146" s="14" t="s">
        <v>703</v>
      </c>
      <c r="O146" s="14" t="s">
        <v>704</v>
      </c>
      <c r="P146" s="14" t="s">
        <v>705</v>
      </c>
      <c r="Q146" s="975" t="s">
        <v>47</v>
      </c>
      <c r="R146" s="1048"/>
      <c r="S146" s="15"/>
      <c r="T146" s="15"/>
      <c r="U146" s="15"/>
      <c r="V146" s="15"/>
      <c r="W146" s="15"/>
      <c r="X146" s="15"/>
      <c r="Y146" s="15"/>
    </row>
    <row r="147" spans="1:25" s="73" customFormat="1" ht="12" customHeight="1" x14ac:dyDescent="0.2">
      <c r="A147" s="38"/>
      <c r="B147" s="18" t="str">
        <f>PROPER("SOROOSH")</f>
        <v>Soroosh</v>
      </c>
      <c r="C147" s="18"/>
      <c r="D147" s="18" t="str">
        <f>PROPER("BASRAH-L")</f>
        <v>Basrah-L</v>
      </c>
      <c r="E147" s="18" t="str">
        <f>PROPER("BASRAH-H")</f>
        <v>Basrah-H</v>
      </c>
      <c r="F147" s="18" t="str">
        <f>PROPER("IRAQ-FO")</f>
        <v>Iraq-Fo</v>
      </c>
      <c r="G147" s="18" t="str">
        <f>PROPER("IRA-L-FO")</f>
        <v>Ira-L-Fo</v>
      </c>
      <c r="H147" s="18" t="str">
        <f>PROPER("EXBOIROR")</f>
        <v>Exboiror</v>
      </c>
      <c r="I147" s="18" t="str">
        <f>PROPER("BANOC-AM")</f>
        <v>Banoc-Am</v>
      </c>
      <c r="J147" s="18"/>
      <c r="K147" s="18" t="str">
        <f>PROPER("ARAB-L")</f>
        <v>Arab-L</v>
      </c>
      <c r="L147" s="18" t="str">
        <f>PROPER("ARAB-H")</f>
        <v>Arab-H</v>
      </c>
      <c r="M147" s="18" t="str">
        <f>PROPER("ARAB-M")</f>
        <v>Arab-M</v>
      </c>
      <c r="N147" s="18" t="str">
        <f>PROPER("ARAB-E-L")</f>
        <v>Arab-E-L</v>
      </c>
      <c r="O147" s="18" t="str">
        <f>PROPER("ARAB-S-L")</f>
        <v>Arab-S-L</v>
      </c>
      <c r="P147" s="18" t="str">
        <f>PROPER("ARA-L-FO")</f>
        <v>Ara-L-Fo</v>
      </c>
      <c r="Q147" s="17"/>
      <c r="R147" s="1049"/>
      <c r="S147" s="15"/>
      <c r="T147" s="15"/>
      <c r="U147" s="15"/>
      <c r="V147" s="15"/>
      <c r="W147" s="15"/>
      <c r="X147" s="15"/>
      <c r="Y147" s="15"/>
    </row>
    <row r="148" spans="1:25" s="78" customFormat="1" ht="10.5" customHeight="1" x14ac:dyDescent="0.15">
      <c r="A148" s="972" t="s">
        <v>598</v>
      </c>
      <c r="B148" s="74">
        <v>885792</v>
      </c>
      <c r="C148" s="75">
        <v>3677469</v>
      </c>
      <c r="D148" s="75">
        <v>3633396</v>
      </c>
      <c r="E148" s="75" t="s">
        <v>765</v>
      </c>
      <c r="F148" s="75">
        <v>44073</v>
      </c>
      <c r="G148" s="75" t="s">
        <v>765</v>
      </c>
      <c r="H148" s="75" t="s">
        <v>765</v>
      </c>
      <c r="I148" s="75" t="s">
        <v>765</v>
      </c>
      <c r="J148" s="75">
        <v>64112316</v>
      </c>
      <c r="K148" s="75">
        <v>20287337</v>
      </c>
      <c r="L148" s="75">
        <v>6277996</v>
      </c>
      <c r="M148" s="75">
        <v>9707438</v>
      </c>
      <c r="N148" s="75">
        <v>25026333</v>
      </c>
      <c r="O148" s="75">
        <v>2769899</v>
      </c>
      <c r="P148" s="75">
        <v>43313</v>
      </c>
      <c r="Q148" s="75">
        <v>14701442</v>
      </c>
      <c r="R148" s="76" t="s">
        <v>118</v>
      </c>
      <c r="S148" s="77"/>
      <c r="T148" s="77"/>
      <c r="U148" s="77"/>
      <c r="V148" s="77"/>
      <c r="W148" s="77"/>
      <c r="X148" s="77"/>
      <c r="Y148" s="77"/>
    </row>
    <row r="149" spans="1:25" s="78" customFormat="1" ht="10.5" customHeight="1" x14ac:dyDescent="0.15">
      <c r="A149" s="973" t="s">
        <v>669</v>
      </c>
      <c r="B149" s="78">
        <v>232564</v>
      </c>
      <c r="C149" s="78">
        <v>2322872</v>
      </c>
      <c r="D149" s="78">
        <v>2256730</v>
      </c>
      <c r="E149" s="78" t="s">
        <v>765</v>
      </c>
      <c r="F149" s="78">
        <v>66142</v>
      </c>
      <c r="G149" s="78" t="s">
        <v>765</v>
      </c>
      <c r="H149" s="78" t="s">
        <v>765</v>
      </c>
      <c r="I149" s="78" t="s">
        <v>765</v>
      </c>
      <c r="J149" s="78">
        <v>63007481</v>
      </c>
      <c r="K149" s="78">
        <v>20360622</v>
      </c>
      <c r="L149" s="78">
        <v>6491638</v>
      </c>
      <c r="M149" s="78">
        <v>10301408</v>
      </c>
      <c r="N149" s="78">
        <v>23764789</v>
      </c>
      <c r="O149" s="78">
        <v>2089024</v>
      </c>
      <c r="P149" s="78" t="s">
        <v>765</v>
      </c>
      <c r="Q149" s="78">
        <v>14192309</v>
      </c>
      <c r="R149" s="80" t="s">
        <v>119</v>
      </c>
      <c r="S149" s="77"/>
      <c r="T149" s="77"/>
      <c r="U149" s="77"/>
      <c r="V149" s="77"/>
      <c r="W149" s="77"/>
      <c r="X149" s="77"/>
      <c r="Y149" s="77"/>
    </row>
    <row r="150" spans="1:25" s="78" customFormat="1" ht="10.5" customHeight="1" x14ac:dyDescent="0.15">
      <c r="A150" s="973" t="s">
        <v>670</v>
      </c>
      <c r="B150" s="78">
        <v>312458</v>
      </c>
      <c r="C150" s="78">
        <v>3217614</v>
      </c>
      <c r="D150" s="78">
        <v>2670362</v>
      </c>
      <c r="E150" s="78">
        <v>468027</v>
      </c>
      <c r="F150" s="78">
        <v>42391</v>
      </c>
      <c r="G150" s="78">
        <v>36834</v>
      </c>
      <c r="H150" s="78" t="s">
        <v>765</v>
      </c>
      <c r="I150" s="78" t="s">
        <v>765</v>
      </c>
      <c r="J150" s="78">
        <v>65580322</v>
      </c>
      <c r="K150" s="78">
        <v>22471625</v>
      </c>
      <c r="L150" s="78">
        <v>7670353</v>
      </c>
      <c r="M150" s="78">
        <v>9702870</v>
      </c>
      <c r="N150" s="78">
        <v>23273877</v>
      </c>
      <c r="O150" s="78">
        <v>2461597</v>
      </c>
      <c r="P150" s="78" t="s">
        <v>765</v>
      </c>
      <c r="Q150" s="78">
        <v>14516794</v>
      </c>
      <c r="R150" s="80" t="s">
        <v>120</v>
      </c>
      <c r="S150" s="77"/>
      <c r="T150" s="77"/>
      <c r="U150" s="77"/>
      <c r="V150" s="77"/>
      <c r="W150" s="77"/>
      <c r="X150" s="77"/>
      <c r="Y150" s="77"/>
    </row>
    <row r="151" spans="1:25" s="78" customFormat="1" ht="10.5" customHeight="1" x14ac:dyDescent="0.15">
      <c r="A151" s="973" t="s">
        <v>671</v>
      </c>
      <c r="B151" s="78">
        <v>279407</v>
      </c>
      <c r="C151" s="78">
        <v>4557488</v>
      </c>
      <c r="D151" s="78">
        <v>3847548</v>
      </c>
      <c r="E151" s="78">
        <v>520860</v>
      </c>
      <c r="F151" s="78">
        <v>27915</v>
      </c>
      <c r="G151" s="78" t="s">
        <v>765</v>
      </c>
      <c r="H151" s="78">
        <v>161165</v>
      </c>
      <c r="I151" s="78" t="s">
        <v>765</v>
      </c>
      <c r="J151" s="78">
        <v>68828354</v>
      </c>
      <c r="K151" s="78">
        <v>24355974</v>
      </c>
      <c r="L151" s="78">
        <v>8372160</v>
      </c>
      <c r="M151" s="78">
        <v>9232236</v>
      </c>
      <c r="N151" s="78">
        <v>24564966</v>
      </c>
      <c r="O151" s="78">
        <v>2274701</v>
      </c>
      <c r="P151" s="78">
        <v>28317</v>
      </c>
      <c r="Q151" s="78">
        <v>13158839</v>
      </c>
      <c r="R151" s="80" t="s">
        <v>283</v>
      </c>
      <c r="S151" s="77"/>
      <c r="T151" s="77"/>
      <c r="U151" s="77"/>
      <c r="V151" s="77"/>
      <c r="W151" s="77"/>
      <c r="X151" s="77"/>
      <c r="Y151" s="77"/>
    </row>
    <row r="152" spans="1:25" s="78" customFormat="1" ht="10.5" customHeight="1" x14ac:dyDescent="0.15">
      <c r="A152" s="973" t="s">
        <v>672</v>
      </c>
      <c r="B152" s="78" t="s">
        <v>765</v>
      </c>
      <c r="C152" s="78">
        <v>3243225</v>
      </c>
      <c r="D152" s="78">
        <v>3077333</v>
      </c>
      <c r="E152" s="78">
        <v>165892</v>
      </c>
      <c r="F152" s="78" t="s">
        <v>765</v>
      </c>
      <c r="G152" s="78" t="s">
        <v>765</v>
      </c>
      <c r="H152" s="78" t="s">
        <v>765</v>
      </c>
      <c r="I152" s="78" t="s">
        <v>765</v>
      </c>
      <c r="J152" s="78">
        <v>75176583</v>
      </c>
      <c r="K152" s="78">
        <v>23289838</v>
      </c>
      <c r="L152" s="78">
        <v>7432762</v>
      </c>
      <c r="M152" s="78">
        <v>7753393</v>
      </c>
      <c r="N152" s="78">
        <v>34143252</v>
      </c>
      <c r="O152" s="78">
        <v>2557338</v>
      </c>
      <c r="P152" s="78" t="s">
        <v>765</v>
      </c>
      <c r="Q152" s="78">
        <v>13708100</v>
      </c>
      <c r="R152" s="80" t="s">
        <v>673</v>
      </c>
      <c r="S152" s="77"/>
      <c r="T152" s="77"/>
      <c r="U152" s="77"/>
      <c r="V152" s="77"/>
      <c r="W152" s="77"/>
      <c r="X152" s="77"/>
      <c r="Y152" s="77"/>
    </row>
    <row r="153" spans="1:25" s="78" customFormat="1" ht="10.5" customHeight="1" x14ac:dyDescent="0.15">
      <c r="A153" s="973"/>
      <c r="R153" s="80"/>
      <c r="S153" s="77"/>
      <c r="T153" s="77"/>
      <c r="U153" s="77"/>
      <c r="V153" s="77"/>
      <c r="W153" s="77"/>
      <c r="X153" s="77"/>
      <c r="Y153" s="77"/>
    </row>
    <row r="154" spans="1:25" s="78" customFormat="1" ht="10.5" customHeight="1" x14ac:dyDescent="0.15">
      <c r="A154" s="973" t="s">
        <v>595</v>
      </c>
      <c r="B154" s="78">
        <v>46311</v>
      </c>
      <c r="C154" s="78">
        <v>4680591</v>
      </c>
      <c r="D154" s="78">
        <v>4131816</v>
      </c>
      <c r="E154" s="78">
        <v>520860</v>
      </c>
      <c r="F154" s="78">
        <v>27915</v>
      </c>
      <c r="G154" s="78" t="s">
        <v>765</v>
      </c>
      <c r="H154" s="78" t="s">
        <v>765</v>
      </c>
      <c r="I154" s="78" t="s">
        <v>765</v>
      </c>
      <c r="J154" s="78">
        <v>71417170</v>
      </c>
      <c r="K154" s="78">
        <v>23822221</v>
      </c>
      <c r="L154" s="78">
        <v>9154833</v>
      </c>
      <c r="M154" s="78">
        <v>8569992</v>
      </c>
      <c r="N154" s="78">
        <v>27578620</v>
      </c>
      <c r="O154" s="78">
        <v>2263187</v>
      </c>
      <c r="P154" s="78">
        <v>28317</v>
      </c>
      <c r="Q154" s="78">
        <v>12601279</v>
      </c>
      <c r="R154" s="80" t="s">
        <v>282</v>
      </c>
      <c r="S154" s="77"/>
      <c r="T154" s="77"/>
      <c r="U154" s="77"/>
      <c r="V154" s="77"/>
      <c r="W154" s="77"/>
      <c r="X154" s="77"/>
      <c r="Y154" s="77"/>
    </row>
    <row r="155" spans="1:25" s="78" customFormat="1" ht="10.5" customHeight="1" x14ac:dyDescent="0.15">
      <c r="A155" s="973" t="s">
        <v>674</v>
      </c>
      <c r="B155" s="78" t="s">
        <v>765</v>
      </c>
      <c r="C155" s="78">
        <v>3447913</v>
      </c>
      <c r="D155" s="78">
        <v>3282021</v>
      </c>
      <c r="E155" s="78">
        <v>165892</v>
      </c>
      <c r="F155" s="78" t="s">
        <v>765</v>
      </c>
      <c r="G155" s="78" t="s">
        <v>765</v>
      </c>
      <c r="H155" s="78" t="s">
        <v>765</v>
      </c>
      <c r="I155" s="78">
        <v>165483</v>
      </c>
      <c r="J155" s="78">
        <v>72942929</v>
      </c>
      <c r="K155" s="78">
        <v>22214708</v>
      </c>
      <c r="L155" s="78">
        <v>6788152</v>
      </c>
      <c r="M155" s="78">
        <v>7448179</v>
      </c>
      <c r="N155" s="78">
        <v>33909874</v>
      </c>
      <c r="O155" s="78">
        <v>2582016</v>
      </c>
      <c r="P155" s="78" t="s">
        <v>765</v>
      </c>
      <c r="Q155" s="78">
        <v>13530531</v>
      </c>
      <c r="R155" s="80" t="s">
        <v>675</v>
      </c>
      <c r="S155" s="77"/>
      <c r="T155" s="77"/>
      <c r="U155" s="77"/>
      <c r="V155" s="77"/>
      <c r="W155" s="77"/>
      <c r="X155" s="77"/>
      <c r="Y155" s="77"/>
    </row>
    <row r="156" spans="1:25" s="78" customFormat="1" ht="10.5" customHeight="1" x14ac:dyDescent="0.15">
      <c r="A156" s="973"/>
      <c r="R156" s="80"/>
      <c r="S156" s="77"/>
      <c r="T156" s="77"/>
      <c r="U156" s="77"/>
      <c r="V156" s="77"/>
      <c r="W156" s="77"/>
      <c r="X156" s="77"/>
      <c r="Y156" s="77"/>
    </row>
    <row r="157" spans="1:25" s="78" customFormat="1" ht="10.5" customHeight="1" x14ac:dyDescent="0.15">
      <c r="A157" s="973" t="s">
        <v>393</v>
      </c>
      <c r="B157" s="78" t="s">
        <v>765</v>
      </c>
      <c r="C157" s="78">
        <v>932297</v>
      </c>
      <c r="D157" s="78">
        <v>932297</v>
      </c>
      <c r="E157" s="78" t="s">
        <v>765</v>
      </c>
      <c r="F157" s="78" t="s">
        <v>765</v>
      </c>
      <c r="G157" s="78" t="s">
        <v>765</v>
      </c>
      <c r="H157" s="78" t="s">
        <v>765</v>
      </c>
      <c r="I157" s="78" t="s">
        <v>765</v>
      </c>
      <c r="J157" s="78">
        <v>20152929</v>
      </c>
      <c r="K157" s="78">
        <v>6431278</v>
      </c>
      <c r="L157" s="78">
        <v>2530740</v>
      </c>
      <c r="M157" s="78">
        <v>2143723</v>
      </c>
      <c r="N157" s="78">
        <v>8411509</v>
      </c>
      <c r="O157" s="78">
        <v>635679</v>
      </c>
      <c r="P157" s="78" t="s">
        <v>765</v>
      </c>
      <c r="Q157" s="78">
        <v>3694511</v>
      </c>
      <c r="R157" s="80" t="s">
        <v>281</v>
      </c>
      <c r="S157" s="77"/>
      <c r="T157" s="77"/>
      <c r="U157" s="77"/>
      <c r="V157" s="77"/>
      <c r="W157" s="77"/>
      <c r="X157" s="77"/>
      <c r="Y157" s="77"/>
    </row>
    <row r="158" spans="1:25" s="78" customFormat="1" ht="10.5" customHeight="1" x14ac:dyDescent="0.15">
      <c r="A158" s="973" t="s">
        <v>396</v>
      </c>
      <c r="B158" s="78" t="s">
        <v>765</v>
      </c>
      <c r="C158" s="78">
        <v>987174</v>
      </c>
      <c r="D158" s="78">
        <v>851905</v>
      </c>
      <c r="E158" s="78">
        <v>135269</v>
      </c>
      <c r="F158" s="78" t="s">
        <v>765</v>
      </c>
      <c r="G158" s="78" t="s">
        <v>765</v>
      </c>
      <c r="H158" s="78" t="s">
        <v>765</v>
      </c>
      <c r="I158" s="78" t="s">
        <v>765</v>
      </c>
      <c r="J158" s="78">
        <v>16824813</v>
      </c>
      <c r="K158" s="78">
        <v>5603841</v>
      </c>
      <c r="L158" s="78">
        <v>1354267</v>
      </c>
      <c r="M158" s="78">
        <v>1500902</v>
      </c>
      <c r="N158" s="78">
        <v>7710966</v>
      </c>
      <c r="O158" s="78">
        <v>654837</v>
      </c>
      <c r="P158" s="78" t="s">
        <v>765</v>
      </c>
      <c r="Q158" s="78">
        <v>3429220</v>
      </c>
      <c r="R158" s="80" t="s">
        <v>121</v>
      </c>
      <c r="S158" s="77"/>
      <c r="T158" s="77"/>
      <c r="U158" s="77"/>
      <c r="V158" s="77"/>
      <c r="W158" s="77"/>
      <c r="X158" s="77"/>
      <c r="Y158" s="77"/>
    </row>
    <row r="159" spans="1:25" s="78" customFormat="1" ht="10.5" customHeight="1" x14ac:dyDescent="0.15">
      <c r="A159" s="973" t="s">
        <v>395</v>
      </c>
      <c r="B159" s="78" t="s">
        <v>765</v>
      </c>
      <c r="C159" s="78">
        <v>688408</v>
      </c>
      <c r="D159" s="78">
        <v>657785</v>
      </c>
      <c r="E159" s="78">
        <v>30623</v>
      </c>
      <c r="F159" s="78" t="s">
        <v>765</v>
      </c>
      <c r="G159" s="78" t="s">
        <v>765</v>
      </c>
      <c r="H159" s="78" t="s">
        <v>765</v>
      </c>
      <c r="I159" s="78" t="s">
        <v>765</v>
      </c>
      <c r="J159" s="78">
        <v>18883075</v>
      </c>
      <c r="K159" s="78">
        <v>5669766</v>
      </c>
      <c r="L159" s="78">
        <v>2037071</v>
      </c>
      <c r="M159" s="78">
        <v>1750545</v>
      </c>
      <c r="N159" s="78">
        <v>8777404</v>
      </c>
      <c r="O159" s="78">
        <v>648289</v>
      </c>
      <c r="P159" s="78" t="s">
        <v>765</v>
      </c>
      <c r="Q159" s="78">
        <v>3415876</v>
      </c>
      <c r="R159" s="80" t="s">
        <v>122</v>
      </c>
      <c r="S159" s="77"/>
      <c r="T159" s="77"/>
      <c r="U159" s="77"/>
      <c r="V159" s="77"/>
      <c r="W159" s="77"/>
      <c r="X159" s="77"/>
      <c r="Y159" s="77"/>
    </row>
    <row r="160" spans="1:25" s="78" customFormat="1" ht="10.5" customHeight="1" x14ac:dyDescent="0.15">
      <c r="A160" s="973" t="s">
        <v>394</v>
      </c>
      <c r="B160" s="78" t="s">
        <v>765</v>
      </c>
      <c r="C160" s="78">
        <v>635346</v>
      </c>
      <c r="D160" s="78">
        <v>635346</v>
      </c>
      <c r="E160" s="78" t="s">
        <v>765</v>
      </c>
      <c r="F160" s="78" t="s">
        <v>765</v>
      </c>
      <c r="G160" s="78" t="s">
        <v>765</v>
      </c>
      <c r="H160" s="78" t="s">
        <v>765</v>
      </c>
      <c r="I160" s="78" t="s">
        <v>765</v>
      </c>
      <c r="J160" s="78">
        <v>19315766</v>
      </c>
      <c r="K160" s="78">
        <v>5584953</v>
      </c>
      <c r="L160" s="78">
        <v>1510684</v>
      </c>
      <c r="M160" s="78">
        <v>2358223</v>
      </c>
      <c r="N160" s="78">
        <v>9243373</v>
      </c>
      <c r="O160" s="78">
        <v>618533</v>
      </c>
      <c r="P160" s="78" t="s">
        <v>765</v>
      </c>
      <c r="Q160" s="78">
        <v>3168493</v>
      </c>
      <c r="R160" s="80" t="s">
        <v>123</v>
      </c>
      <c r="S160" s="77"/>
      <c r="T160" s="77"/>
      <c r="U160" s="77"/>
      <c r="V160" s="77"/>
      <c r="W160" s="77"/>
      <c r="X160" s="77"/>
      <c r="Y160" s="77"/>
    </row>
    <row r="161" spans="1:25" s="78" customFormat="1" ht="10.5" customHeight="1" x14ac:dyDescent="0.15">
      <c r="A161" s="973" t="s">
        <v>676</v>
      </c>
      <c r="B161" s="78" t="s">
        <v>765</v>
      </c>
      <c r="C161" s="78">
        <v>1136985</v>
      </c>
      <c r="D161" s="78">
        <v>1136985</v>
      </c>
      <c r="E161" s="78" t="s">
        <v>765</v>
      </c>
      <c r="F161" s="78" t="s">
        <v>765</v>
      </c>
      <c r="G161" s="78" t="s">
        <v>765</v>
      </c>
      <c r="H161" s="78" t="s">
        <v>765</v>
      </c>
      <c r="I161" s="78">
        <v>165483</v>
      </c>
      <c r="J161" s="78">
        <v>17919275</v>
      </c>
      <c r="K161" s="78">
        <v>5356148</v>
      </c>
      <c r="L161" s="78">
        <v>1886130</v>
      </c>
      <c r="M161" s="78">
        <v>1838509</v>
      </c>
      <c r="N161" s="78">
        <v>8178131</v>
      </c>
      <c r="O161" s="78">
        <v>660357</v>
      </c>
      <c r="P161" s="78" t="s">
        <v>765</v>
      </c>
      <c r="Q161" s="78">
        <v>3516942</v>
      </c>
      <c r="R161" s="80" t="s">
        <v>677</v>
      </c>
      <c r="S161" s="77"/>
      <c r="T161" s="77"/>
      <c r="U161" s="77"/>
      <c r="V161" s="77"/>
      <c r="W161" s="77"/>
      <c r="X161" s="77"/>
      <c r="Y161" s="77"/>
    </row>
    <row r="162" spans="1:25" s="78" customFormat="1" ht="10.5" customHeight="1" x14ac:dyDescent="0.15">
      <c r="A162" s="973"/>
      <c r="R162" s="80"/>
      <c r="S162" s="77"/>
      <c r="T162" s="77"/>
      <c r="U162" s="77"/>
      <c r="V162" s="77"/>
      <c r="W162" s="77"/>
      <c r="X162" s="77"/>
      <c r="Y162" s="77"/>
    </row>
    <row r="163" spans="1:25" s="78" customFormat="1" ht="10.5" customHeight="1" x14ac:dyDescent="0.15">
      <c r="A163" s="973" t="s">
        <v>280</v>
      </c>
      <c r="B163" s="78" t="s">
        <v>765</v>
      </c>
      <c r="C163" s="78">
        <v>490212</v>
      </c>
      <c r="D163" s="78">
        <v>490212</v>
      </c>
      <c r="E163" s="78" t="s">
        <v>765</v>
      </c>
      <c r="F163" s="78" t="s">
        <v>765</v>
      </c>
      <c r="G163" s="78" t="s">
        <v>765</v>
      </c>
      <c r="H163" s="78" t="s">
        <v>765</v>
      </c>
      <c r="I163" s="78" t="s">
        <v>765</v>
      </c>
      <c r="J163" s="78">
        <v>7104981</v>
      </c>
      <c r="K163" s="78">
        <v>2104238</v>
      </c>
      <c r="L163" s="78">
        <v>1003187</v>
      </c>
      <c r="M163" s="78">
        <v>791934</v>
      </c>
      <c r="N163" s="78">
        <v>2990727</v>
      </c>
      <c r="O163" s="78">
        <v>214895</v>
      </c>
      <c r="P163" s="78" t="s">
        <v>765</v>
      </c>
      <c r="Q163" s="78">
        <v>1359618</v>
      </c>
      <c r="R163" s="80" t="s">
        <v>279</v>
      </c>
      <c r="S163" s="77"/>
      <c r="T163" s="77"/>
      <c r="U163" s="77"/>
      <c r="V163" s="77"/>
      <c r="W163" s="77"/>
      <c r="X163" s="77"/>
      <c r="Y163" s="77"/>
    </row>
    <row r="164" spans="1:25" s="78" customFormat="1" ht="10.5" customHeight="1" x14ac:dyDescent="0.15">
      <c r="A164" s="973" t="s">
        <v>383</v>
      </c>
      <c r="B164" s="78" t="s">
        <v>765</v>
      </c>
      <c r="C164" s="78">
        <v>128146</v>
      </c>
      <c r="D164" s="78">
        <v>128146</v>
      </c>
      <c r="E164" s="78" t="s">
        <v>765</v>
      </c>
      <c r="F164" s="78" t="s">
        <v>765</v>
      </c>
      <c r="G164" s="78" t="s">
        <v>765</v>
      </c>
      <c r="H164" s="78" t="s">
        <v>765</v>
      </c>
      <c r="I164" s="78" t="s">
        <v>765</v>
      </c>
      <c r="J164" s="78">
        <v>6428549</v>
      </c>
      <c r="K164" s="78">
        <v>2100986</v>
      </c>
      <c r="L164" s="78">
        <v>795609</v>
      </c>
      <c r="M164" s="78">
        <v>699708</v>
      </c>
      <c r="N164" s="78">
        <v>2611347</v>
      </c>
      <c r="O164" s="78">
        <v>220899</v>
      </c>
      <c r="P164" s="78" t="s">
        <v>765</v>
      </c>
      <c r="Q164" s="78">
        <v>1289276</v>
      </c>
      <c r="R164" s="80" t="s">
        <v>104</v>
      </c>
      <c r="S164" s="77"/>
      <c r="T164" s="77"/>
      <c r="U164" s="77"/>
      <c r="V164" s="77"/>
      <c r="W164" s="77"/>
      <c r="X164" s="77"/>
      <c r="Y164" s="77"/>
    </row>
    <row r="165" spans="1:25" s="78" customFormat="1" ht="10.5" customHeight="1" x14ac:dyDescent="0.15">
      <c r="A165" s="973" t="s">
        <v>382</v>
      </c>
      <c r="B165" s="78" t="s">
        <v>765</v>
      </c>
      <c r="C165" s="78">
        <v>313939</v>
      </c>
      <c r="D165" s="78">
        <v>313939</v>
      </c>
      <c r="E165" s="78" t="s">
        <v>765</v>
      </c>
      <c r="F165" s="78" t="s">
        <v>765</v>
      </c>
      <c r="G165" s="78" t="s">
        <v>765</v>
      </c>
      <c r="H165" s="78" t="s">
        <v>765</v>
      </c>
      <c r="I165" s="78" t="s">
        <v>765</v>
      </c>
      <c r="J165" s="78">
        <v>6619399</v>
      </c>
      <c r="K165" s="78">
        <v>2226054</v>
      </c>
      <c r="L165" s="78">
        <v>731944</v>
      </c>
      <c r="M165" s="78">
        <v>652081</v>
      </c>
      <c r="N165" s="78">
        <v>2809435</v>
      </c>
      <c r="O165" s="78">
        <v>199885</v>
      </c>
      <c r="P165" s="78" t="s">
        <v>765</v>
      </c>
      <c r="Q165" s="78">
        <v>1045617</v>
      </c>
      <c r="R165" s="80" t="s">
        <v>105</v>
      </c>
      <c r="S165" s="77"/>
      <c r="T165" s="77"/>
      <c r="U165" s="77"/>
      <c r="V165" s="77"/>
      <c r="W165" s="77"/>
      <c r="X165" s="77"/>
      <c r="Y165" s="77"/>
    </row>
    <row r="166" spans="1:25" s="78" customFormat="1" ht="10.5" customHeight="1" x14ac:dyDescent="0.15">
      <c r="A166" s="973" t="s">
        <v>392</v>
      </c>
      <c r="B166" s="78" t="s">
        <v>765</v>
      </c>
      <c r="C166" s="78">
        <v>803909</v>
      </c>
      <c r="D166" s="78">
        <v>803909</v>
      </c>
      <c r="E166" s="78" t="s">
        <v>765</v>
      </c>
      <c r="F166" s="78" t="s">
        <v>765</v>
      </c>
      <c r="G166" s="78" t="s">
        <v>765</v>
      </c>
      <c r="H166" s="78" t="s">
        <v>765</v>
      </c>
      <c r="I166" s="78" t="s">
        <v>765</v>
      </c>
      <c r="J166" s="78">
        <v>6612108</v>
      </c>
      <c r="K166" s="78">
        <v>2140439</v>
      </c>
      <c r="L166" s="78">
        <v>505398</v>
      </c>
      <c r="M166" s="78">
        <v>660155</v>
      </c>
      <c r="N166" s="78">
        <v>3085041</v>
      </c>
      <c r="O166" s="78">
        <v>221075</v>
      </c>
      <c r="P166" s="78" t="s">
        <v>765</v>
      </c>
      <c r="Q166" s="78">
        <v>1226467</v>
      </c>
      <c r="R166" s="80" t="s">
        <v>106</v>
      </c>
      <c r="S166" s="77"/>
      <c r="T166" s="77"/>
      <c r="U166" s="77"/>
      <c r="V166" s="77"/>
      <c r="W166" s="77"/>
      <c r="X166" s="77"/>
      <c r="Y166" s="77"/>
    </row>
    <row r="167" spans="1:25" s="78" customFormat="1" ht="10.5" customHeight="1" x14ac:dyDescent="0.15">
      <c r="A167" s="973" t="s">
        <v>391</v>
      </c>
      <c r="B167" s="78" t="s">
        <v>765</v>
      </c>
      <c r="C167" s="78" t="s">
        <v>765</v>
      </c>
      <c r="D167" s="78" t="s">
        <v>765</v>
      </c>
      <c r="E167" s="78" t="s">
        <v>765</v>
      </c>
      <c r="F167" s="78" t="s">
        <v>765</v>
      </c>
      <c r="G167" s="78" t="s">
        <v>765</v>
      </c>
      <c r="H167" s="78" t="s">
        <v>765</v>
      </c>
      <c r="I167" s="78" t="s">
        <v>765</v>
      </c>
      <c r="J167" s="78">
        <v>5542618</v>
      </c>
      <c r="K167" s="78">
        <v>2021652</v>
      </c>
      <c r="L167" s="78">
        <v>392587</v>
      </c>
      <c r="M167" s="78">
        <v>342465</v>
      </c>
      <c r="N167" s="78">
        <v>2572650</v>
      </c>
      <c r="O167" s="78">
        <v>213264</v>
      </c>
      <c r="P167" s="78" t="s">
        <v>765</v>
      </c>
      <c r="Q167" s="78">
        <v>1098661</v>
      </c>
      <c r="R167" s="81" t="s">
        <v>124</v>
      </c>
      <c r="S167" s="77"/>
      <c r="T167" s="77"/>
      <c r="U167" s="77"/>
      <c r="V167" s="77"/>
      <c r="W167" s="77"/>
      <c r="X167" s="77"/>
      <c r="Y167" s="77"/>
    </row>
    <row r="168" spans="1:25" s="78" customFormat="1" ht="10.5" customHeight="1" x14ac:dyDescent="0.15">
      <c r="A168" s="973" t="s">
        <v>390</v>
      </c>
      <c r="B168" s="78" t="s">
        <v>765</v>
      </c>
      <c r="C168" s="78">
        <v>183265</v>
      </c>
      <c r="D168" s="78">
        <v>47996</v>
      </c>
      <c r="E168" s="78">
        <v>135269</v>
      </c>
      <c r="F168" s="78" t="s">
        <v>765</v>
      </c>
      <c r="G168" s="78" t="s">
        <v>765</v>
      </c>
      <c r="H168" s="78" t="s">
        <v>765</v>
      </c>
      <c r="I168" s="78" t="s">
        <v>765</v>
      </c>
      <c r="J168" s="78">
        <v>4670087</v>
      </c>
      <c r="K168" s="78">
        <v>1441750</v>
      </c>
      <c r="L168" s="78">
        <v>456282</v>
      </c>
      <c r="M168" s="78">
        <v>498282</v>
      </c>
      <c r="N168" s="78">
        <v>2053275</v>
      </c>
      <c r="O168" s="78">
        <v>220498</v>
      </c>
      <c r="P168" s="78" t="s">
        <v>765</v>
      </c>
      <c r="Q168" s="78">
        <v>1104092</v>
      </c>
      <c r="R168" s="80" t="s">
        <v>125</v>
      </c>
      <c r="S168" s="77"/>
      <c r="T168" s="77"/>
      <c r="U168" s="77"/>
      <c r="V168" s="77"/>
      <c r="W168" s="77"/>
      <c r="X168" s="77"/>
      <c r="Y168" s="77"/>
    </row>
    <row r="169" spans="1:25" s="78" customFormat="1" ht="10.5" customHeight="1" x14ac:dyDescent="0.15">
      <c r="A169" s="973" t="s">
        <v>389</v>
      </c>
      <c r="B169" s="78" t="s">
        <v>765</v>
      </c>
      <c r="C169" s="78">
        <v>355861</v>
      </c>
      <c r="D169" s="78">
        <v>325238</v>
      </c>
      <c r="E169" s="78">
        <v>30623</v>
      </c>
      <c r="F169" s="78" t="s">
        <v>765</v>
      </c>
      <c r="G169" s="78" t="s">
        <v>765</v>
      </c>
      <c r="H169" s="78" t="s">
        <v>765</v>
      </c>
      <c r="I169" s="78" t="s">
        <v>765</v>
      </c>
      <c r="J169" s="78">
        <v>6590100</v>
      </c>
      <c r="K169" s="78">
        <v>2302775</v>
      </c>
      <c r="L169" s="78">
        <v>580720</v>
      </c>
      <c r="M169" s="78">
        <v>391725</v>
      </c>
      <c r="N169" s="78">
        <v>3101687</v>
      </c>
      <c r="O169" s="78">
        <v>213193</v>
      </c>
      <c r="P169" s="78" t="s">
        <v>765</v>
      </c>
      <c r="Q169" s="78">
        <v>1123843</v>
      </c>
      <c r="R169" s="80" t="s">
        <v>126</v>
      </c>
      <c r="S169" s="77"/>
      <c r="T169" s="77"/>
      <c r="U169" s="77"/>
      <c r="V169" s="77"/>
      <c r="W169" s="77"/>
      <c r="X169" s="77"/>
      <c r="Y169" s="77"/>
    </row>
    <row r="170" spans="1:25" s="78" customFormat="1" ht="10.5" customHeight="1" x14ac:dyDescent="0.15">
      <c r="A170" s="973" t="s">
        <v>388</v>
      </c>
      <c r="B170" s="78" t="s">
        <v>765</v>
      </c>
      <c r="C170" s="78">
        <v>332547</v>
      </c>
      <c r="D170" s="78">
        <v>332547</v>
      </c>
      <c r="E170" s="78" t="s">
        <v>765</v>
      </c>
      <c r="F170" s="78" t="s">
        <v>765</v>
      </c>
      <c r="G170" s="78" t="s">
        <v>765</v>
      </c>
      <c r="H170" s="78" t="s">
        <v>765</v>
      </c>
      <c r="I170" s="78" t="s">
        <v>765</v>
      </c>
      <c r="J170" s="78">
        <v>6668170</v>
      </c>
      <c r="K170" s="78">
        <v>1829798</v>
      </c>
      <c r="L170" s="78">
        <v>910275</v>
      </c>
      <c r="M170" s="78">
        <v>521391</v>
      </c>
      <c r="N170" s="78">
        <v>3191989</v>
      </c>
      <c r="O170" s="78">
        <v>214717</v>
      </c>
      <c r="P170" s="78" t="s">
        <v>765</v>
      </c>
      <c r="Q170" s="78">
        <v>982786</v>
      </c>
      <c r="R170" s="80" t="s">
        <v>127</v>
      </c>
      <c r="S170" s="77"/>
      <c r="T170" s="77"/>
      <c r="U170" s="77"/>
      <c r="V170" s="77"/>
      <c r="W170" s="77"/>
      <c r="X170" s="77"/>
      <c r="Y170" s="77"/>
    </row>
    <row r="171" spans="1:25" s="78" customFormat="1" ht="10.5" customHeight="1" x14ac:dyDescent="0.15">
      <c r="A171" s="973" t="s">
        <v>387</v>
      </c>
      <c r="B171" s="78" t="s">
        <v>765</v>
      </c>
      <c r="C171" s="78" t="s">
        <v>765</v>
      </c>
      <c r="D171" s="78" t="s">
        <v>765</v>
      </c>
      <c r="E171" s="78" t="s">
        <v>765</v>
      </c>
      <c r="F171" s="78" t="s">
        <v>765</v>
      </c>
      <c r="G171" s="78" t="s">
        <v>765</v>
      </c>
      <c r="H171" s="78" t="s">
        <v>765</v>
      </c>
      <c r="I171" s="78" t="s">
        <v>765</v>
      </c>
      <c r="J171" s="78">
        <v>5624805</v>
      </c>
      <c r="K171" s="78">
        <v>1537193</v>
      </c>
      <c r="L171" s="78">
        <v>546076</v>
      </c>
      <c r="M171" s="78">
        <v>837429</v>
      </c>
      <c r="N171" s="78">
        <v>2483728</v>
      </c>
      <c r="O171" s="78">
        <v>220379</v>
      </c>
      <c r="P171" s="78" t="s">
        <v>765</v>
      </c>
      <c r="Q171" s="78">
        <v>1309247</v>
      </c>
      <c r="R171" s="80" t="s">
        <v>128</v>
      </c>
      <c r="S171" s="77"/>
      <c r="T171" s="77"/>
      <c r="U171" s="77"/>
      <c r="V171" s="77"/>
      <c r="W171" s="77"/>
      <c r="X171" s="77"/>
      <c r="Y171" s="77"/>
    </row>
    <row r="172" spans="1:25" s="78" customFormat="1" ht="10.5" customHeight="1" x14ac:dyDescent="0.15">
      <c r="A172" s="973" t="s">
        <v>386</v>
      </c>
      <c r="B172" s="78" t="s">
        <v>765</v>
      </c>
      <c r="C172" s="78" t="s">
        <v>765</v>
      </c>
      <c r="D172" s="78" t="s">
        <v>765</v>
      </c>
      <c r="E172" s="78" t="s">
        <v>765</v>
      </c>
      <c r="F172" s="78" t="s">
        <v>765</v>
      </c>
      <c r="G172" s="78" t="s">
        <v>765</v>
      </c>
      <c r="H172" s="78" t="s">
        <v>765</v>
      </c>
      <c r="I172" s="78" t="s">
        <v>765</v>
      </c>
      <c r="J172" s="78">
        <v>5729731</v>
      </c>
      <c r="K172" s="78">
        <v>1690377</v>
      </c>
      <c r="L172" s="78">
        <v>440216</v>
      </c>
      <c r="M172" s="78">
        <v>424803</v>
      </c>
      <c r="N172" s="78">
        <v>2975213</v>
      </c>
      <c r="O172" s="78">
        <v>199122</v>
      </c>
      <c r="P172" s="78" t="s">
        <v>765</v>
      </c>
      <c r="Q172" s="78">
        <v>880497</v>
      </c>
      <c r="R172" s="80" t="s">
        <v>107</v>
      </c>
      <c r="S172" s="77"/>
      <c r="T172" s="77"/>
      <c r="U172" s="77"/>
      <c r="V172" s="77"/>
      <c r="W172" s="77"/>
      <c r="X172" s="77"/>
      <c r="Y172" s="77"/>
    </row>
    <row r="173" spans="1:25" s="78" customFormat="1" ht="10.5" customHeight="1" x14ac:dyDescent="0.15">
      <c r="A173" s="973" t="s">
        <v>385</v>
      </c>
      <c r="B173" s="78" t="s">
        <v>765</v>
      </c>
      <c r="C173" s="78">
        <v>444908</v>
      </c>
      <c r="D173" s="78">
        <v>444908</v>
      </c>
      <c r="E173" s="78" t="s">
        <v>765</v>
      </c>
      <c r="F173" s="78" t="s">
        <v>765</v>
      </c>
      <c r="G173" s="78" t="s">
        <v>765</v>
      </c>
      <c r="H173" s="78" t="s">
        <v>765</v>
      </c>
      <c r="I173" s="78" t="s">
        <v>765</v>
      </c>
      <c r="J173" s="78">
        <v>6613203</v>
      </c>
      <c r="K173" s="78">
        <v>2291820</v>
      </c>
      <c r="L173" s="78">
        <v>403505</v>
      </c>
      <c r="M173" s="78">
        <v>588616</v>
      </c>
      <c r="N173" s="78">
        <v>3123167</v>
      </c>
      <c r="O173" s="78">
        <v>206095</v>
      </c>
      <c r="P173" s="78" t="s">
        <v>765</v>
      </c>
      <c r="Q173" s="78">
        <v>1141894</v>
      </c>
      <c r="R173" s="80" t="s">
        <v>108</v>
      </c>
      <c r="S173" s="77"/>
      <c r="T173" s="77"/>
      <c r="U173" s="77"/>
      <c r="V173" s="77"/>
      <c r="W173" s="77"/>
      <c r="X173" s="77"/>
      <c r="Y173" s="77"/>
    </row>
    <row r="174" spans="1:25" s="78" customFormat="1" ht="10.5" customHeight="1" x14ac:dyDescent="0.15">
      <c r="A174" s="973" t="s">
        <v>384</v>
      </c>
      <c r="B174" s="78" t="s">
        <v>765</v>
      </c>
      <c r="C174" s="78">
        <v>190438</v>
      </c>
      <c r="D174" s="78">
        <v>190438</v>
      </c>
      <c r="E174" s="78" t="s">
        <v>765</v>
      </c>
      <c r="F174" s="78" t="s">
        <v>765</v>
      </c>
      <c r="G174" s="78" t="s">
        <v>765</v>
      </c>
      <c r="H174" s="78" t="s">
        <v>765</v>
      </c>
      <c r="I174" s="78" t="s">
        <v>765</v>
      </c>
      <c r="J174" s="78">
        <v>6972832</v>
      </c>
      <c r="K174" s="78">
        <v>1602756</v>
      </c>
      <c r="L174" s="78">
        <v>666963</v>
      </c>
      <c r="M174" s="78">
        <v>1344804</v>
      </c>
      <c r="N174" s="78">
        <v>3144993</v>
      </c>
      <c r="O174" s="78">
        <v>213316</v>
      </c>
      <c r="P174" s="78" t="s">
        <v>765</v>
      </c>
      <c r="Q174" s="78">
        <v>1146102</v>
      </c>
      <c r="R174" s="80" t="s">
        <v>109</v>
      </c>
      <c r="S174" s="77"/>
      <c r="T174" s="77"/>
      <c r="U174" s="77"/>
      <c r="V174" s="77"/>
      <c r="W174" s="77"/>
      <c r="X174" s="77"/>
      <c r="Y174" s="77"/>
    </row>
    <row r="175" spans="1:25" s="78" customFormat="1" ht="10.5" customHeight="1" x14ac:dyDescent="0.15">
      <c r="A175" s="973" t="s">
        <v>678</v>
      </c>
      <c r="B175" s="78" t="s">
        <v>765</v>
      </c>
      <c r="C175" s="78">
        <v>641950</v>
      </c>
      <c r="D175" s="78">
        <v>641950</v>
      </c>
      <c r="E175" s="78" t="s">
        <v>765</v>
      </c>
      <c r="F175" s="78" t="s">
        <v>765</v>
      </c>
      <c r="G175" s="78" t="s">
        <v>765</v>
      </c>
      <c r="H175" s="78" t="s">
        <v>765</v>
      </c>
      <c r="I175" s="78" t="s">
        <v>765</v>
      </c>
      <c r="J175" s="78">
        <v>6045264</v>
      </c>
      <c r="K175" s="78">
        <v>1739394</v>
      </c>
      <c r="L175" s="78">
        <v>688982</v>
      </c>
      <c r="M175" s="78">
        <v>492716</v>
      </c>
      <c r="N175" s="78">
        <v>2903738</v>
      </c>
      <c r="O175" s="78">
        <v>220434</v>
      </c>
      <c r="P175" s="78" t="s">
        <v>765</v>
      </c>
      <c r="Q175" s="78">
        <v>1535246</v>
      </c>
      <c r="R175" s="80" t="s">
        <v>679</v>
      </c>
      <c r="S175" s="77"/>
      <c r="T175" s="77"/>
      <c r="U175" s="77"/>
      <c r="V175" s="77"/>
      <c r="W175" s="77"/>
      <c r="X175" s="77"/>
      <c r="Y175" s="77"/>
    </row>
    <row r="176" spans="1:25" s="78" customFormat="1" ht="10.5" customHeight="1" x14ac:dyDescent="0.15">
      <c r="A176" s="973" t="s">
        <v>383</v>
      </c>
      <c r="B176" s="78" t="s">
        <v>765</v>
      </c>
      <c r="C176" s="78">
        <v>179120</v>
      </c>
      <c r="D176" s="78">
        <v>179120</v>
      </c>
      <c r="E176" s="78" t="s">
        <v>765</v>
      </c>
      <c r="F176" s="78" t="s">
        <v>765</v>
      </c>
      <c r="G176" s="78" t="s">
        <v>765</v>
      </c>
      <c r="H176" s="78" t="s">
        <v>765</v>
      </c>
      <c r="I176" s="78">
        <v>82349</v>
      </c>
      <c r="J176" s="78">
        <v>5536992</v>
      </c>
      <c r="K176" s="78">
        <v>1682928</v>
      </c>
      <c r="L176" s="78">
        <v>624068</v>
      </c>
      <c r="M176" s="78">
        <v>333141</v>
      </c>
      <c r="N176" s="78">
        <v>2676117</v>
      </c>
      <c r="O176" s="78">
        <v>220738</v>
      </c>
      <c r="P176" s="78" t="s">
        <v>765</v>
      </c>
      <c r="Q176" s="78">
        <v>999400</v>
      </c>
      <c r="R176" s="80" t="s">
        <v>104</v>
      </c>
      <c r="S176" s="77"/>
      <c r="T176" s="77"/>
      <c r="U176" s="77"/>
      <c r="V176" s="77"/>
      <c r="W176" s="77"/>
      <c r="X176" s="77"/>
      <c r="Y176" s="77"/>
    </row>
    <row r="177" spans="1:25" s="78" customFormat="1" ht="10.5" customHeight="1" x14ac:dyDescent="0.15">
      <c r="A177" s="974" t="s">
        <v>382</v>
      </c>
      <c r="B177" s="82" t="s">
        <v>765</v>
      </c>
      <c r="C177" s="83">
        <v>315915</v>
      </c>
      <c r="D177" s="83">
        <v>315915</v>
      </c>
      <c r="E177" s="83" t="s">
        <v>765</v>
      </c>
      <c r="F177" s="83" t="s">
        <v>765</v>
      </c>
      <c r="G177" s="83" t="s">
        <v>765</v>
      </c>
      <c r="H177" s="83" t="s">
        <v>765</v>
      </c>
      <c r="I177" s="83">
        <v>83134</v>
      </c>
      <c r="J177" s="83">
        <v>6337019</v>
      </c>
      <c r="K177" s="83">
        <v>1933826</v>
      </c>
      <c r="L177" s="83">
        <v>573080</v>
      </c>
      <c r="M177" s="83">
        <v>1012652</v>
      </c>
      <c r="N177" s="83">
        <v>2598276</v>
      </c>
      <c r="O177" s="83">
        <v>219185</v>
      </c>
      <c r="P177" s="83" t="s">
        <v>765</v>
      </c>
      <c r="Q177" s="83">
        <v>982296</v>
      </c>
      <c r="R177" s="84" t="s">
        <v>105</v>
      </c>
      <c r="S177" s="77"/>
      <c r="T177" s="77"/>
      <c r="U177" s="77"/>
      <c r="V177" s="77"/>
      <c r="W177" s="77"/>
      <c r="X177" s="77"/>
      <c r="Y177" s="77"/>
    </row>
    <row r="178" spans="1:25" ht="23.25" customHeight="1" x14ac:dyDescent="0.35">
      <c r="I178" s="85" t="s">
        <v>129</v>
      </c>
    </row>
    <row r="179" spans="1:25" s="21" customFormat="1" ht="11.25" customHeight="1" x14ac:dyDescent="0.15">
      <c r="A179" s="70"/>
      <c r="B179" s="86" t="s">
        <v>130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1047" t="s">
        <v>111</v>
      </c>
      <c r="S179" s="19"/>
      <c r="T179" s="19"/>
      <c r="U179" s="19"/>
      <c r="V179" s="19"/>
      <c r="W179" s="19"/>
      <c r="X179" s="19"/>
      <c r="Y179" s="19"/>
    </row>
    <row r="180" spans="1:25" s="73" customFormat="1" ht="28.5" customHeight="1" x14ac:dyDescent="0.2">
      <c r="A180" s="37" t="s">
        <v>276</v>
      </c>
      <c r="B180" s="44" t="s">
        <v>706</v>
      </c>
      <c r="C180" s="89"/>
      <c r="D180" s="999" t="s">
        <v>69</v>
      </c>
      <c r="E180" s="20"/>
      <c r="F180" s="20"/>
      <c r="G180" s="89"/>
      <c r="H180" s="999" t="s">
        <v>197</v>
      </c>
      <c r="I180" s="20"/>
      <c r="J180" s="20"/>
      <c r="K180" s="20"/>
      <c r="L180" s="20"/>
      <c r="M180" s="20"/>
      <c r="N180" s="20"/>
      <c r="O180" s="20"/>
      <c r="P180" s="89"/>
      <c r="Q180" s="999" t="s">
        <v>198</v>
      </c>
      <c r="R180" s="1048"/>
      <c r="S180" s="15"/>
      <c r="T180" s="15"/>
      <c r="U180" s="15"/>
      <c r="V180" s="15"/>
      <c r="W180" s="15"/>
      <c r="X180" s="15"/>
      <c r="Y180" s="15"/>
    </row>
    <row r="181" spans="1:25" s="73" customFormat="1" ht="28.5" customHeight="1" x14ac:dyDescent="0.2">
      <c r="A181" s="37"/>
      <c r="B181" s="14" t="s">
        <v>193</v>
      </c>
      <c r="C181" s="14" t="s">
        <v>707</v>
      </c>
      <c r="D181" s="16" t="s">
        <v>136</v>
      </c>
      <c r="E181" s="14" t="s">
        <v>194</v>
      </c>
      <c r="F181" s="14" t="s">
        <v>195</v>
      </c>
      <c r="G181" s="14" t="s">
        <v>196</v>
      </c>
      <c r="H181" s="16" t="s">
        <v>48</v>
      </c>
      <c r="I181" s="14" t="s">
        <v>200</v>
      </c>
      <c r="J181" s="14" t="s">
        <v>201</v>
      </c>
      <c r="K181" s="14" t="s">
        <v>72</v>
      </c>
      <c r="L181" s="14" t="s">
        <v>202</v>
      </c>
      <c r="M181" s="14" t="s">
        <v>203</v>
      </c>
      <c r="N181" s="14" t="s">
        <v>708</v>
      </c>
      <c r="O181" s="14" t="s">
        <v>709</v>
      </c>
      <c r="P181" s="14" t="s">
        <v>710</v>
      </c>
      <c r="Q181" s="975" t="s">
        <v>49</v>
      </c>
      <c r="R181" s="1048"/>
      <c r="S181" s="15"/>
      <c r="T181" s="15"/>
      <c r="U181" s="15"/>
      <c r="V181" s="15"/>
      <c r="W181" s="15"/>
      <c r="X181" s="15"/>
      <c r="Y181" s="15"/>
    </row>
    <row r="182" spans="1:25" s="73" customFormat="1" ht="12" customHeight="1" x14ac:dyDescent="0.2">
      <c r="A182" s="38"/>
      <c r="B182" s="18" t="str">
        <f>PROPER("KUWAIT")</f>
        <v>Kuwait</v>
      </c>
      <c r="C182" s="18" t="str">
        <f>PROPER("KWAIT-FO")</f>
        <v>Kwait-Fo</v>
      </c>
      <c r="D182" s="18"/>
      <c r="E182" s="18" t="str">
        <f>PROPER("WAFRA")</f>
        <v>Wafra</v>
      </c>
      <c r="F182" s="18" t="str">
        <f>PROPER("KHAFJI")</f>
        <v>Khafji</v>
      </c>
      <c r="G182" s="18" t="str">
        <f>PROPER("EOCENE")</f>
        <v>Eocene</v>
      </c>
      <c r="H182" s="18"/>
      <c r="I182" s="18" t="str">
        <f>PROPER("QATAR")</f>
        <v>Qatar</v>
      </c>
      <c r="J182" s="18" t="str">
        <f>PROPER("QATAR-M")</f>
        <v>Qatar-M</v>
      </c>
      <c r="K182" s="18" t="str">
        <f>PROPER("A-SHAHEN")</f>
        <v>A-Shahen</v>
      </c>
      <c r="L182" s="18" t="str">
        <f>PROPER("A-RAYYAN")</f>
        <v>A-Rayyan</v>
      </c>
      <c r="M182" s="18" t="str">
        <f>PROPER("QATARD-C")</f>
        <v>Qatard-C</v>
      </c>
      <c r="N182" s="18" t="str">
        <f>PROPER("LOWSUL-C")</f>
        <v>Lowsul-C</v>
      </c>
      <c r="O182" s="18" t="str">
        <f>PROPER("DEOD-F-C")</f>
        <v>Deod-F-C</v>
      </c>
      <c r="P182" s="18" t="str">
        <f>PROPER("UNTR-F-C")</f>
        <v>Untr-F-C</v>
      </c>
      <c r="Q182" s="17"/>
      <c r="R182" s="1049"/>
      <c r="S182" s="15"/>
      <c r="T182" s="15"/>
      <c r="U182" s="15"/>
      <c r="V182" s="15"/>
      <c r="W182" s="15"/>
      <c r="X182" s="15"/>
      <c r="Y182" s="15"/>
    </row>
    <row r="183" spans="1:25" s="78" customFormat="1" ht="10.5" customHeight="1" x14ac:dyDescent="0.15">
      <c r="A183" s="972" t="s">
        <v>598</v>
      </c>
      <c r="B183" s="74">
        <v>14701442</v>
      </c>
      <c r="C183" s="75" t="s">
        <v>765</v>
      </c>
      <c r="D183" s="75">
        <v>3351241</v>
      </c>
      <c r="E183" s="75">
        <v>427404</v>
      </c>
      <c r="F183" s="75">
        <v>2899663</v>
      </c>
      <c r="G183" s="75">
        <v>24174</v>
      </c>
      <c r="H183" s="75">
        <v>26903157</v>
      </c>
      <c r="I183" s="75">
        <v>5185465</v>
      </c>
      <c r="J183" s="75">
        <v>7406584</v>
      </c>
      <c r="K183" s="75">
        <v>3637181</v>
      </c>
      <c r="L183" s="75">
        <v>87086</v>
      </c>
      <c r="M183" s="75" t="s">
        <v>765</v>
      </c>
      <c r="N183" s="75">
        <v>2735250</v>
      </c>
      <c r="O183" s="75">
        <v>7851591</v>
      </c>
      <c r="P183" s="75" t="s">
        <v>765</v>
      </c>
      <c r="Q183" s="75">
        <v>4560743</v>
      </c>
      <c r="R183" s="76" t="s">
        <v>118</v>
      </c>
      <c r="S183" s="77"/>
      <c r="T183" s="77"/>
      <c r="U183" s="77"/>
      <c r="V183" s="77"/>
      <c r="W183" s="77"/>
      <c r="X183" s="77"/>
      <c r="Y183" s="77"/>
    </row>
    <row r="184" spans="1:25" s="78" customFormat="1" ht="10.5" customHeight="1" x14ac:dyDescent="0.15">
      <c r="A184" s="973" t="s">
        <v>669</v>
      </c>
      <c r="B184" s="78">
        <v>14192309</v>
      </c>
      <c r="C184" s="78" t="s">
        <v>765</v>
      </c>
      <c r="D184" s="78">
        <v>3329068</v>
      </c>
      <c r="E184" s="78">
        <v>611515</v>
      </c>
      <c r="F184" s="78">
        <v>2661577</v>
      </c>
      <c r="G184" s="78">
        <v>55976</v>
      </c>
      <c r="H184" s="78">
        <v>21617426</v>
      </c>
      <c r="I184" s="78">
        <v>3355914</v>
      </c>
      <c r="J184" s="78">
        <v>6206763</v>
      </c>
      <c r="K184" s="78">
        <v>4360772</v>
      </c>
      <c r="L184" s="78">
        <v>171986</v>
      </c>
      <c r="M184" s="78" t="s">
        <v>765</v>
      </c>
      <c r="N184" s="78">
        <v>1654643</v>
      </c>
      <c r="O184" s="78">
        <v>5787302</v>
      </c>
      <c r="P184" s="78">
        <v>80046</v>
      </c>
      <c r="Q184" s="78">
        <v>2637372</v>
      </c>
      <c r="R184" s="80" t="s">
        <v>119</v>
      </c>
      <c r="S184" s="77"/>
      <c r="T184" s="77"/>
      <c r="U184" s="77"/>
      <c r="V184" s="77"/>
      <c r="W184" s="77"/>
      <c r="X184" s="77"/>
      <c r="Y184" s="77"/>
    </row>
    <row r="185" spans="1:25" s="78" customFormat="1" ht="10.5" customHeight="1" x14ac:dyDescent="0.15">
      <c r="A185" s="973" t="s">
        <v>670</v>
      </c>
      <c r="B185" s="78">
        <v>14470980</v>
      </c>
      <c r="C185" s="78">
        <v>45814</v>
      </c>
      <c r="D185" s="78">
        <v>367712</v>
      </c>
      <c r="E185" s="78">
        <v>351446</v>
      </c>
      <c r="F185" s="78" t="s">
        <v>765</v>
      </c>
      <c r="G185" s="78">
        <v>16266</v>
      </c>
      <c r="H185" s="78">
        <v>16044537</v>
      </c>
      <c r="I185" s="78">
        <v>3613395</v>
      </c>
      <c r="J185" s="78">
        <v>4605519</v>
      </c>
      <c r="K185" s="78">
        <v>3491326</v>
      </c>
      <c r="L185" s="78" t="s">
        <v>765</v>
      </c>
      <c r="M185" s="78">
        <v>29856</v>
      </c>
      <c r="N185" s="78">
        <v>1068223</v>
      </c>
      <c r="O185" s="78">
        <v>3236218</v>
      </c>
      <c r="P185" s="78" t="s">
        <v>765</v>
      </c>
      <c r="Q185" s="78">
        <v>1317526</v>
      </c>
      <c r="R185" s="80" t="s">
        <v>120</v>
      </c>
      <c r="S185" s="77"/>
      <c r="T185" s="77"/>
      <c r="U185" s="77"/>
      <c r="V185" s="77"/>
      <c r="W185" s="77"/>
      <c r="X185" s="77"/>
      <c r="Y185" s="77"/>
    </row>
    <row r="186" spans="1:25" s="78" customFormat="1" ht="10.5" customHeight="1" x14ac:dyDescent="0.15">
      <c r="A186" s="973" t="s">
        <v>671</v>
      </c>
      <c r="B186" s="78">
        <v>13132040</v>
      </c>
      <c r="C186" s="78">
        <v>26799</v>
      </c>
      <c r="D186" s="78" t="s">
        <v>765</v>
      </c>
      <c r="E186" s="78" t="s">
        <v>765</v>
      </c>
      <c r="F186" s="78" t="s">
        <v>765</v>
      </c>
      <c r="G186" s="78" t="s">
        <v>765</v>
      </c>
      <c r="H186" s="78">
        <v>17797956</v>
      </c>
      <c r="I186" s="78">
        <v>4320686</v>
      </c>
      <c r="J186" s="78">
        <v>5042961</v>
      </c>
      <c r="K186" s="78">
        <v>3550772</v>
      </c>
      <c r="L186" s="78" t="s">
        <v>765</v>
      </c>
      <c r="M186" s="78" t="s">
        <v>765</v>
      </c>
      <c r="N186" s="78">
        <v>466346</v>
      </c>
      <c r="O186" s="78">
        <v>4417191</v>
      </c>
      <c r="P186" s="78" t="s">
        <v>765</v>
      </c>
      <c r="Q186" s="78">
        <v>2403304</v>
      </c>
      <c r="R186" s="80" t="s">
        <v>283</v>
      </c>
      <c r="S186" s="77"/>
      <c r="T186" s="77"/>
      <c r="U186" s="77"/>
      <c r="V186" s="77"/>
      <c r="W186" s="77"/>
      <c r="X186" s="77"/>
      <c r="Y186" s="77"/>
    </row>
    <row r="187" spans="1:25" s="78" customFormat="1" ht="10.5" customHeight="1" x14ac:dyDescent="0.15">
      <c r="A187" s="973" t="s">
        <v>672</v>
      </c>
      <c r="B187" s="78">
        <v>13708100</v>
      </c>
      <c r="C187" s="78" t="s">
        <v>765</v>
      </c>
      <c r="D187" s="78" t="s">
        <v>765</v>
      </c>
      <c r="E187" s="78" t="s">
        <v>765</v>
      </c>
      <c r="F187" s="78" t="s">
        <v>765</v>
      </c>
      <c r="G187" s="78" t="s">
        <v>765</v>
      </c>
      <c r="H187" s="78">
        <v>13706709</v>
      </c>
      <c r="I187" s="78">
        <v>3800121</v>
      </c>
      <c r="J187" s="78">
        <v>5262657</v>
      </c>
      <c r="K187" s="78">
        <v>2779666</v>
      </c>
      <c r="L187" s="78">
        <v>159929</v>
      </c>
      <c r="M187" s="78" t="s">
        <v>765</v>
      </c>
      <c r="N187" s="78">
        <v>438360</v>
      </c>
      <c r="O187" s="78">
        <v>1265976</v>
      </c>
      <c r="P187" s="78" t="s">
        <v>765</v>
      </c>
      <c r="Q187" s="78">
        <v>1747022</v>
      </c>
      <c r="R187" s="80" t="s">
        <v>673</v>
      </c>
      <c r="S187" s="77"/>
      <c r="T187" s="77"/>
      <c r="U187" s="77"/>
      <c r="V187" s="77"/>
      <c r="W187" s="77"/>
      <c r="X187" s="77"/>
      <c r="Y187" s="77"/>
    </row>
    <row r="188" spans="1:25" s="78" customFormat="1" ht="10.5" customHeight="1" x14ac:dyDescent="0.15">
      <c r="A188" s="973"/>
      <c r="R188" s="80"/>
      <c r="S188" s="77"/>
      <c r="T188" s="77"/>
      <c r="U188" s="77"/>
      <c r="V188" s="77"/>
      <c r="W188" s="77"/>
      <c r="X188" s="77"/>
      <c r="Y188" s="77"/>
    </row>
    <row r="189" spans="1:25" s="78" customFormat="1" ht="10.5" customHeight="1" x14ac:dyDescent="0.15">
      <c r="A189" s="973" t="s">
        <v>595</v>
      </c>
      <c r="B189" s="78">
        <v>12574480</v>
      </c>
      <c r="C189" s="78">
        <v>26799</v>
      </c>
      <c r="D189" s="78" t="s">
        <v>765</v>
      </c>
      <c r="E189" s="78" t="s">
        <v>765</v>
      </c>
      <c r="F189" s="78" t="s">
        <v>765</v>
      </c>
      <c r="G189" s="78" t="s">
        <v>765</v>
      </c>
      <c r="H189" s="78">
        <v>16586647</v>
      </c>
      <c r="I189" s="78">
        <v>4147116</v>
      </c>
      <c r="J189" s="78">
        <v>5263039</v>
      </c>
      <c r="K189" s="78">
        <v>3017451</v>
      </c>
      <c r="L189" s="78" t="s">
        <v>765</v>
      </c>
      <c r="M189" s="78" t="s">
        <v>765</v>
      </c>
      <c r="N189" s="78">
        <v>471402</v>
      </c>
      <c r="O189" s="78">
        <v>3687639</v>
      </c>
      <c r="P189" s="78" t="s">
        <v>765</v>
      </c>
      <c r="Q189" s="78">
        <v>2649428</v>
      </c>
      <c r="R189" s="80" t="s">
        <v>282</v>
      </c>
      <c r="S189" s="77"/>
      <c r="T189" s="77"/>
      <c r="U189" s="77"/>
      <c r="V189" s="77"/>
      <c r="W189" s="77"/>
      <c r="X189" s="77"/>
      <c r="Y189" s="77"/>
    </row>
    <row r="190" spans="1:25" s="78" customFormat="1" ht="10.5" customHeight="1" x14ac:dyDescent="0.15">
      <c r="A190" s="973" t="s">
        <v>674</v>
      </c>
      <c r="B190" s="78">
        <v>13530531</v>
      </c>
      <c r="C190" s="78" t="s">
        <v>765</v>
      </c>
      <c r="D190" s="78" t="s">
        <v>765</v>
      </c>
      <c r="E190" s="78" t="s">
        <v>765</v>
      </c>
      <c r="F190" s="78" t="s">
        <v>765</v>
      </c>
      <c r="G190" s="78" t="s">
        <v>765</v>
      </c>
      <c r="H190" s="78">
        <v>14094531</v>
      </c>
      <c r="I190" s="78">
        <v>3978355</v>
      </c>
      <c r="J190" s="78">
        <v>5217684</v>
      </c>
      <c r="K190" s="78">
        <v>3357045</v>
      </c>
      <c r="L190" s="78">
        <v>225840</v>
      </c>
      <c r="M190" s="78" t="s">
        <v>765</v>
      </c>
      <c r="N190" s="78">
        <v>594156</v>
      </c>
      <c r="O190" s="78">
        <v>721451</v>
      </c>
      <c r="P190" s="78" t="s">
        <v>765</v>
      </c>
      <c r="Q190" s="78">
        <v>1905495</v>
      </c>
      <c r="R190" s="80" t="s">
        <v>675</v>
      </c>
      <c r="S190" s="77"/>
      <c r="T190" s="77"/>
      <c r="U190" s="77"/>
      <c r="V190" s="77"/>
      <c r="W190" s="77"/>
      <c r="X190" s="77"/>
      <c r="Y190" s="77"/>
    </row>
    <row r="191" spans="1:25" s="78" customFormat="1" ht="10.5" customHeight="1" x14ac:dyDescent="0.15">
      <c r="A191" s="973"/>
      <c r="R191" s="80"/>
      <c r="S191" s="77"/>
      <c r="T191" s="77"/>
      <c r="U191" s="77"/>
      <c r="V191" s="77"/>
      <c r="W191" s="77"/>
      <c r="X191" s="77"/>
      <c r="Y191" s="77"/>
    </row>
    <row r="192" spans="1:25" s="78" customFormat="1" ht="10.5" customHeight="1" x14ac:dyDescent="0.15">
      <c r="A192" s="973" t="s">
        <v>393</v>
      </c>
      <c r="B192" s="78">
        <v>3694511</v>
      </c>
      <c r="C192" s="78" t="s">
        <v>765</v>
      </c>
      <c r="D192" s="78" t="s">
        <v>765</v>
      </c>
      <c r="E192" s="78" t="s">
        <v>765</v>
      </c>
      <c r="F192" s="78" t="s">
        <v>765</v>
      </c>
      <c r="G192" s="78" t="s">
        <v>765</v>
      </c>
      <c r="H192" s="78">
        <v>3587592</v>
      </c>
      <c r="I192" s="78">
        <v>1029648</v>
      </c>
      <c r="J192" s="78">
        <v>1305928</v>
      </c>
      <c r="K192" s="78">
        <v>626995</v>
      </c>
      <c r="L192" s="78" t="s">
        <v>765</v>
      </c>
      <c r="M192" s="78" t="s">
        <v>765</v>
      </c>
      <c r="N192" s="78">
        <v>80496</v>
      </c>
      <c r="O192" s="78">
        <v>544525</v>
      </c>
      <c r="P192" s="78" t="s">
        <v>765</v>
      </c>
      <c r="Q192" s="78">
        <v>313391</v>
      </c>
      <c r="R192" s="80" t="s">
        <v>281</v>
      </c>
      <c r="S192" s="77"/>
      <c r="T192" s="77"/>
      <c r="U192" s="77"/>
      <c r="V192" s="77"/>
      <c r="W192" s="77"/>
      <c r="X192" s="77"/>
      <c r="Y192" s="77"/>
    </row>
    <row r="193" spans="1:25" s="78" customFormat="1" ht="10.5" customHeight="1" x14ac:dyDescent="0.15">
      <c r="A193" s="973" t="s">
        <v>396</v>
      </c>
      <c r="B193" s="78">
        <v>3429220</v>
      </c>
      <c r="C193" s="78" t="s">
        <v>765</v>
      </c>
      <c r="D193" s="78" t="s">
        <v>765</v>
      </c>
      <c r="E193" s="78" t="s">
        <v>765</v>
      </c>
      <c r="F193" s="78" t="s">
        <v>765</v>
      </c>
      <c r="G193" s="78" t="s">
        <v>765</v>
      </c>
      <c r="H193" s="78">
        <v>3231522</v>
      </c>
      <c r="I193" s="78">
        <v>907095</v>
      </c>
      <c r="J193" s="78">
        <v>1340736</v>
      </c>
      <c r="K193" s="78">
        <v>553509</v>
      </c>
      <c r="L193" s="78">
        <v>31483</v>
      </c>
      <c r="M193" s="78" t="s">
        <v>765</v>
      </c>
      <c r="N193" s="78" t="s">
        <v>765</v>
      </c>
      <c r="O193" s="78">
        <v>398699</v>
      </c>
      <c r="P193" s="78" t="s">
        <v>765</v>
      </c>
      <c r="Q193" s="78">
        <v>237668</v>
      </c>
      <c r="R193" s="80" t="s">
        <v>121</v>
      </c>
      <c r="S193" s="77"/>
      <c r="T193" s="77"/>
      <c r="U193" s="77"/>
      <c r="V193" s="77"/>
      <c r="W193" s="77"/>
      <c r="X193" s="77"/>
      <c r="Y193" s="77"/>
    </row>
    <row r="194" spans="1:25" s="78" customFormat="1" ht="10.5" customHeight="1" x14ac:dyDescent="0.15">
      <c r="A194" s="973" t="s">
        <v>395</v>
      </c>
      <c r="B194" s="78">
        <v>3415876</v>
      </c>
      <c r="C194" s="78" t="s">
        <v>765</v>
      </c>
      <c r="D194" s="78" t="s">
        <v>765</v>
      </c>
      <c r="E194" s="78" t="s">
        <v>765</v>
      </c>
      <c r="F194" s="78" t="s">
        <v>765</v>
      </c>
      <c r="G194" s="78" t="s">
        <v>765</v>
      </c>
      <c r="H194" s="78">
        <v>3266626</v>
      </c>
      <c r="I194" s="78">
        <v>715241</v>
      </c>
      <c r="J194" s="78">
        <v>1422841</v>
      </c>
      <c r="K194" s="78">
        <v>833440</v>
      </c>
      <c r="L194" s="78">
        <v>11973</v>
      </c>
      <c r="M194" s="78" t="s">
        <v>765</v>
      </c>
      <c r="N194" s="78">
        <v>40638</v>
      </c>
      <c r="O194" s="78">
        <v>242493</v>
      </c>
      <c r="P194" s="78" t="s">
        <v>765</v>
      </c>
      <c r="Q194" s="78">
        <v>871834</v>
      </c>
      <c r="R194" s="80" t="s">
        <v>122</v>
      </c>
      <c r="S194" s="77"/>
      <c r="T194" s="77"/>
      <c r="U194" s="77"/>
      <c r="V194" s="77"/>
      <c r="W194" s="77"/>
      <c r="X194" s="77"/>
      <c r="Y194" s="77"/>
    </row>
    <row r="195" spans="1:25" s="78" customFormat="1" ht="10.5" customHeight="1" x14ac:dyDescent="0.15">
      <c r="A195" s="973" t="s">
        <v>394</v>
      </c>
      <c r="B195" s="78">
        <v>3168493</v>
      </c>
      <c r="C195" s="78" t="s">
        <v>765</v>
      </c>
      <c r="D195" s="78" t="s">
        <v>765</v>
      </c>
      <c r="E195" s="78" t="s">
        <v>765</v>
      </c>
      <c r="F195" s="78" t="s">
        <v>765</v>
      </c>
      <c r="G195" s="78" t="s">
        <v>765</v>
      </c>
      <c r="H195" s="78">
        <v>3620969</v>
      </c>
      <c r="I195" s="78">
        <v>1148137</v>
      </c>
      <c r="J195" s="78">
        <v>1193152</v>
      </c>
      <c r="K195" s="78">
        <v>765722</v>
      </c>
      <c r="L195" s="78">
        <v>116473</v>
      </c>
      <c r="M195" s="78" t="s">
        <v>765</v>
      </c>
      <c r="N195" s="78">
        <v>317226</v>
      </c>
      <c r="O195" s="78">
        <v>80259</v>
      </c>
      <c r="P195" s="78" t="s">
        <v>765</v>
      </c>
      <c r="Q195" s="78">
        <v>324129</v>
      </c>
      <c r="R195" s="80" t="s">
        <v>123</v>
      </c>
      <c r="S195" s="77"/>
      <c r="T195" s="77"/>
      <c r="U195" s="77"/>
      <c r="V195" s="77"/>
      <c r="W195" s="77"/>
      <c r="X195" s="77"/>
      <c r="Y195" s="77"/>
    </row>
    <row r="196" spans="1:25" s="78" customFormat="1" ht="10.5" customHeight="1" x14ac:dyDescent="0.15">
      <c r="A196" s="973" t="s">
        <v>676</v>
      </c>
      <c r="B196" s="78">
        <v>3516942</v>
      </c>
      <c r="C196" s="78" t="s">
        <v>765</v>
      </c>
      <c r="D196" s="78" t="s">
        <v>765</v>
      </c>
      <c r="E196" s="78" t="s">
        <v>765</v>
      </c>
      <c r="F196" s="78" t="s">
        <v>765</v>
      </c>
      <c r="G196" s="78" t="s">
        <v>765</v>
      </c>
      <c r="H196" s="78">
        <v>3975414</v>
      </c>
      <c r="I196" s="78">
        <v>1207882</v>
      </c>
      <c r="J196" s="78">
        <v>1260955</v>
      </c>
      <c r="K196" s="78">
        <v>1204374</v>
      </c>
      <c r="L196" s="78">
        <v>65911</v>
      </c>
      <c r="M196" s="78" t="s">
        <v>765</v>
      </c>
      <c r="N196" s="78">
        <v>236292</v>
      </c>
      <c r="O196" s="78" t="s">
        <v>765</v>
      </c>
      <c r="P196" s="78" t="s">
        <v>765</v>
      </c>
      <c r="Q196" s="78">
        <v>471864</v>
      </c>
      <c r="R196" s="80" t="s">
        <v>677</v>
      </c>
      <c r="S196" s="77"/>
      <c r="T196" s="77"/>
      <c r="U196" s="77"/>
      <c r="V196" s="77"/>
      <c r="W196" s="77"/>
      <c r="X196" s="77"/>
      <c r="Y196" s="77"/>
    </row>
    <row r="197" spans="1:25" s="78" customFormat="1" ht="10.5" customHeight="1" x14ac:dyDescent="0.15">
      <c r="A197" s="973"/>
      <c r="R197" s="80"/>
      <c r="S197" s="77"/>
      <c r="T197" s="77"/>
      <c r="U197" s="77"/>
      <c r="V197" s="77"/>
      <c r="W197" s="77"/>
      <c r="X197" s="77"/>
      <c r="Y197" s="77"/>
    </row>
    <row r="198" spans="1:25" s="78" customFormat="1" ht="10.5" customHeight="1" x14ac:dyDescent="0.15">
      <c r="A198" s="973" t="s">
        <v>280</v>
      </c>
      <c r="B198" s="78">
        <v>1359618</v>
      </c>
      <c r="C198" s="78" t="s">
        <v>765</v>
      </c>
      <c r="D198" s="78" t="s">
        <v>765</v>
      </c>
      <c r="E198" s="78" t="s">
        <v>765</v>
      </c>
      <c r="F198" s="78" t="s">
        <v>765</v>
      </c>
      <c r="G198" s="78" t="s">
        <v>765</v>
      </c>
      <c r="H198" s="78">
        <v>1047441</v>
      </c>
      <c r="I198" s="78">
        <v>244482</v>
      </c>
      <c r="J198" s="78">
        <v>411867</v>
      </c>
      <c r="K198" s="78">
        <v>159151</v>
      </c>
      <c r="L198" s="78" t="s">
        <v>765</v>
      </c>
      <c r="M198" s="78" t="s">
        <v>765</v>
      </c>
      <c r="N198" s="78" t="s">
        <v>765</v>
      </c>
      <c r="O198" s="78">
        <v>231941</v>
      </c>
      <c r="P198" s="78" t="s">
        <v>765</v>
      </c>
      <c r="Q198" s="78">
        <v>75676</v>
      </c>
      <c r="R198" s="80" t="s">
        <v>279</v>
      </c>
      <c r="S198" s="77"/>
      <c r="T198" s="77"/>
      <c r="U198" s="77"/>
      <c r="V198" s="77"/>
      <c r="W198" s="77"/>
      <c r="X198" s="77"/>
      <c r="Y198" s="77"/>
    </row>
    <row r="199" spans="1:25" s="78" customFormat="1" ht="10.5" customHeight="1" x14ac:dyDescent="0.15">
      <c r="A199" s="973" t="s">
        <v>383</v>
      </c>
      <c r="B199" s="78">
        <v>1289276</v>
      </c>
      <c r="C199" s="78" t="s">
        <v>765</v>
      </c>
      <c r="D199" s="78" t="s">
        <v>765</v>
      </c>
      <c r="E199" s="78" t="s">
        <v>765</v>
      </c>
      <c r="F199" s="78" t="s">
        <v>765</v>
      </c>
      <c r="G199" s="78" t="s">
        <v>765</v>
      </c>
      <c r="H199" s="78">
        <v>1181126</v>
      </c>
      <c r="I199" s="78">
        <v>399319</v>
      </c>
      <c r="J199" s="78">
        <v>305909</v>
      </c>
      <c r="K199" s="78">
        <v>233381</v>
      </c>
      <c r="L199" s="78" t="s">
        <v>765</v>
      </c>
      <c r="M199" s="78" t="s">
        <v>765</v>
      </c>
      <c r="N199" s="78">
        <v>80496</v>
      </c>
      <c r="O199" s="78">
        <v>162021</v>
      </c>
      <c r="P199" s="78" t="s">
        <v>765</v>
      </c>
      <c r="Q199" s="78">
        <v>79273</v>
      </c>
      <c r="R199" s="80" t="s">
        <v>104</v>
      </c>
      <c r="S199" s="77"/>
      <c r="T199" s="77"/>
      <c r="U199" s="77"/>
      <c r="V199" s="77"/>
      <c r="W199" s="77"/>
      <c r="X199" s="77"/>
      <c r="Y199" s="77"/>
    </row>
    <row r="200" spans="1:25" s="78" customFormat="1" ht="10.5" customHeight="1" x14ac:dyDescent="0.15">
      <c r="A200" s="973" t="s">
        <v>382</v>
      </c>
      <c r="B200" s="78">
        <v>1045617</v>
      </c>
      <c r="C200" s="78" t="s">
        <v>765</v>
      </c>
      <c r="D200" s="78" t="s">
        <v>765</v>
      </c>
      <c r="E200" s="78" t="s">
        <v>765</v>
      </c>
      <c r="F200" s="78" t="s">
        <v>765</v>
      </c>
      <c r="G200" s="78" t="s">
        <v>765</v>
      </c>
      <c r="H200" s="78">
        <v>1359025</v>
      </c>
      <c r="I200" s="78">
        <v>385847</v>
      </c>
      <c r="J200" s="78">
        <v>588152</v>
      </c>
      <c r="K200" s="78">
        <v>234463</v>
      </c>
      <c r="L200" s="78" t="s">
        <v>765</v>
      </c>
      <c r="M200" s="78" t="s">
        <v>765</v>
      </c>
      <c r="N200" s="78" t="s">
        <v>765</v>
      </c>
      <c r="O200" s="78">
        <v>150563</v>
      </c>
      <c r="P200" s="78" t="s">
        <v>765</v>
      </c>
      <c r="Q200" s="78">
        <v>158442</v>
      </c>
      <c r="R200" s="80" t="s">
        <v>105</v>
      </c>
      <c r="S200" s="77"/>
      <c r="T200" s="77"/>
      <c r="U200" s="77"/>
      <c r="V200" s="77"/>
      <c r="W200" s="77"/>
      <c r="X200" s="77"/>
      <c r="Y200" s="77"/>
    </row>
    <row r="201" spans="1:25" s="78" customFormat="1" ht="10.5" customHeight="1" x14ac:dyDescent="0.15">
      <c r="A201" s="973" t="s">
        <v>392</v>
      </c>
      <c r="B201" s="78">
        <v>1226467</v>
      </c>
      <c r="C201" s="78" t="s">
        <v>765</v>
      </c>
      <c r="D201" s="78" t="s">
        <v>765</v>
      </c>
      <c r="E201" s="78" t="s">
        <v>765</v>
      </c>
      <c r="F201" s="78" t="s">
        <v>765</v>
      </c>
      <c r="G201" s="78" t="s">
        <v>765</v>
      </c>
      <c r="H201" s="78">
        <v>1178281</v>
      </c>
      <c r="I201" s="78">
        <v>343440</v>
      </c>
      <c r="J201" s="78">
        <v>378016</v>
      </c>
      <c r="K201" s="78">
        <v>377249</v>
      </c>
      <c r="L201" s="78" t="s">
        <v>765</v>
      </c>
      <c r="M201" s="78" t="s">
        <v>765</v>
      </c>
      <c r="N201" s="78" t="s">
        <v>765</v>
      </c>
      <c r="O201" s="78">
        <v>79576</v>
      </c>
      <c r="P201" s="78" t="s">
        <v>765</v>
      </c>
      <c r="Q201" s="78">
        <v>158782</v>
      </c>
      <c r="R201" s="80" t="s">
        <v>106</v>
      </c>
      <c r="S201" s="77"/>
      <c r="T201" s="77"/>
      <c r="U201" s="77"/>
      <c r="V201" s="77"/>
      <c r="W201" s="77"/>
      <c r="X201" s="77"/>
      <c r="Y201" s="77"/>
    </row>
    <row r="202" spans="1:25" s="78" customFormat="1" ht="10.5" customHeight="1" x14ac:dyDescent="0.15">
      <c r="A202" s="973" t="s">
        <v>391</v>
      </c>
      <c r="B202" s="78">
        <v>1098661</v>
      </c>
      <c r="C202" s="78" t="s">
        <v>765</v>
      </c>
      <c r="D202" s="78" t="s">
        <v>765</v>
      </c>
      <c r="E202" s="78" t="s">
        <v>765</v>
      </c>
      <c r="F202" s="78" t="s">
        <v>765</v>
      </c>
      <c r="G202" s="78" t="s">
        <v>765</v>
      </c>
      <c r="H202" s="78">
        <v>922537</v>
      </c>
      <c r="I202" s="78">
        <v>233757</v>
      </c>
      <c r="J202" s="78">
        <v>438883</v>
      </c>
      <c r="K202" s="78">
        <v>92929</v>
      </c>
      <c r="L202" s="78" t="s">
        <v>765</v>
      </c>
      <c r="M202" s="78" t="s">
        <v>765</v>
      </c>
      <c r="N202" s="78" t="s">
        <v>765</v>
      </c>
      <c r="O202" s="78">
        <v>156968</v>
      </c>
      <c r="P202" s="78" t="s">
        <v>765</v>
      </c>
      <c r="Q202" s="78" t="s">
        <v>765</v>
      </c>
      <c r="R202" s="81" t="s">
        <v>124</v>
      </c>
      <c r="S202" s="77"/>
      <c r="T202" s="77"/>
      <c r="U202" s="77"/>
      <c r="V202" s="77"/>
      <c r="W202" s="77"/>
      <c r="X202" s="77"/>
      <c r="Y202" s="77"/>
    </row>
    <row r="203" spans="1:25" s="78" customFormat="1" ht="10.5" customHeight="1" x14ac:dyDescent="0.15">
      <c r="A203" s="973" t="s">
        <v>390</v>
      </c>
      <c r="B203" s="78">
        <v>1104092</v>
      </c>
      <c r="C203" s="78" t="s">
        <v>765</v>
      </c>
      <c r="D203" s="78" t="s">
        <v>765</v>
      </c>
      <c r="E203" s="78" t="s">
        <v>765</v>
      </c>
      <c r="F203" s="78" t="s">
        <v>765</v>
      </c>
      <c r="G203" s="78" t="s">
        <v>765</v>
      </c>
      <c r="H203" s="78">
        <v>1130704</v>
      </c>
      <c r="I203" s="78">
        <v>329898</v>
      </c>
      <c r="J203" s="78">
        <v>523837</v>
      </c>
      <c r="K203" s="78">
        <v>83331</v>
      </c>
      <c r="L203" s="78">
        <v>31483</v>
      </c>
      <c r="M203" s="78" t="s">
        <v>765</v>
      </c>
      <c r="N203" s="78" t="s">
        <v>765</v>
      </c>
      <c r="O203" s="78">
        <v>162155</v>
      </c>
      <c r="P203" s="78" t="s">
        <v>765</v>
      </c>
      <c r="Q203" s="78">
        <v>78886</v>
      </c>
      <c r="R203" s="80" t="s">
        <v>125</v>
      </c>
      <c r="S203" s="77"/>
      <c r="T203" s="77"/>
      <c r="U203" s="77"/>
      <c r="V203" s="77"/>
      <c r="W203" s="77"/>
      <c r="X203" s="77"/>
      <c r="Y203" s="77"/>
    </row>
    <row r="204" spans="1:25" s="78" customFormat="1" ht="10.5" customHeight="1" x14ac:dyDescent="0.15">
      <c r="A204" s="973" t="s">
        <v>389</v>
      </c>
      <c r="B204" s="78">
        <v>1123843</v>
      </c>
      <c r="C204" s="78" t="s">
        <v>765</v>
      </c>
      <c r="D204" s="78" t="s">
        <v>765</v>
      </c>
      <c r="E204" s="78" t="s">
        <v>765</v>
      </c>
      <c r="F204" s="78" t="s">
        <v>765</v>
      </c>
      <c r="G204" s="78" t="s">
        <v>765</v>
      </c>
      <c r="H204" s="78">
        <v>1296505</v>
      </c>
      <c r="I204" s="78">
        <v>233742</v>
      </c>
      <c r="J204" s="78">
        <v>542922</v>
      </c>
      <c r="K204" s="78">
        <v>507868</v>
      </c>
      <c r="L204" s="78">
        <v>11973</v>
      </c>
      <c r="M204" s="78" t="s">
        <v>765</v>
      </c>
      <c r="N204" s="78" t="s">
        <v>765</v>
      </c>
      <c r="O204" s="78" t="s">
        <v>765</v>
      </c>
      <c r="P204" s="78" t="s">
        <v>765</v>
      </c>
      <c r="Q204" s="78">
        <v>317500</v>
      </c>
      <c r="R204" s="80" t="s">
        <v>126</v>
      </c>
      <c r="S204" s="77"/>
      <c r="T204" s="77"/>
      <c r="U204" s="77"/>
      <c r="V204" s="77"/>
      <c r="W204" s="77"/>
      <c r="X204" s="77"/>
      <c r="Y204" s="77"/>
    </row>
    <row r="205" spans="1:25" s="78" customFormat="1" ht="10.5" customHeight="1" x14ac:dyDescent="0.15">
      <c r="A205" s="973" t="s">
        <v>388</v>
      </c>
      <c r="B205" s="78">
        <v>982786</v>
      </c>
      <c r="C205" s="78" t="s">
        <v>765</v>
      </c>
      <c r="D205" s="78" t="s">
        <v>765</v>
      </c>
      <c r="E205" s="78" t="s">
        <v>765</v>
      </c>
      <c r="F205" s="78" t="s">
        <v>765</v>
      </c>
      <c r="G205" s="78" t="s">
        <v>765</v>
      </c>
      <c r="H205" s="78">
        <v>875323</v>
      </c>
      <c r="I205" s="78">
        <v>83467</v>
      </c>
      <c r="J205" s="78">
        <v>588616</v>
      </c>
      <c r="K205" s="78">
        <v>41377</v>
      </c>
      <c r="L205" s="78" t="s">
        <v>765</v>
      </c>
      <c r="M205" s="78" t="s">
        <v>765</v>
      </c>
      <c r="N205" s="78" t="s">
        <v>765</v>
      </c>
      <c r="O205" s="78">
        <v>161863</v>
      </c>
      <c r="P205" s="78" t="s">
        <v>765</v>
      </c>
      <c r="Q205" s="78">
        <v>154803</v>
      </c>
      <c r="R205" s="80" t="s">
        <v>127</v>
      </c>
      <c r="S205" s="77"/>
      <c r="T205" s="77"/>
      <c r="U205" s="77"/>
      <c r="V205" s="77"/>
      <c r="W205" s="77"/>
      <c r="X205" s="77"/>
      <c r="Y205" s="77"/>
    </row>
    <row r="206" spans="1:25" s="78" customFormat="1" ht="10.5" customHeight="1" x14ac:dyDescent="0.15">
      <c r="A206" s="973" t="s">
        <v>387</v>
      </c>
      <c r="B206" s="78">
        <v>1309247</v>
      </c>
      <c r="C206" s="78" t="s">
        <v>765</v>
      </c>
      <c r="D206" s="78" t="s">
        <v>765</v>
      </c>
      <c r="E206" s="78" t="s">
        <v>765</v>
      </c>
      <c r="F206" s="78" t="s">
        <v>765</v>
      </c>
      <c r="G206" s="78" t="s">
        <v>765</v>
      </c>
      <c r="H206" s="78">
        <v>1094798</v>
      </c>
      <c r="I206" s="78">
        <v>398032</v>
      </c>
      <c r="J206" s="78">
        <v>291303</v>
      </c>
      <c r="K206" s="78">
        <v>284195</v>
      </c>
      <c r="L206" s="78" t="s">
        <v>765</v>
      </c>
      <c r="M206" s="78" t="s">
        <v>765</v>
      </c>
      <c r="N206" s="78">
        <v>40638</v>
      </c>
      <c r="O206" s="78">
        <v>80630</v>
      </c>
      <c r="P206" s="78" t="s">
        <v>765</v>
      </c>
      <c r="Q206" s="78">
        <v>399531</v>
      </c>
      <c r="R206" s="80" t="s">
        <v>128</v>
      </c>
      <c r="S206" s="77"/>
      <c r="T206" s="77"/>
      <c r="U206" s="77"/>
      <c r="V206" s="77"/>
      <c r="W206" s="77"/>
      <c r="X206" s="77"/>
      <c r="Y206" s="77"/>
    </row>
    <row r="207" spans="1:25" s="78" customFormat="1" ht="10.5" customHeight="1" x14ac:dyDescent="0.15">
      <c r="A207" s="973" t="s">
        <v>386</v>
      </c>
      <c r="B207" s="78">
        <v>880497</v>
      </c>
      <c r="C207" s="78" t="s">
        <v>765</v>
      </c>
      <c r="D207" s="78" t="s">
        <v>765</v>
      </c>
      <c r="E207" s="78" t="s">
        <v>765</v>
      </c>
      <c r="F207" s="78" t="s">
        <v>765</v>
      </c>
      <c r="G207" s="78" t="s">
        <v>765</v>
      </c>
      <c r="H207" s="78">
        <v>1130814</v>
      </c>
      <c r="I207" s="78">
        <v>317157</v>
      </c>
      <c r="J207" s="78">
        <v>391044</v>
      </c>
      <c r="K207" s="78">
        <v>255783</v>
      </c>
      <c r="L207" s="78">
        <v>49842</v>
      </c>
      <c r="M207" s="78" t="s">
        <v>765</v>
      </c>
      <c r="N207" s="78">
        <v>116988</v>
      </c>
      <c r="O207" s="78" t="s">
        <v>765</v>
      </c>
      <c r="P207" s="78" t="s">
        <v>765</v>
      </c>
      <c r="Q207" s="78">
        <v>245123</v>
      </c>
      <c r="R207" s="80" t="s">
        <v>107</v>
      </c>
      <c r="S207" s="77"/>
      <c r="T207" s="77"/>
      <c r="U207" s="77"/>
      <c r="V207" s="77"/>
      <c r="W207" s="77"/>
      <c r="X207" s="77"/>
      <c r="Y207" s="77"/>
    </row>
    <row r="208" spans="1:25" s="78" customFormat="1" ht="10.5" customHeight="1" x14ac:dyDescent="0.15">
      <c r="A208" s="973" t="s">
        <v>385</v>
      </c>
      <c r="B208" s="78">
        <v>1141894</v>
      </c>
      <c r="C208" s="78" t="s">
        <v>765</v>
      </c>
      <c r="D208" s="78" t="s">
        <v>765</v>
      </c>
      <c r="E208" s="78" t="s">
        <v>765</v>
      </c>
      <c r="F208" s="78" t="s">
        <v>765</v>
      </c>
      <c r="G208" s="78" t="s">
        <v>765</v>
      </c>
      <c r="H208" s="78">
        <v>1255864</v>
      </c>
      <c r="I208" s="78">
        <v>454920</v>
      </c>
      <c r="J208" s="78">
        <v>365928</v>
      </c>
      <c r="K208" s="78">
        <v>154519</v>
      </c>
      <c r="L208" s="78" t="s">
        <v>765</v>
      </c>
      <c r="M208" s="78" t="s">
        <v>765</v>
      </c>
      <c r="N208" s="78">
        <v>200238</v>
      </c>
      <c r="O208" s="78">
        <v>80259</v>
      </c>
      <c r="P208" s="78" t="s">
        <v>765</v>
      </c>
      <c r="Q208" s="78">
        <v>79006</v>
      </c>
      <c r="R208" s="80" t="s">
        <v>108</v>
      </c>
      <c r="S208" s="77"/>
      <c r="T208" s="77"/>
      <c r="U208" s="77"/>
      <c r="V208" s="77"/>
      <c r="W208" s="77"/>
      <c r="X208" s="77"/>
      <c r="Y208" s="77"/>
    </row>
    <row r="209" spans="1:25" s="78" customFormat="1" ht="10.5" customHeight="1" x14ac:dyDescent="0.15">
      <c r="A209" s="973" t="s">
        <v>384</v>
      </c>
      <c r="B209" s="78">
        <v>1146102</v>
      </c>
      <c r="C209" s="78" t="s">
        <v>765</v>
      </c>
      <c r="D209" s="78" t="s">
        <v>765</v>
      </c>
      <c r="E209" s="78" t="s">
        <v>765</v>
      </c>
      <c r="F209" s="78" t="s">
        <v>765</v>
      </c>
      <c r="G209" s="78" t="s">
        <v>765</v>
      </c>
      <c r="H209" s="78">
        <v>1234291</v>
      </c>
      <c r="I209" s="78">
        <v>376060</v>
      </c>
      <c r="J209" s="78">
        <v>436180</v>
      </c>
      <c r="K209" s="78">
        <v>355420</v>
      </c>
      <c r="L209" s="78">
        <v>66631</v>
      </c>
      <c r="M209" s="78" t="s">
        <v>765</v>
      </c>
      <c r="N209" s="78" t="s">
        <v>765</v>
      </c>
      <c r="O209" s="78" t="s">
        <v>765</v>
      </c>
      <c r="P209" s="78" t="s">
        <v>765</v>
      </c>
      <c r="Q209" s="78" t="s">
        <v>765</v>
      </c>
      <c r="R209" s="80" t="s">
        <v>109</v>
      </c>
      <c r="S209" s="77"/>
      <c r="T209" s="77"/>
      <c r="U209" s="77"/>
      <c r="V209" s="77"/>
      <c r="W209" s="77"/>
      <c r="X209" s="77"/>
      <c r="Y209" s="77"/>
    </row>
    <row r="210" spans="1:25" s="78" customFormat="1" ht="10.5" customHeight="1" x14ac:dyDescent="0.15">
      <c r="A210" s="973" t="s">
        <v>678</v>
      </c>
      <c r="B210" s="78">
        <v>1535246</v>
      </c>
      <c r="C210" s="78" t="s">
        <v>765</v>
      </c>
      <c r="D210" s="78" t="s">
        <v>765</v>
      </c>
      <c r="E210" s="78" t="s">
        <v>765</v>
      </c>
      <c r="F210" s="78" t="s">
        <v>765</v>
      </c>
      <c r="G210" s="78" t="s">
        <v>765</v>
      </c>
      <c r="H210" s="78">
        <v>1498841</v>
      </c>
      <c r="I210" s="78">
        <v>563022</v>
      </c>
      <c r="J210" s="78">
        <v>272484</v>
      </c>
      <c r="K210" s="78">
        <v>584300</v>
      </c>
      <c r="L210" s="78" t="s">
        <v>765</v>
      </c>
      <c r="M210" s="78" t="s">
        <v>765</v>
      </c>
      <c r="N210" s="78">
        <v>79035</v>
      </c>
      <c r="O210" s="78" t="s">
        <v>765</v>
      </c>
      <c r="P210" s="78" t="s">
        <v>765</v>
      </c>
      <c r="Q210" s="78">
        <v>325209</v>
      </c>
      <c r="R210" s="80" t="s">
        <v>679</v>
      </c>
      <c r="S210" s="77"/>
      <c r="T210" s="77"/>
      <c r="U210" s="77"/>
      <c r="V210" s="77"/>
      <c r="W210" s="77"/>
      <c r="X210" s="77"/>
      <c r="Y210" s="77"/>
    </row>
    <row r="211" spans="1:25" s="78" customFormat="1" ht="10.5" customHeight="1" x14ac:dyDescent="0.15">
      <c r="A211" s="973" t="s">
        <v>383</v>
      </c>
      <c r="B211" s="78">
        <v>999400</v>
      </c>
      <c r="C211" s="78" t="s">
        <v>765</v>
      </c>
      <c r="D211" s="78" t="s">
        <v>765</v>
      </c>
      <c r="E211" s="78" t="s">
        <v>765</v>
      </c>
      <c r="F211" s="78" t="s">
        <v>765</v>
      </c>
      <c r="G211" s="78" t="s">
        <v>765</v>
      </c>
      <c r="H211" s="78">
        <v>969267</v>
      </c>
      <c r="I211" s="78">
        <v>165308</v>
      </c>
      <c r="J211" s="78">
        <v>511790</v>
      </c>
      <c r="K211" s="78">
        <v>209895</v>
      </c>
      <c r="L211" s="78" t="s">
        <v>765</v>
      </c>
      <c r="M211" s="78" t="s">
        <v>765</v>
      </c>
      <c r="N211" s="78">
        <v>82274</v>
      </c>
      <c r="O211" s="78" t="s">
        <v>765</v>
      </c>
      <c r="P211" s="78" t="s">
        <v>765</v>
      </c>
      <c r="Q211" s="78" t="s">
        <v>765</v>
      </c>
      <c r="R211" s="80" t="s">
        <v>104</v>
      </c>
      <c r="S211" s="77"/>
      <c r="T211" s="77"/>
      <c r="U211" s="77"/>
      <c r="V211" s="77"/>
      <c r="W211" s="77"/>
      <c r="X211" s="77"/>
      <c r="Y211" s="77"/>
    </row>
    <row r="212" spans="1:25" s="78" customFormat="1" ht="10.5" customHeight="1" x14ac:dyDescent="0.15">
      <c r="A212" s="974" t="s">
        <v>382</v>
      </c>
      <c r="B212" s="82">
        <v>982296</v>
      </c>
      <c r="C212" s="83" t="s">
        <v>765</v>
      </c>
      <c r="D212" s="83" t="s">
        <v>765</v>
      </c>
      <c r="E212" s="83" t="s">
        <v>765</v>
      </c>
      <c r="F212" s="83" t="s">
        <v>765</v>
      </c>
      <c r="G212" s="83" t="s">
        <v>765</v>
      </c>
      <c r="H212" s="83">
        <v>1507306</v>
      </c>
      <c r="I212" s="83">
        <v>479552</v>
      </c>
      <c r="J212" s="83">
        <v>476681</v>
      </c>
      <c r="K212" s="83">
        <v>410179</v>
      </c>
      <c r="L212" s="83">
        <v>65911</v>
      </c>
      <c r="M212" s="83" t="s">
        <v>765</v>
      </c>
      <c r="N212" s="83">
        <v>74983</v>
      </c>
      <c r="O212" s="83" t="s">
        <v>765</v>
      </c>
      <c r="P212" s="83" t="s">
        <v>765</v>
      </c>
      <c r="Q212" s="83">
        <v>146655</v>
      </c>
      <c r="R212" s="84" t="s">
        <v>105</v>
      </c>
      <c r="S212" s="77"/>
      <c r="T212" s="77"/>
      <c r="U212" s="77"/>
      <c r="V212" s="77"/>
      <c r="W212" s="77"/>
      <c r="X212" s="77"/>
      <c r="Y212" s="77"/>
    </row>
    <row r="213" spans="1:25" ht="23.25" customHeight="1" x14ac:dyDescent="0.35">
      <c r="I213" s="85" t="s">
        <v>129</v>
      </c>
      <c r="Q213" s="88" t="s">
        <v>103</v>
      </c>
    </row>
    <row r="214" spans="1:25" s="21" customFormat="1" ht="11.25" customHeight="1" x14ac:dyDescent="0.15">
      <c r="A214" s="70"/>
      <c r="B214" s="86" t="s">
        <v>130</v>
      </c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1047" t="s">
        <v>111</v>
      </c>
      <c r="S214" s="19"/>
      <c r="T214" s="19"/>
      <c r="U214" s="19"/>
      <c r="V214" s="19"/>
      <c r="W214" s="19"/>
      <c r="X214" s="19"/>
      <c r="Y214" s="19"/>
    </row>
    <row r="215" spans="1:25" s="73" customFormat="1" ht="28.5" customHeight="1" x14ac:dyDescent="0.2">
      <c r="A215" s="37" t="s">
        <v>276</v>
      </c>
      <c r="B215" s="44" t="s">
        <v>711</v>
      </c>
      <c r="C215" s="20"/>
      <c r="D215" s="89"/>
      <c r="E215" s="999" t="s">
        <v>199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89"/>
      <c r="Q215" s="999" t="s">
        <v>209</v>
      </c>
      <c r="R215" s="1048"/>
      <c r="S215" s="15"/>
      <c r="T215" s="15"/>
      <c r="U215" s="15"/>
      <c r="V215" s="15"/>
      <c r="W215" s="15"/>
      <c r="X215" s="15"/>
      <c r="Y215" s="15"/>
    </row>
    <row r="216" spans="1:25" s="73" customFormat="1" ht="28.5" customHeight="1" x14ac:dyDescent="0.2">
      <c r="A216" s="37"/>
      <c r="B216" s="14" t="s">
        <v>204</v>
      </c>
      <c r="C216" s="14" t="s">
        <v>712</v>
      </c>
      <c r="D216" s="14" t="s">
        <v>288</v>
      </c>
      <c r="E216" s="16" t="s">
        <v>205</v>
      </c>
      <c r="F216" s="14" t="s">
        <v>206</v>
      </c>
      <c r="G216" s="14" t="s">
        <v>207</v>
      </c>
      <c r="H216" s="14" t="s">
        <v>208</v>
      </c>
      <c r="I216" s="14" t="s">
        <v>212</v>
      </c>
      <c r="J216" s="14" t="s">
        <v>308</v>
      </c>
      <c r="K216" s="14" t="s">
        <v>213</v>
      </c>
      <c r="L216" s="14" t="s">
        <v>214</v>
      </c>
      <c r="M216" s="14" t="s">
        <v>215</v>
      </c>
      <c r="N216" s="14" t="s">
        <v>713</v>
      </c>
      <c r="O216" s="14" t="s">
        <v>216</v>
      </c>
      <c r="P216" s="14" t="s">
        <v>714</v>
      </c>
      <c r="Q216" s="975" t="s">
        <v>137</v>
      </c>
      <c r="R216" s="1048"/>
      <c r="S216" s="15"/>
      <c r="T216" s="15"/>
      <c r="U216" s="15"/>
      <c r="V216" s="15"/>
      <c r="W216" s="15"/>
      <c r="X216" s="15"/>
      <c r="Y216" s="15"/>
    </row>
    <row r="217" spans="1:25" s="73" customFormat="1" ht="12" customHeight="1" x14ac:dyDescent="0.2">
      <c r="A217" s="38"/>
      <c r="B217" s="18" t="str">
        <f>PROPER("OMAN")</f>
        <v>Oman</v>
      </c>
      <c r="C217" s="18" t="str">
        <f>PROPER("SOHAR-C")</f>
        <v>Sohar-C</v>
      </c>
      <c r="D217" s="18" t="str">
        <f>PROPER("WESTBUKH")</f>
        <v>Westbukh</v>
      </c>
      <c r="E217" s="18"/>
      <c r="F217" s="18" t="str">
        <f>PROPER("MURBAN")</f>
        <v>Murban</v>
      </c>
      <c r="G217" s="18" t="str">
        <f>PROPER("U-SHAIF")</f>
        <v>U-Shaif</v>
      </c>
      <c r="H217" s="18" t="str">
        <f>PROPER("ZAKUM")</f>
        <v>Zakum</v>
      </c>
      <c r="I217" s="18" t="str">
        <f>PROPER("DUBAI")</f>
        <v>Dubai</v>
      </c>
      <c r="J217" s="18" t="str">
        <f>PROPER("SHARJA-C")</f>
        <v>Sharja-C</v>
      </c>
      <c r="K217" s="18" t="str">
        <f>PROPER("U-ZAKUM")</f>
        <v>U-Zakum</v>
      </c>
      <c r="L217" s="18" t="str">
        <f>PROPER("MUBARA-B")</f>
        <v>Mubara-B</v>
      </c>
      <c r="M217" s="18" t="str">
        <f>PROPER("FUJAI-RE")</f>
        <v>Fujai-Re</v>
      </c>
      <c r="N217" s="18" t="str">
        <f>PROPER("MURBN-FO")</f>
        <v>Murbn-Fo</v>
      </c>
      <c r="O217" s="18" t="str">
        <f>PROPER("DAS")</f>
        <v>Das</v>
      </c>
      <c r="P217" s="18" t="str">
        <f>PROPER("MUBARRAZ")</f>
        <v>Mubarraz</v>
      </c>
      <c r="Q217" s="17"/>
      <c r="R217" s="1049"/>
      <c r="S217" s="15"/>
      <c r="T217" s="15"/>
      <c r="U217" s="15"/>
      <c r="V217" s="15"/>
      <c r="W217" s="15"/>
      <c r="X217" s="15"/>
      <c r="Y217" s="15"/>
    </row>
    <row r="218" spans="1:25" s="78" customFormat="1" ht="10.5" customHeight="1" x14ac:dyDescent="0.15">
      <c r="A218" s="972" t="s">
        <v>598</v>
      </c>
      <c r="B218" s="74">
        <v>4560743</v>
      </c>
      <c r="C218" s="75" t="s">
        <v>765</v>
      </c>
      <c r="D218" s="75" t="s">
        <v>765</v>
      </c>
      <c r="E218" s="75">
        <v>47319175</v>
      </c>
      <c r="F218" s="75">
        <v>19800267</v>
      </c>
      <c r="G218" s="75">
        <v>6921372</v>
      </c>
      <c r="H218" s="75">
        <v>6900961</v>
      </c>
      <c r="I218" s="75">
        <v>483752</v>
      </c>
      <c r="J218" s="75">
        <v>37778</v>
      </c>
      <c r="K218" s="75">
        <v>12510322</v>
      </c>
      <c r="L218" s="75">
        <v>599820</v>
      </c>
      <c r="M218" s="75" t="s">
        <v>765</v>
      </c>
      <c r="N218" s="75">
        <v>64903</v>
      </c>
      <c r="O218" s="75" t="s">
        <v>765</v>
      </c>
      <c r="P218" s="75" t="s">
        <v>765</v>
      </c>
      <c r="Q218" s="75">
        <v>133264</v>
      </c>
      <c r="R218" s="76" t="s">
        <v>118</v>
      </c>
      <c r="S218" s="77"/>
      <c r="T218" s="77"/>
      <c r="U218" s="77"/>
      <c r="V218" s="77"/>
      <c r="W218" s="77"/>
      <c r="X218" s="77"/>
      <c r="Y218" s="77"/>
    </row>
    <row r="219" spans="1:25" s="78" customFormat="1" ht="10.5" customHeight="1" x14ac:dyDescent="0.15">
      <c r="A219" s="973" t="s">
        <v>669</v>
      </c>
      <c r="B219" s="78">
        <v>2637372</v>
      </c>
      <c r="C219" s="78" t="s">
        <v>765</v>
      </c>
      <c r="D219" s="78" t="s">
        <v>765</v>
      </c>
      <c r="E219" s="78">
        <v>48704116</v>
      </c>
      <c r="F219" s="78">
        <v>18511573</v>
      </c>
      <c r="G219" s="78">
        <v>3861899</v>
      </c>
      <c r="H219" s="78">
        <v>4470465</v>
      </c>
      <c r="I219" s="78">
        <v>715823</v>
      </c>
      <c r="J219" s="78">
        <v>45304</v>
      </c>
      <c r="K219" s="78">
        <v>11759817</v>
      </c>
      <c r="L219" s="78">
        <v>936194</v>
      </c>
      <c r="M219" s="78">
        <v>44728</v>
      </c>
      <c r="N219" s="78">
        <v>262105</v>
      </c>
      <c r="O219" s="78">
        <v>8096208</v>
      </c>
      <c r="P219" s="78" t="s">
        <v>765</v>
      </c>
      <c r="Q219" s="78">
        <v>69447</v>
      </c>
      <c r="R219" s="80" t="s">
        <v>119</v>
      </c>
      <c r="S219" s="77"/>
      <c r="T219" s="77"/>
      <c r="U219" s="77"/>
      <c r="V219" s="77"/>
      <c r="W219" s="77"/>
      <c r="X219" s="77"/>
      <c r="Y219" s="77"/>
    </row>
    <row r="220" spans="1:25" s="78" customFormat="1" ht="10.5" customHeight="1" x14ac:dyDescent="0.15">
      <c r="A220" s="973" t="s">
        <v>670</v>
      </c>
      <c r="B220" s="78">
        <v>1217409</v>
      </c>
      <c r="C220" s="78">
        <v>100117</v>
      </c>
      <c r="D220" s="78" t="s">
        <v>765</v>
      </c>
      <c r="E220" s="78">
        <v>49350204</v>
      </c>
      <c r="F220" s="78">
        <v>15457215</v>
      </c>
      <c r="G220" s="78" t="s">
        <v>765</v>
      </c>
      <c r="H220" s="78" t="s">
        <v>765</v>
      </c>
      <c r="I220" s="78">
        <v>477570</v>
      </c>
      <c r="J220" s="78" t="s">
        <v>765</v>
      </c>
      <c r="K220" s="78">
        <v>13158140</v>
      </c>
      <c r="L220" s="78">
        <v>1046139</v>
      </c>
      <c r="M220" s="78" t="s">
        <v>765</v>
      </c>
      <c r="N220" s="78">
        <v>423625</v>
      </c>
      <c r="O220" s="78">
        <v>18787515</v>
      </c>
      <c r="P220" s="78" t="s">
        <v>765</v>
      </c>
      <c r="Q220" s="78">
        <v>37159</v>
      </c>
      <c r="R220" s="80" t="s">
        <v>120</v>
      </c>
      <c r="S220" s="77"/>
      <c r="T220" s="77"/>
      <c r="U220" s="77"/>
      <c r="V220" s="77"/>
      <c r="W220" s="77"/>
      <c r="X220" s="77"/>
      <c r="Y220" s="77"/>
    </row>
    <row r="221" spans="1:25" s="78" customFormat="1" ht="10.5" customHeight="1" x14ac:dyDescent="0.15">
      <c r="A221" s="973" t="s">
        <v>671</v>
      </c>
      <c r="B221" s="78">
        <v>2355347</v>
      </c>
      <c r="C221" s="78" t="s">
        <v>765</v>
      </c>
      <c r="D221" s="78">
        <v>47957</v>
      </c>
      <c r="E221" s="78">
        <v>46984264</v>
      </c>
      <c r="F221" s="78">
        <v>12939548</v>
      </c>
      <c r="G221" s="78" t="s">
        <v>765</v>
      </c>
      <c r="H221" s="78" t="s">
        <v>765</v>
      </c>
      <c r="I221" s="78">
        <v>479454</v>
      </c>
      <c r="J221" s="78" t="s">
        <v>765</v>
      </c>
      <c r="K221" s="78">
        <v>12293056</v>
      </c>
      <c r="L221" s="78">
        <v>1315954</v>
      </c>
      <c r="M221" s="78" t="s">
        <v>765</v>
      </c>
      <c r="N221" s="78">
        <v>243623</v>
      </c>
      <c r="O221" s="78">
        <v>19712629</v>
      </c>
      <c r="P221" s="78" t="s">
        <v>765</v>
      </c>
      <c r="Q221" s="78" t="s">
        <v>765</v>
      </c>
      <c r="R221" s="80" t="s">
        <v>283</v>
      </c>
      <c r="S221" s="77"/>
      <c r="T221" s="77"/>
      <c r="U221" s="77"/>
      <c r="V221" s="77"/>
      <c r="W221" s="77"/>
      <c r="X221" s="77"/>
      <c r="Y221" s="77"/>
    </row>
    <row r="222" spans="1:25" s="78" customFormat="1" ht="10.5" customHeight="1" x14ac:dyDescent="0.15">
      <c r="A222" s="973" t="s">
        <v>672</v>
      </c>
      <c r="B222" s="78">
        <v>1747022</v>
      </c>
      <c r="C222" s="78" t="s">
        <v>765</v>
      </c>
      <c r="D222" s="78" t="s">
        <v>765</v>
      </c>
      <c r="E222" s="78">
        <v>45250794</v>
      </c>
      <c r="F222" s="78">
        <v>13143635</v>
      </c>
      <c r="G222" s="78" t="s">
        <v>765</v>
      </c>
      <c r="H222" s="78" t="s">
        <v>765</v>
      </c>
      <c r="I222" s="78">
        <v>735786</v>
      </c>
      <c r="J222" s="78">
        <v>37729</v>
      </c>
      <c r="K222" s="78">
        <v>12252668</v>
      </c>
      <c r="L222" s="78">
        <v>1130677</v>
      </c>
      <c r="M222" s="78" t="s">
        <v>765</v>
      </c>
      <c r="N222" s="78" t="s">
        <v>765</v>
      </c>
      <c r="O222" s="78">
        <v>17873360</v>
      </c>
      <c r="P222" s="78">
        <v>76939</v>
      </c>
      <c r="Q222" s="78" t="s">
        <v>765</v>
      </c>
      <c r="R222" s="80" t="s">
        <v>673</v>
      </c>
      <c r="S222" s="77"/>
      <c r="T222" s="77"/>
      <c r="U222" s="77"/>
      <c r="V222" s="77"/>
      <c r="W222" s="77"/>
      <c r="X222" s="77"/>
      <c r="Y222" s="77"/>
    </row>
    <row r="223" spans="1:25" s="78" customFormat="1" ht="10.5" customHeight="1" x14ac:dyDescent="0.15">
      <c r="A223" s="973"/>
      <c r="R223" s="80"/>
      <c r="S223" s="77"/>
      <c r="T223" s="77"/>
      <c r="U223" s="77"/>
      <c r="V223" s="77"/>
      <c r="W223" s="77"/>
      <c r="X223" s="77"/>
      <c r="Y223" s="77"/>
    </row>
    <row r="224" spans="1:25" s="78" customFormat="1" ht="10.5" customHeight="1" x14ac:dyDescent="0.15">
      <c r="A224" s="973" t="s">
        <v>595</v>
      </c>
      <c r="B224" s="78">
        <v>2601471</v>
      </c>
      <c r="C224" s="78" t="s">
        <v>765</v>
      </c>
      <c r="D224" s="78">
        <v>47957</v>
      </c>
      <c r="E224" s="78">
        <v>45293598</v>
      </c>
      <c r="F224" s="78">
        <v>12496871</v>
      </c>
      <c r="G224" s="78" t="s">
        <v>765</v>
      </c>
      <c r="H224" s="78" t="s">
        <v>765</v>
      </c>
      <c r="I224" s="78">
        <v>438475</v>
      </c>
      <c r="J224" s="78">
        <v>37729</v>
      </c>
      <c r="K224" s="78">
        <v>11962216</v>
      </c>
      <c r="L224" s="78">
        <v>1200289</v>
      </c>
      <c r="M224" s="78" t="s">
        <v>765</v>
      </c>
      <c r="N224" s="78">
        <v>61294</v>
      </c>
      <c r="O224" s="78">
        <v>19096724</v>
      </c>
      <c r="P224" s="78" t="s">
        <v>765</v>
      </c>
      <c r="Q224" s="78" t="s">
        <v>765</v>
      </c>
      <c r="R224" s="80" t="s">
        <v>282</v>
      </c>
      <c r="S224" s="77"/>
      <c r="T224" s="77"/>
      <c r="U224" s="77"/>
      <c r="V224" s="77"/>
      <c r="W224" s="77"/>
      <c r="X224" s="77"/>
      <c r="Y224" s="77"/>
    </row>
    <row r="225" spans="1:25" s="78" customFormat="1" ht="10.5" customHeight="1" x14ac:dyDescent="0.15">
      <c r="A225" s="973" t="s">
        <v>674</v>
      </c>
      <c r="B225" s="78">
        <v>1905495</v>
      </c>
      <c r="C225" s="78" t="s">
        <v>765</v>
      </c>
      <c r="D225" s="78" t="s">
        <v>765</v>
      </c>
      <c r="E225" s="78">
        <v>45893537</v>
      </c>
      <c r="F225" s="78">
        <v>13607889</v>
      </c>
      <c r="G225" s="78" t="s">
        <v>765</v>
      </c>
      <c r="H225" s="78" t="s">
        <v>765</v>
      </c>
      <c r="I225" s="78">
        <v>973443</v>
      </c>
      <c r="J225" s="78" t="s">
        <v>765</v>
      </c>
      <c r="K225" s="78">
        <v>11704630</v>
      </c>
      <c r="L225" s="78">
        <v>809178</v>
      </c>
      <c r="M225" s="78" t="s">
        <v>765</v>
      </c>
      <c r="N225" s="78" t="s">
        <v>765</v>
      </c>
      <c r="O225" s="78">
        <v>18280811</v>
      </c>
      <c r="P225" s="78">
        <v>517586</v>
      </c>
      <c r="Q225" s="78" t="s">
        <v>765</v>
      </c>
      <c r="R225" s="80" t="s">
        <v>675</v>
      </c>
      <c r="S225" s="77"/>
      <c r="T225" s="77"/>
      <c r="U225" s="77"/>
      <c r="V225" s="77"/>
      <c r="W225" s="77"/>
      <c r="X225" s="77"/>
      <c r="Y225" s="77"/>
    </row>
    <row r="226" spans="1:25" s="78" customFormat="1" ht="10.5" customHeight="1" x14ac:dyDescent="0.15">
      <c r="A226" s="973"/>
      <c r="R226" s="80"/>
      <c r="S226" s="77"/>
      <c r="T226" s="77"/>
      <c r="U226" s="77"/>
      <c r="V226" s="77"/>
      <c r="W226" s="77"/>
      <c r="X226" s="77"/>
      <c r="Y226" s="77"/>
    </row>
    <row r="227" spans="1:25" s="78" customFormat="1" ht="10.5" customHeight="1" x14ac:dyDescent="0.15">
      <c r="A227" s="973" t="s">
        <v>393</v>
      </c>
      <c r="B227" s="78">
        <v>313391</v>
      </c>
      <c r="C227" s="78" t="s">
        <v>765</v>
      </c>
      <c r="D227" s="78" t="s">
        <v>765</v>
      </c>
      <c r="E227" s="78">
        <v>10614559</v>
      </c>
      <c r="F227" s="78">
        <v>2122311</v>
      </c>
      <c r="G227" s="78" t="s">
        <v>765</v>
      </c>
      <c r="H227" s="78" t="s">
        <v>765</v>
      </c>
      <c r="I227" s="78">
        <v>79250</v>
      </c>
      <c r="J227" s="78">
        <v>37729</v>
      </c>
      <c r="K227" s="78">
        <v>3372002</v>
      </c>
      <c r="L227" s="78">
        <v>321499</v>
      </c>
      <c r="M227" s="78" t="s">
        <v>765</v>
      </c>
      <c r="N227" s="78" t="s">
        <v>765</v>
      </c>
      <c r="O227" s="78">
        <v>4681768</v>
      </c>
      <c r="P227" s="78" t="s">
        <v>765</v>
      </c>
      <c r="Q227" s="78" t="s">
        <v>765</v>
      </c>
      <c r="R227" s="80" t="s">
        <v>281</v>
      </c>
      <c r="S227" s="77"/>
      <c r="T227" s="77"/>
      <c r="U227" s="77"/>
      <c r="V227" s="77"/>
      <c r="W227" s="77"/>
      <c r="X227" s="77"/>
      <c r="Y227" s="77"/>
    </row>
    <row r="228" spans="1:25" s="78" customFormat="1" ht="10.5" customHeight="1" x14ac:dyDescent="0.15">
      <c r="A228" s="973" t="s">
        <v>396</v>
      </c>
      <c r="B228" s="78">
        <v>237668</v>
      </c>
      <c r="C228" s="78" t="s">
        <v>765</v>
      </c>
      <c r="D228" s="78" t="s">
        <v>765</v>
      </c>
      <c r="E228" s="78">
        <v>10552024</v>
      </c>
      <c r="F228" s="78">
        <v>3529371</v>
      </c>
      <c r="G228" s="78" t="s">
        <v>765</v>
      </c>
      <c r="H228" s="78" t="s">
        <v>765</v>
      </c>
      <c r="I228" s="78">
        <v>159058</v>
      </c>
      <c r="J228" s="78" t="s">
        <v>765</v>
      </c>
      <c r="K228" s="78">
        <v>2784195</v>
      </c>
      <c r="L228" s="78">
        <v>255672</v>
      </c>
      <c r="M228" s="78" t="s">
        <v>765</v>
      </c>
      <c r="N228" s="78" t="s">
        <v>765</v>
      </c>
      <c r="O228" s="78">
        <v>3823728</v>
      </c>
      <c r="P228" s="78" t="s">
        <v>765</v>
      </c>
      <c r="Q228" s="78" t="s">
        <v>765</v>
      </c>
      <c r="R228" s="80" t="s">
        <v>121</v>
      </c>
      <c r="S228" s="77"/>
      <c r="T228" s="77"/>
      <c r="U228" s="77"/>
      <c r="V228" s="77"/>
      <c r="W228" s="77"/>
      <c r="X228" s="77"/>
      <c r="Y228" s="77"/>
    </row>
    <row r="229" spans="1:25" s="78" customFormat="1" ht="10.5" customHeight="1" x14ac:dyDescent="0.15">
      <c r="A229" s="973" t="s">
        <v>395</v>
      </c>
      <c r="B229" s="78">
        <v>871834</v>
      </c>
      <c r="C229" s="78" t="s">
        <v>765</v>
      </c>
      <c r="D229" s="78" t="s">
        <v>765</v>
      </c>
      <c r="E229" s="78">
        <v>11790902</v>
      </c>
      <c r="F229" s="78">
        <v>3576655</v>
      </c>
      <c r="G229" s="78" t="s">
        <v>765</v>
      </c>
      <c r="H229" s="78" t="s">
        <v>765</v>
      </c>
      <c r="I229" s="78">
        <v>180160</v>
      </c>
      <c r="J229" s="78" t="s">
        <v>765</v>
      </c>
      <c r="K229" s="78">
        <v>2850513</v>
      </c>
      <c r="L229" s="78">
        <v>319582</v>
      </c>
      <c r="M229" s="78" t="s">
        <v>765</v>
      </c>
      <c r="N229" s="78" t="s">
        <v>765</v>
      </c>
      <c r="O229" s="78">
        <v>4863992</v>
      </c>
      <c r="P229" s="78" t="s">
        <v>765</v>
      </c>
      <c r="Q229" s="78" t="s">
        <v>765</v>
      </c>
      <c r="R229" s="80" t="s">
        <v>122</v>
      </c>
      <c r="S229" s="77"/>
      <c r="T229" s="77"/>
      <c r="U229" s="77"/>
      <c r="V229" s="77"/>
      <c r="W229" s="77"/>
      <c r="X229" s="77"/>
      <c r="Y229" s="77"/>
    </row>
    <row r="230" spans="1:25" s="78" customFormat="1" ht="10.5" customHeight="1" x14ac:dyDescent="0.15">
      <c r="A230" s="973" t="s">
        <v>394</v>
      </c>
      <c r="B230" s="78">
        <v>324129</v>
      </c>
      <c r="C230" s="78" t="s">
        <v>765</v>
      </c>
      <c r="D230" s="78" t="s">
        <v>765</v>
      </c>
      <c r="E230" s="78">
        <v>12293309</v>
      </c>
      <c r="F230" s="78">
        <v>3915298</v>
      </c>
      <c r="G230" s="78" t="s">
        <v>765</v>
      </c>
      <c r="H230" s="78" t="s">
        <v>765</v>
      </c>
      <c r="I230" s="78">
        <v>317318</v>
      </c>
      <c r="J230" s="78" t="s">
        <v>765</v>
      </c>
      <c r="K230" s="78">
        <v>3245958</v>
      </c>
      <c r="L230" s="78">
        <v>233924</v>
      </c>
      <c r="M230" s="78" t="s">
        <v>765</v>
      </c>
      <c r="N230" s="78" t="s">
        <v>765</v>
      </c>
      <c r="O230" s="78">
        <v>4503872</v>
      </c>
      <c r="P230" s="78">
        <v>76939</v>
      </c>
      <c r="Q230" s="78" t="s">
        <v>765</v>
      </c>
      <c r="R230" s="80" t="s">
        <v>123</v>
      </c>
      <c r="S230" s="77"/>
      <c r="T230" s="77"/>
      <c r="U230" s="77"/>
      <c r="V230" s="77"/>
      <c r="W230" s="77"/>
      <c r="X230" s="77"/>
      <c r="Y230" s="77"/>
    </row>
    <row r="231" spans="1:25" s="78" customFormat="1" ht="10.5" customHeight="1" x14ac:dyDescent="0.15">
      <c r="A231" s="973" t="s">
        <v>676</v>
      </c>
      <c r="B231" s="78">
        <v>471864</v>
      </c>
      <c r="C231" s="78" t="s">
        <v>765</v>
      </c>
      <c r="D231" s="78" t="s">
        <v>765</v>
      </c>
      <c r="E231" s="78">
        <v>11257302</v>
      </c>
      <c r="F231" s="78">
        <v>2586565</v>
      </c>
      <c r="G231" s="78" t="s">
        <v>765</v>
      </c>
      <c r="H231" s="78" t="s">
        <v>765</v>
      </c>
      <c r="I231" s="78">
        <v>316907</v>
      </c>
      <c r="J231" s="78" t="s">
        <v>765</v>
      </c>
      <c r="K231" s="78">
        <v>2823964</v>
      </c>
      <c r="L231" s="78" t="s">
        <v>765</v>
      </c>
      <c r="M231" s="78" t="s">
        <v>765</v>
      </c>
      <c r="N231" s="78" t="s">
        <v>765</v>
      </c>
      <c r="O231" s="78">
        <v>5089219</v>
      </c>
      <c r="P231" s="78">
        <v>440647</v>
      </c>
      <c r="Q231" s="78" t="s">
        <v>765</v>
      </c>
      <c r="R231" s="80" t="s">
        <v>677</v>
      </c>
      <c r="S231" s="77"/>
      <c r="T231" s="77"/>
      <c r="U231" s="77"/>
      <c r="V231" s="77"/>
      <c r="W231" s="77"/>
      <c r="X231" s="77"/>
      <c r="Y231" s="77"/>
    </row>
    <row r="232" spans="1:25" s="78" customFormat="1" ht="10.5" customHeight="1" x14ac:dyDescent="0.15">
      <c r="A232" s="973"/>
      <c r="R232" s="80"/>
      <c r="S232" s="77"/>
      <c r="T232" s="77"/>
      <c r="U232" s="77"/>
      <c r="V232" s="77"/>
      <c r="W232" s="77"/>
      <c r="X232" s="77"/>
      <c r="Y232" s="77"/>
    </row>
    <row r="233" spans="1:25" s="78" customFormat="1" ht="10.5" customHeight="1" x14ac:dyDescent="0.15">
      <c r="A233" s="973" t="s">
        <v>280</v>
      </c>
      <c r="B233" s="78">
        <v>75676</v>
      </c>
      <c r="C233" s="78" t="s">
        <v>765</v>
      </c>
      <c r="D233" s="78" t="s">
        <v>765</v>
      </c>
      <c r="E233" s="78">
        <v>3572118</v>
      </c>
      <c r="F233" s="78">
        <v>814993</v>
      </c>
      <c r="G233" s="78" t="s">
        <v>765</v>
      </c>
      <c r="H233" s="78" t="s">
        <v>765</v>
      </c>
      <c r="I233" s="78">
        <v>79250</v>
      </c>
      <c r="J233" s="78" t="s">
        <v>765</v>
      </c>
      <c r="K233" s="78">
        <v>1114083</v>
      </c>
      <c r="L233" s="78">
        <v>152370</v>
      </c>
      <c r="M233" s="78" t="s">
        <v>765</v>
      </c>
      <c r="N233" s="78" t="s">
        <v>765</v>
      </c>
      <c r="O233" s="78">
        <v>1411422</v>
      </c>
      <c r="P233" s="78" t="s">
        <v>765</v>
      </c>
      <c r="Q233" s="78" t="s">
        <v>765</v>
      </c>
      <c r="R233" s="80" t="s">
        <v>279</v>
      </c>
      <c r="S233" s="77"/>
      <c r="T233" s="77"/>
      <c r="U233" s="77"/>
      <c r="V233" s="77"/>
      <c r="W233" s="77"/>
      <c r="X233" s="77"/>
      <c r="Y233" s="77"/>
    </row>
    <row r="234" spans="1:25" s="78" customFormat="1" ht="10.5" customHeight="1" x14ac:dyDescent="0.15">
      <c r="A234" s="973" t="s">
        <v>383</v>
      </c>
      <c r="B234" s="78">
        <v>79273</v>
      </c>
      <c r="C234" s="78" t="s">
        <v>765</v>
      </c>
      <c r="D234" s="78" t="s">
        <v>765</v>
      </c>
      <c r="E234" s="78">
        <v>3340900</v>
      </c>
      <c r="F234" s="78">
        <v>474446</v>
      </c>
      <c r="G234" s="78" t="s">
        <v>765</v>
      </c>
      <c r="H234" s="78" t="s">
        <v>765</v>
      </c>
      <c r="I234" s="78" t="s">
        <v>765</v>
      </c>
      <c r="J234" s="78" t="s">
        <v>765</v>
      </c>
      <c r="K234" s="78">
        <v>1052350</v>
      </c>
      <c r="L234" s="78">
        <v>86706</v>
      </c>
      <c r="M234" s="78" t="s">
        <v>765</v>
      </c>
      <c r="N234" s="78" t="s">
        <v>765</v>
      </c>
      <c r="O234" s="78">
        <v>1727398</v>
      </c>
      <c r="P234" s="78" t="s">
        <v>765</v>
      </c>
      <c r="Q234" s="78" t="s">
        <v>765</v>
      </c>
      <c r="R234" s="80" t="s">
        <v>104</v>
      </c>
      <c r="S234" s="77"/>
      <c r="T234" s="77"/>
      <c r="U234" s="77"/>
      <c r="V234" s="77"/>
      <c r="W234" s="77"/>
      <c r="X234" s="77"/>
      <c r="Y234" s="77"/>
    </row>
    <row r="235" spans="1:25" s="78" customFormat="1" ht="10.5" customHeight="1" x14ac:dyDescent="0.15">
      <c r="A235" s="973" t="s">
        <v>382</v>
      </c>
      <c r="B235" s="78">
        <v>158442</v>
      </c>
      <c r="C235" s="78" t="s">
        <v>765</v>
      </c>
      <c r="D235" s="78" t="s">
        <v>765</v>
      </c>
      <c r="E235" s="78">
        <v>3701541</v>
      </c>
      <c r="F235" s="78">
        <v>832872</v>
      </c>
      <c r="G235" s="78" t="s">
        <v>765</v>
      </c>
      <c r="H235" s="78" t="s">
        <v>765</v>
      </c>
      <c r="I235" s="78" t="s">
        <v>765</v>
      </c>
      <c r="J235" s="78">
        <v>37729</v>
      </c>
      <c r="K235" s="78">
        <v>1205569</v>
      </c>
      <c r="L235" s="78">
        <v>82423</v>
      </c>
      <c r="M235" s="78" t="s">
        <v>765</v>
      </c>
      <c r="N235" s="78" t="s">
        <v>765</v>
      </c>
      <c r="O235" s="78">
        <v>1542948</v>
      </c>
      <c r="P235" s="78" t="s">
        <v>765</v>
      </c>
      <c r="Q235" s="78" t="s">
        <v>765</v>
      </c>
      <c r="R235" s="80" t="s">
        <v>105</v>
      </c>
      <c r="S235" s="77"/>
      <c r="T235" s="77"/>
      <c r="U235" s="77"/>
      <c r="V235" s="77"/>
      <c r="W235" s="77"/>
      <c r="X235" s="77"/>
      <c r="Y235" s="77"/>
    </row>
    <row r="236" spans="1:25" s="78" customFormat="1" ht="10.5" customHeight="1" x14ac:dyDescent="0.15">
      <c r="A236" s="973" t="s">
        <v>392</v>
      </c>
      <c r="B236" s="78">
        <v>158782</v>
      </c>
      <c r="C236" s="78" t="s">
        <v>765</v>
      </c>
      <c r="D236" s="78" t="s">
        <v>765</v>
      </c>
      <c r="E236" s="78">
        <v>3973583</v>
      </c>
      <c r="F236" s="78">
        <v>1059349</v>
      </c>
      <c r="G236" s="78" t="s">
        <v>765</v>
      </c>
      <c r="H236" s="78" t="s">
        <v>765</v>
      </c>
      <c r="I236" s="78">
        <v>130733</v>
      </c>
      <c r="J236" s="78" t="s">
        <v>765</v>
      </c>
      <c r="K236" s="78">
        <v>1094068</v>
      </c>
      <c r="L236" s="78">
        <v>85777</v>
      </c>
      <c r="M236" s="78" t="s">
        <v>765</v>
      </c>
      <c r="N236" s="78" t="s">
        <v>765</v>
      </c>
      <c r="O236" s="78">
        <v>1603656</v>
      </c>
      <c r="P236" s="78" t="s">
        <v>765</v>
      </c>
      <c r="Q236" s="78" t="s">
        <v>765</v>
      </c>
      <c r="R236" s="80" t="s">
        <v>106</v>
      </c>
      <c r="S236" s="77"/>
      <c r="T236" s="77"/>
      <c r="U236" s="77"/>
      <c r="V236" s="77"/>
      <c r="W236" s="77"/>
      <c r="X236" s="77"/>
      <c r="Y236" s="77"/>
    </row>
    <row r="237" spans="1:25" s="78" customFormat="1" ht="10.5" customHeight="1" x14ac:dyDescent="0.15">
      <c r="A237" s="973" t="s">
        <v>391</v>
      </c>
      <c r="B237" s="78" t="s">
        <v>765</v>
      </c>
      <c r="C237" s="78" t="s">
        <v>765</v>
      </c>
      <c r="D237" s="78" t="s">
        <v>765</v>
      </c>
      <c r="E237" s="78">
        <v>3062646</v>
      </c>
      <c r="F237" s="78">
        <v>890419</v>
      </c>
      <c r="G237" s="78" t="s">
        <v>765</v>
      </c>
      <c r="H237" s="78" t="s">
        <v>765</v>
      </c>
      <c r="I237" s="78">
        <v>28325</v>
      </c>
      <c r="J237" s="78" t="s">
        <v>765</v>
      </c>
      <c r="K237" s="78">
        <v>811863</v>
      </c>
      <c r="L237" s="78">
        <v>83123</v>
      </c>
      <c r="M237" s="78" t="s">
        <v>765</v>
      </c>
      <c r="N237" s="78" t="s">
        <v>765</v>
      </c>
      <c r="O237" s="78">
        <v>1248916</v>
      </c>
      <c r="P237" s="78" t="s">
        <v>765</v>
      </c>
      <c r="Q237" s="78" t="s">
        <v>765</v>
      </c>
      <c r="R237" s="81" t="s">
        <v>124</v>
      </c>
      <c r="S237" s="77"/>
      <c r="T237" s="77"/>
      <c r="U237" s="77"/>
      <c r="V237" s="77"/>
      <c r="W237" s="77"/>
      <c r="X237" s="77"/>
      <c r="Y237" s="77"/>
    </row>
    <row r="238" spans="1:25" s="78" customFormat="1" ht="10.5" customHeight="1" x14ac:dyDescent="0.15">
      <c r="A238" s="973" t="s">
        <v>390</v>
      </c>
      <c r="B238" s="78">
        <v>78886</v>
      </c>
      <c r="C238" s="78" t="s">
        <v>765</v>
      </c>
      <c r="D238" s="78" t="s">
        <v>765</v>
      </c>
      <c r="E238" s="78">
        <v>3515795</v>
      </c>
      <c r="F238" s="78">
        <v>1579603</v>
      </c>
      <c r="G238" s="78" t="s">
        <v>765</v>
      </c>
      <c r="H238" s="78" t="s">
        <v>765</v>
      </c>
      <c r="I238" s="78" t="s">
        <v>765</v>
      </c>
      <c r="J238" s="78" t="s">
        <v>765</v>
      </c>
      <c r="K238" s="78">
        <v>878264</v>
      </c>
      <c r="L238" s="78">
        <v>86772</v>
      </c>
      <c r="M238" s="78" t="s">
        <v>765</v>
      </c>
      <c r="N238" s="78" t="s">
        <v>765</v>
      </c>
      <c r="O238" s="78">
        <v>971156</v>
      </c>
      <c r="P238" s="78" t="s">
        <v>765</v>
      </c>
      <c r="Q238" s="78" t="s">
        <v>765</v>
      </c>
      <c r="R238" s="80" t="s">
        <v>125</v>
      </c>
      <c r="S238" s="77"/>
      <c r="T238" s="77"/>
      <c r="U238" s="77"/>
      <c r="V238" s="77"/>
      <c r="W238" s="77"/>
      <c r="X238" s="77"/>
      <c r="Y238" s="77"/>
    </row>
    <row r="239" spans="1:25" s="78" customFormat="1" ht="10.5" customHeight="1" x14ac:dyDescent="0.15">
      <c r="A239" s="973" t="s">
        <v>389</v>
      </c>
      <c r="B239" s="78">
        <v>317500</v>
      </c>
      <c r="C239" s="78" t="s">
        <v>765</v>
      </c>
      <c r="D239" s="78" t="s">
        <v>765</v>
      </c>
      <c r="E239" s="78">
        <v>3441140</v>
      </c>
      <c r="F239" s="78">
        <v>915980</v>
      </c>
      <c r="G239" s="78" t="s">
        <v>765</v>
      </c>
      <c r="H239" s="78" t="s">
        <v>765</v>
      </c>
      <c r="I239" s="78">
        <v>78898</v>
      </c>
      <c r="J239" s="78" t="s">
        <v>765</v>
      </c>
      <c r="K239" s="78">
        <v>796198</v>
      </c>
      <c r="L239" s="78">
        <v>153633</v>
      </c>
      <c r="M239" s="78" t="s">
        <v>765</v>
      </c>
      <c r="N239" s="78" t="s">
        <v>765</v>
      </c>
      <c r="O239" s="78">
        <v>1496431</v>
      </c>
      <c r="P239" s="78" t="s">
        <v>765</v>
      </c>
      <c r="Q239" s="78" t="s">
        <v>765</v>
      </c>
      <c r="R239" s="80" t="s">
        <v>126</v>
      </c>
      <c r="S239" s="77"/>
      <c r="T239" s="77"/>
      <c r="U239" s="77"/>
      <c r="V239" s="77"/>
      <c r="W239" s="77"/>
      <c r="X239" s="77"/>
      <c r="Y239" s="77"/>
    </row>
    <row r="240" spans="1:25" s="78" customFormat="1" ht="10.5" customHeight="1" x14ac:dyDescent="0.15">
      <c r="A240" s="973" t="s">
        <v>388</v>
      </c>
      <c r="B240" s="78">
        <v>154803</v>
      </c>
      <c r="C240" s="78" t="s">
        <v>765</v>
      </c>
      <c r="D240" s="78" t="s">
        <v>765</v>
      </c>
      <c r="E240" s="78">
        <v>4330508</v>
      </c>
      <c r="F240" s="78">
        <v>1535816</v>
      </c>
      <c r="G240" s="78" t="s">
        <v>765</v>
      </c>
      <c r="H240" s="78" t="s">
        <v>765</v>
      </c>
      <c r="I240" s="78">
        <v>101262</v>
      </c>
      <c r="J240" s="78" t="s">
        <v>765</v>
      </c>
      <c r="K240" s="78">
        <v>1215100</v>
      </c>
      <c r="L240" s="78">
        <v>79639</v>
      </c>
      <c r="M240" s="78" t="s">
        <v>765</v>
      </c>
      <c r="N240" s="78" t="s">
        <v>765</v>
      </c>
      <c r="O240" s="78">
        <v>1398691</v>
      </c>
      <c r="P240" s="78" t="s">
        <v>765</v>
      </c>
      <c r="Q240" s="78" t="s">
        <v>765</v>
      </c>
      <c r="R240" s="80" t="s">
        <v>127</v>
      </c>
      <c r="S240" s="77"/>
      <c r="T240" s="77"/>
      <c r="U240" s="77"/>
      <c r="V240" s="77"/>
      <c r="W240" s="77"/>
      <c r="X240" s="77"/>
      <c r="Y240" s="77"/>
    </row>
    <row r="241" spans="1:25" s="78" customFormat="1" ht="10.5" customHeight="1" x14ac:dyDescent="0.15">
      <c r="A241" s="973" t="s">
        <v>387</v>
      </c>
      <c r="B241" s="78">
        <v>399531</v>
      </c>
      <c r="C241" s="78" t="s">
        <v>765</v>
      </c>
      <c r="D241" s="78" t="s">
        <v>765</v>
      </c>
      <c r="E241" s="78">
        <v>4019254</v>
      </c>
      <c r="F241" s="78">
        <v>1124859</v>
      </c>
      <c r="G241" s="78" t="s">
        <v>765</v>
      </c>
      <c r="H241" s="78" t="s">
        <v>765</v>
      </c>
      <c r="I241" s="78" t="s">
        <v>765</v>
      </c>
      <c r="J241" s="78" t="s">
        <v>765</v>
      </c>
      <c r="K241" s="78">
        <v>839215</v>
      </c>
      <c r="L241" s="78">
        <v>86310</v>
      </c>
      <c r="M241" s="78" t="s">
        <v>765</v>
      </c>
      <c r="N241" s="78" t="s">
        <v>765</v>
      </c>
      <c r="O241" s="78">
        <v>1968870</v>
      </c>
      <c r="P241" s="78" t="s">
        <v>765</v>
      </c>
      <c r="Q241" s="78" t="s">
        <v>765</v>
      </c>
      <c r="R241" s="80" t="s">
        <v>128</v>
      </c>
      <c r="S241" s="77"/>
      <c r="T241" s="77"/>
      <c r="U241" s="77"/>
      <c r="V241" s="77"/>
      <c r="W241" s="77"/>
      <c r="X241" s="77"/>
      <c r="Y241" s="77"/>
    </row>
    <row r="242" spans="1:25" s="78" customFormat="1" ht="10.5" customHeight="1" x14ac:dyDescent="0.15">
      <c r="A242" s="973" t="s">
        <v>386</v>
      </c>
      <c r="B242" s="78">
        <v>245123</v>
      </c>
      <c r="C242" s="78" t="s">
        <v>765</v>
      </c>
      <c r="D242" s="78" t="s">
        <v>765</v>
      </c>
      <c r="E242" s="78">
        <v>3850174</v>
      </c>
      <c r="F242" s="78">
        <v>1377198</v>
      </c>
      <c r="G242" s="78" t="s">
        <v>765</v>
      </c>
      <c r="H242" s="78" t="s">
        <v>765</v>
      </c>
      <c r="I242" s="78">
        <v>79593</v>
      </c>
      <c r="J242" s="78" t="s">
        <v>765</v>
      </c>
      <c r="K242" s="78">
        <v>1080995</v>
      </c>
      <c r="L242" s="78">
        <v>139093</v>
      </c>
      <c r="M242" s="78" t="s">
        <v>765</v>
      </c>
      <c r="N242" s="78" t="s">
        <v>765</v>
      </c>
      <c r="O242" s="78">
        <v>1173295</v>
      </c>
      <c r="P242" s="78" t="s">
        <v>765</v>
      </c>
      <c r="Q242" s="78" t="s">
        <v>765</v>
      </c>
      <c r="R242" s="80" t="s">
        <v>107</v>
      </c>
      <c r="S242" s="77"/>
      <c r="T242" s="77"/>
      <c r="U242" s="77"/>
      <c r="V242" s="77"/>
      <c r="W242" s="77"/>
      <c r="X242" s="77"/>
      <c r="Y242" s="77"/>
    </row>
    <row r="243" spans="1:25" s="78" customFormat="1" ht="10.5" customHeight="1" x14ac:dyDescent="0.15">
      <c r="A243" s="973" t="s">
        <v>385</v>
      </c>
      <c r="B243" s="78">
        <v>79006</v>
      </c>
      <c r="C243" s="78" t="s">
        <v>765</v>
      </c>
      <c r="D243" s="78" t="s">
        <v>765</v>
      </c>
      <c r="E243" s="78">
        <v>3950786</v>
      </c>
      <c r="F243" s="78">
        <v>1442335</v>
      </c>
      <c r="G243" s="78" t="s">
        <v>765</v>
      </c>
      <c r="H243" s="78" t="s">
        <v>765</v>
      </c>
      <c r="I243" s="78">
        <v>79232</v>
      </c>
      <c r="J243" s="78" t="s">
        <v>765</v>
      </c>
      <c r="K243" s="78">
        <v>857990</v>
      </c>
      <c r="L243" s="78">
        <v>94831</v>
      </c>
      <c r="M243" s="78" t="s">
        <v>765</v>
      </c>
      <c r="N243" s="78" t="s">
        <v>765</v>
      </c>
      <c r="O243" s="78">
        <v>1476398</v>
      </c>
      <c r="P243" s="78" t="s">
        <v>765</v>
      </c>
      <c r="Q243" s="78" t="s">
        <v>765</v>
      </c>
      <c r="R243" s="80" t="s">
        <v>108</v>
      </c>
      <c r="S243" s="77"/>
      <c r="T243" s="77"/>
      <c r="U243" s="77"/>
      <c r="V243" s="77"/>
      <c r="W243" s="77"/>
      <c r="X243" s="77"/>
      <c r="Y243" s="77"/>
    </row>
    <row r="244" spans="1:25" s="78" customFormat="1" ht="10.5" customHeight="1" x14ac:dyDescent="0.15">
      <c r="A244" s="973" t="s">
        <v>384</v>
      </c>
      <c r="B244" s="78" t="s">
        <v>765</v>
      </c>
      <c r="C244" s="78" t="s">
        <v>765</v>
      </c>
      <c r="D244" s="78" t="s">
        <v>765</v>
      </c>
      <c r="E244" s="78">
        <v>4492349</v>
      </c>
      <c r="F244" s="78">
        <v>1095765</v>
      </c>
      <c r="G244" s="78" t="s">
        <v>765</v>
      </c>
      <c r="H244" s="78" t="s">
        <v>765</v>
      </c>
      <c r="I244" s="78">
        <v>158493</v>
      </c>
      <c r="J244" s="78" t="s">
        <v>765</v>
      </c>
      <c r="K244" s="78">
        <v>1306973</v>
      </c>
      <c r="L244" s="78" t="s">
        <v>765</v>
      </c>
      <c r="M244" s="78" t="s">
        <v>765</v>
      </c>
      <c r="N244" s="78" t="s">
        <v>765</v>
      </c>
      <c r="O244" s="78">
        <v>1854179</v>
      </c>
      <c r="P244" s="78">
        <v>76939</v>
      </c>
      <c r="Q244" s="78" t="s">
        <v>765</v>
      </c>
      <c r="R244" s="80" t="s">
        <v>109</v>
      </c>
      <c r="S244" s="77"/>
      <c r="T244" s="77"/>
      <c r="U244" s="77"/>
      <c r="V244" s="77"/>
      <c r="W244" s="77"/>
      <c r="X244" s="77"/>
      <c r="Y244" s="77"/>
    </row>
    <row r="245" spans="1:25" s="78" customFormat="1" ht="10.5" customHeight="1" x14ac:dyDescent="0.15">
      <c r="A245" s="973" t="s">
        <v>678</v>
      </c>
      <c r="B245" s="78">
        <v>325209</v>
      </c>
      <c r="C245" s="78" t="s">
        <v>765</v>
      </c>
      <c r="D245" s="78" t="s">
        <v>765</v>
      </c>
      <c r="E245" s="78">
        <v>4038224</v>
      </c>
      <c r="F245" s="78">
        <v>843066</v>
      </c>
      <c r="G245" s="78" t="s">
        <v>765</v>
      </c>
      <c r="H245" s="78" t="s">
        <v>765</v>
      </c>
      <c r="I245" s="78">
        <v>79302</v>
      </c>
      <c r="J245" s="78" t="s">
        <v>765</v>
      </c>
      <c r="K245" s="78">
        <v>1265098</v>
      </c>
      <c r="L245" s="78" t="s">
        <v>765</v>
      </c>
      <c r="M245" s="78" t="s">
        <v>765</v>
      </c>
      <c r="N245" s="78" t="s">
        <v>765</v>
      </c>
      <c r="O245" s="78">
        <v>1663184</v>
      </c>
      <c r="P245" s="78">
        <v>187574</v>
      </c>
      <c r="Q245" s="78" t="s">
        <v>765</v>
      </c>
      <c r="R245" s="80" t="s">
        <v>679</v>
      </c>
      <c r="S245" s="77"/>
      <c r="T245" s="77"/>
      <c r="U245" s="77"/>
      <c r="V245" s="77"/>
      <c r="W245" s="77"/>
      <c r="X245" s="77"/>
      <c r="Y245" s="77"/>
    </row>
    <row r="246" spans="1:25" s="78" customFormat="1" ht="10.5" customHeight="1" x14ac:dyDescent="0.15">
      <c r="A246" s="973" t="s">
        <v>383</v>
      </c>
      <c r="B246" s="78" t="s">
        <v>765</v>
      </c>
      <c r="C246" s="78" t="s">
        <v>765</v>
      </c>
      <c r="D246" s="78" t="s">
        <v>765</v>
      </c>
      <c r="E246" s="78">
        <v>3085488</v>
      </c>
      <c r="F246" s="78">
        <v>665488</v>
      </c>
      <c r="G246" s="78" t="s">
        <v>765</v>
      </c>
      <c r="H246" s="78" t="s">
        <v>765</v>
      </c>
      <c r="I246" s="78">
        <v>97326</v>
      </c>
      <c r="J246" s="78" t="s">
        <v>765</v>
      </c>
      <c r="K246" s="78">
        <v>637466</v>
      </c>
      <c r="L246" s="78" t="s">
        <v>765</v>
      </c>
      <c r="M246" s="78" t="s">
        <v>765</v>
      </c>
      <c r="N246" s="78" t="s">
        <v>765</v>
      </c>
      <c r="O246" s="78">
        <v>1581147</v>
      </c>
      <c r="P246" s="78">
        <v>104061</v>
      </c>
      <c r="Q246" s="78" t="s">
        <v>765</v>
      </c>
      <c r="R246" s="80" t="s">
        <v>104</v>
      </c>
      <c r="S246" s="77"/>
      <c r="T246" s="77"/>
      <c r="U246" s="77"/>
      <c r="V246" s="77"/>
      <c r="W246" s="77"/>
      <c r="X246" s="77"/>
      <c r="Y246" s="77"/>
    </row>
    <row r="247" spans="1:25" s="78" customFormat="1" ht="10.5" customHeight="1" x14ac:dyDescent="0.15">
      <c r="A247" s="974" t="s">
        <v>382</v>
      </c>
      <c r="B247" s="82">
        <v>146655</v>
      </c>
      <c r="C247" s="83" t="s">
        <v>765</v>
      </c>
      <c r="D247" s="83" t="s">
        <v>765</v>
      </c>
      <c r="E247" s="83">
        <v>4133590</v>
      </c>
      <c r="F247" s="83">
        <v>1078011</v>
      </c>
      <c r="G247" s="83" t="s">
        <v>765</v>
      </c>
      <c r="H247" s="83" t="s">
        <v>765</v>
      </c>
      <c r="I247" s="83">
        <v>140279</v>
      </c>
      <c r="J247" s="83" t="s">
        <v>765</v>
      </c>
      <c r="K247" s="83">
        <v>921400</v>
      </c>
      <c r="L247" s="83" t="s">
        <v>765</v>
      </c>
      <c r="M247" s="83" t="s">
        <v>765</v>
      </c>
      <c r="N247" s="83" t="s">
        <v>765</v>
      </c>
      <c r="O247" s="83">
        <v>1844888</v>
      </c>
      <c r="P247" s="83">
        <v>149012</v>
      </c>
      <c r="Q247" s="83" t="s">
        <v>765</v>
      </c>
      <c r="R247" s="84" t="s">
        <v>105</v>
      </c>
      <c r="S247" s="77"/>
      <c r="T247" s="77"/>
      <c r="U247" s="77"/>
      <c r="V247" s="77"/>
      <c r="W247" s="77"/>
      <c r="X247" s="77"/>
      <c r="Y247" s="77"/>
    </row>
    <row r="248" spans="1:25" ht="23.25" customHeight="1" x14ac:dyDescent="0.35">
      <c r="I248" s="85" t="s">
        <v>129</v>
      </c>
    </row>
    <row r="249" spans="1:25" s="21" customFormat="1" ht="11.25" customHeight="1" x14ac:dyDescent="0.15">
      <c r="A249" s="70"/>
      <c r="B249" s="86" t="s">
        <v>130</v>
      </c>
      <c r="C249" s="72"/>
      <c r="D249" s="70"/>
      <c r="E249" s="39"/>
      <c r="F249" s="72"/>
      <c r="G249" s="72"/>
      <c r="H249" s="72"/>
      <c r="I249" s="72"/>
      <c r="J249" s="72"/>
      <c r="K249" s="72"/>
      <c r="L249" s="72"/>
      <c r="M249" s="72"/>
      <c r="N249" s="70"/>
      <c r="O249" s="39"/>
      <c r="P249" s="72"/>
      <c r="Q249" s="72"/>
      <c r="R249" s="1047" t="s">
        <v>111</v>
      </c>
      <c r="S249" s="19"/>
      <c r="T249" s="19"/>
      <c r="U249" s="19"/>
      <c r="V249" s="19"/>
      <c r="W249" s="19"/>
      <c r="X249" s="19"/>
      <c r="Y249" s="19"/>
    </row>
    <row r="250" spans="1:25" s="73" customFormat="1" ht="28.5" customHeight="1" x14ac:dyDescent="0.2">
      <c r="A250" s="37" t="s">
        <v>276</v>
      </c>
      <c r="B250" s="44" t="s">
        <v>715</v>
      </c>
      <c r="C250" s="20"/>
      <c r="D250" s="89"/>
      <c r="E250" s="16" t="s">
        <v>132</v>
      </c>
      <c r="F250" s="14" t="s">
        <v>210</v>
      </c>
      <c r="G250" s="14" t="s">
        <v>211</v>
      </c>
      <c r="H250" s="999" t="s">
        <v>220</v>
      </c>
      <c r="I250" s="20"/>
      <c r="J250" s="20"/>
      <c r="K250" s="20"/>
      <c r="L250" s="20"/>
      <c r="M250" s="20"/>
      <c r="N250" s="89"/>
      <c r="O250" s="16" t="s">
        <v>134</v>
      </c>
      <c r="P250" s="999" t="s">
        <v>221</v>
      </c>
      <c r="Q250" s="20"/>
      <c r="R250" s="1048"/>
      <c r="S250" s="15"/>
      <c r="T250" s="15"/>
      <c r="U250" s="15"/>
      <c r="V250" s="15"/>
      <c r="W250" s="15"/>
      <c r="X250" s="15"/>
      <c r="Y250" s="15"/>
    </row>
    <row r="251" spans="1:25" s="73" customFormat="1" ht="28.5" customHeight="1" x14ac:dyDescent="0.2">
      <c r="A251" s="37"/>
      <c r="B251" s="14" t="s">
        <v>73</v>
      </c>
      <c r="C251" s="14" t="s">
        <v>217</v>
      </c>
      <c r="D251" s="14" t="s">
        <v>218</v>
      </c>
      <c r="E251" s="16" t="s">
        <v>138</v>
      </c>
      <c r="F251" s="14" t="s">
        <v>287</v>
      </c>
      <c r="G251" s="14" t="s">
        <v>219</v>
      </c>
      <c r="H251" s="16" t="s">
        <v>93</v>
      </c>
      <c r="I251" s="14" t="s">
        <v>223</v>
      </c>
      <c r="J251" s="14" t="s">
        <v>224</v>
      </c>
      <c r="K251" s="14" t="s">
        <v>716</v>
      </c>
      <c r="L251" s="14" t="s">
        <v>225</v>
      </c>
      <c r="M251" s="14" t="s">
        <v>226</v>
      </c>
      <c r="N251" s="14" t="s">
        <v>227</v>
      </c>
      <c r="O251" s="16" t="s">
        <v>228</v>
      </c>
      <c r="P251" s="16" t="s">
        <v>89</v>
      </c>
      <c r="Q251" s="999" t="s">
        <v>717</v>
      </c>
      <c r="R251" s="1048"/>
      <c r="S251" s="15"/>
      <c r="T251" s="15"/>
      <c r="U251" s="15"/>
      <c r="V251" s="15"/>
      <c r="W251" s="15"/>
      <c r="X251" s="15"/>
      <c r="Y251" s="15"/>
    </row>
    <row r="252" spans="1:25" s="73" customFormat="1" ht="12" customHeight="1" x14ac:dyDescent="0.2">
      <c r="A252" s="38"/>
      <c r="B252" s="18" t="str">
        <f>PROPER("MARIB-L")</f>
        <v>Marib-L</v>
      </c>
      <c r="C252" s="18" t="str">
        <f>PROPER("MASILA")</f>
        <v>Masila</v>
      </c>
      <c r="D252" s="18" t="str">
        <f>PROPER("YEMEN-RE")</f>
        <v>Yemen-Re</v>
      </c>
      <c r="E252" s="18"/>
      <c r="F252" s="18" t="str">
        <f>PROPER("ALVHEIM")</f>
        <v>Alvheim</v>
      </c>
      <c r="G252" s="18" t="str">
        <f>PROPER("FORTIES")</f>
        <v>Forties</v>
      </c>
      <c r="H252" s="18"/>
      <c r="I252" s="18" t="str">
        <f>PROPER("VITYAZ")</f>
        <v>Vityaz</v>
      </c>
      <c r="J252" s="18" t="str">
        <f>PROPER("SOKOL")</f>
        <v>Sokol</v>
      </c>
      <c r="K252" s="18" t="str">
        <f>PROPER("RUSIA-FO")</f>
        <v>Rusia-Fo</v>
      </c>
      <c r="L252" s="18" t="str">
        <f>PROPER("M100R-FO")</f>
        <v>M100R-Fo</v>
      </c>
      <c r="M252" s="18" t="str">
        <f>PROPER("ESPO-B")</f>
        <v>Espo-B</v>
      </c>
      <c r="N252" s="18" t="str">
        <f>PROPER("SAKHAL-B")</f>
        <v>Sakhal-B</v>
      </c>
      <c r="O252" s="18"/>
      <c r="P252" s="18"/>
      <c r="Q252" s="17" t="str">
        <f>PROPER("WTIM")</f>
        <v>Wtim</v>
      </c>
      <c r="R252" s="1049"/>
      <c r="S252" s="15"/>
      <c r="T252" s="15"/>
      <c r="U252" s="15"/>
      <c r="V252" s="15"/>
      <c r="W252" s="15"/>
      <c r="X252" s="15"/>
      <c r="Y252" s="15"/>
    </row>
    <row r="253" spans="1:25" s="78" customFormat="1" ht="10.5" customHeight="1" x14ac:dyDescent="0.15">
      <c r="A253" s="972" t="s">
        <v>598</v>
      </c>
      <c r="B253" s="74">
        <v>23821</v>
      </c>
      <c r="C253" s="75">
        <v>109443</v>
      </c>
      <c r="D253" s="75" t="s">
        <v>765</v>
      </c>
      <c r="E253" s="75">
        <v>14704175</v>
      </c>
      <c r="F253" s="75">
        <v>72963</v>
      </c>
      <c r="G253" s="75" t="s">
        <v>765</v>
      </c>
      <c r="H253" s="75">
        <v>14631212</v>
      </c>
      <c r="I253" s="75">
        <v>2075375</v>
      </c>
      <c r="J253" s="75">
        <v>2588709</v>
      </c>
      <c r="K253" s="75" t="s">
        <v>765</v>
      </c>
      <c r="L253" s="75">
        <v>28586</v>
      </c>
      <c r="M253" s="75">
        <v>9938542</v>
      </c>
      <c r="N253" s="75" t="s">
        <v>765</v>
      </c>
      <c r="O253" s="75" t="s">
        <v>765</v>
      </c>
      <c r="P253" s="75" t="s">
        <v>765</v>
      </c>
      <c r="Q253" s="75" t="s">
        <v>765</v>
      </c>
      <c r="R253" s="76" t="s">
        <v>118</v>
      </c>
      <c r="S253" s="77"/>
      <c r="T253" s="77"/>
      <c r="U253" s="77"/>
      <c r="V253" s="77"/>
      <c r="W253" s="77"/>
      <c r="X253" s="77"/>
      <c r="Y253" s="77"/>
    </row>
    <row r="254" spans="1:25" s="78" customFormat="1" ht="10.5" customHeight="1" x14ac:dyDescent="0.15">
      <c r="A254" s="973" t="s">
        <v>669</v>
      </c>
      <c r="B254" s="78" t="s">
        <v>765</v>
      </c>
      <c r="C254" s="78">
        <v>53546</v>
      </c>
      <c r="D254" s="78">
        <v>15901</v>
      </c>
      <c r="E254" s="78">
        <v>16432678</v>
      </c>
      <c r="F254" s="78">
        <v>58684</v>
      </c>
      <c r="G254" s="78" t="s">
        <v>765</v>
      </c>
      <c r="H254" s="78">
        <v>16373994</v>
      </c>
      <c r="I254" s="78">
        <v>1980704</v>
      </c>
      <c r="J254" s="78">
        <v>3034926</v>
      </c>
      <c r="K254" s="78">
        <v>248929</v>
      </c>
      <c r="L254" s="78">
        <v>28867</v>
      </c>
      <c r="M254" s="78">
        <v>10895911</v>
      </c>
      <c r="N254" s="78">
        <v>184657</v>
      </c>
      <c r="O254" s="78">
        <v>47157</v>
      </c>
      <c r="P254" s="78">
        <v>47157</v>
      </c>
      <c r="Q254" s="78" t="s">
        <v>765</v>
      </c>
      <c r="R254" s="80" t="s">
        <v>119</v>
      </c>
      <c r="S254" s="77"/>
      <c r="T254" s="77"/>
      <c r="U254" s="77"/>
      <c r="V254" s="77"/>
      <c r="W254" s="77"/>
      <c r="X254" s="77"/>
      <c r="Y254" s="77"/>
    </row>
    <row r="255" spans="1:25" s="78" customFormat="1" ht="10.5" customHeight="1" x14ac:dyDescent="0.15">
      <c r="A255" s="973" t="s">
        <v>670</v>
      </c>
      <c r="B255" s="78" t="s">
        <v>765</v>
      </c>
      <c r="C255" s="78" t="s">
        <v>765</v>
      </c>
      <c r="D255" s="78">
        <v>37159</v>
      </c>
      <c r="E255" s="78">
        <v>16604381</v>
      </c>
      <c r="F255" s="78" t="s">
        <v>765</v>
      </c>
      <c r="G255" s="78" t="s">
        <v>765</v>
      </c>
      <c r="H255" s="78">
        <v>16604381</v>
      </c>
      <c r="I255" s="78" t="s">
        <v>765</v>
      </c>
      <c r="J255" s="78">
        <v>3602617</v>
      </c>
      <c r="K255" s="78" t="s">
        <v>765</v>
      </c>
      <c r="L255" s="78">
        <v>77647</v>
      </c>
      <c r="M255" s="78">
        <v>10075690</v>
      </c>
      <c r="N255" s="78">
        <v>2848427</v>
      </c>
      <c r="O255" s="78">
        <v>155040</v>
      </c>
      <c r="P255" s="78">
        <v>155040</v>
      </c>
      <c r="Q255" s="78" t="s">
        <v>765</v>
      </c>
      <c r="R255" s="80" t="s">
        <v>120</v>
      </c>
      <c r="S255" s="77"/>
      <c r="T255" s="77"/>
      <c r="U255" s="77"/>
      <c r="V255" s="77"/>
      <c r="W255" s="77"/>
      <c r="X255" s="77"/>
      <c r="Y255" s="77"/>
    </row>
    <row r="256" spans="1:25" s="78" customFormat="1" ht="10.5" customHeight="1" x14ac:dyDescent="0.15">
      <c r="A256" s="973" t="s">
        <v>671</v>
      </c>
      <c r="B256" s="78" t="s">
        <v>765</v>
      </c>
      <c r="C256" s="78" t="s">
        <v>765</v>
      </c>
      <c r="D256" s="78" t="s">
        <v>765</v>
      </c>
      <c r="E256" s="78">
        <v>11549050</v>
      </c>
      <c r="F256" s="78" t="s">
        <v>765</v>
      </c>
      <c r="G256" s="78" t="s">
        <v>765</v>
      </c>
      <c r="H256" s="78">
        <v>11549050</v>
      </c>
      <c r="I256" s="78" t="s">
        <v>765</v>
      </c>
      <c r="J256" s="78">
        <v>4272044</v>
      </c>
      <c r="K256" s="78" t="s">
        <v>765</v>
      </c>
      <c r="L256" s="78" t="s">
        <v>765</v>
      </c>
      <c r="M256" s="78">
        <v>4645271</v>
      </c>
      <c r="N256" s="78">
        <v>2631735</v>
      </c>
      <c r="O256" s="78">
        <v>516713</v>
      </c>
      <c r="P256" s="78">
        <v>516713</v>
      </c>
      <c r="Q256" s="78">
        <v>215519</v>
      </c>
      <c r="R256" s="80" t="s">
        <v>283</v>
      </c>
      <c r="S256" s="77"/>
      <c r="T256" s="77"/>
      <c r="U256" s="77"/>
      <c r="V256" s="77"/>
      <c r="W256" s="77"/>
      <c r="X256" s="77"/>
      <c r="Y256" s="77"/>
    </row>
    <row r="257" spans="1:25" s="78" customFormat="1" ht="10.5" customHeight="1" x14ac:dyDescent="0.15">
      <c r="A257" s="973" t="s">
        <v>672</v>
      </c>
      <c r="B257" s="78" t="s">
        <v>765</v>
      </c>
      <c r="C257" s="78" t="s">
        <v>765</v>
      </c>
      <c r="D257" s="78" t="s">
        <v>765</v>
      </c>
      <c r="E257" s="78">
        <v>10705375</v>
      </c>
      <c r="F257" s="78" t="s">
        <v>765</v>
      </c>
      <c r="G257" s="78">
        <v>96599</v>
      </c>
      <c r="H257" s="78">
        <v>10608776</v>
      </c>
      <c r="I257" s="78" t="s">
        <v>765</v>
      </c>
      <c r="J257" s="78">
        <v>3050987</v>
      </c>
      <c r="K257" s="78" t="s">
        <v>765</v>
      </c>
      <c r="L257" s="78" t="s">
        <v>765</v>
      </c>
      <c r="M257" s="78">
        <v>5266176</v>
      </c>
      <c r="N257" s="78">
        <v>2291613</v>
      </c>
      <c r="O257" s="78">
        <v>1813492</v>
      </c>
      <c r="P257" s="78">
        <v>1813492</v>
      </c>
      <c r="Q257" s="78">
        <v>631839</v>
      </c>
      <c r="R257" s="80" t="s">
        <v>673</v>
      </c>
      <c r="S257" s="77"/>
      <c r="T257" s="77"/>
      <c r="U257" s="77"/>
      <c r="V257" s="77"/>
      <c r="W257" s="77"/>
      <c r="X257" s="77"/>
      <c r="Y257" s="77"/>
    </row>
    <row r="258" spans="1:25" s="78" customFormat="1" ht="10.5" customHeight="1" x14ac:dyDescent="0.15">
      <c r="A258" s="973"/>
      <c r="R258" s="80"/>
      <c r="S258" s="77"/>
      <c r="T258" s="77"/>
      <c r="U258" s="77"/>
      <c r="V258" s="77"/>
      <c r="W258" s="77"/>
      <c r="X258" s="77"/>
      <c r="Y258" s="77"/>
    </row>
    <row r="259" spans="1:25" s="78" customFormat="1" ht="10.5" customHeight="1" x14ac:dyDescent="0.15">
      <c r="A259" s="973" t="s">
        <v>595</v>
      </c>
      <c r="B259" s="78" t="s">
        <v>765</v>
      </c>
      <c r="C259" s="78" t="s">
        <v>765</v>
      </c>
      <c r="D259" s="78" t="s">
        <v>765</v>
      </c>
      <c r="E259" s="78">
        <v>11073478</v>
      </c>
      <c r="F259" s="78" t="s">
        <v>765</v>
      </c>
      <c r="G259" s="78" t="s">
        <v>765</v>
      </c>
      <c r="H259" s="78">
        <v>11073478</v>
      </c>
      <c r="I259" s="78" t="s">
        <v>765</v>
      </c>
      <c r="J259" s="78">
        <v>3934376</v>
      </c>
      <c r="K259" s="78" t="s">
        <v>765</v>
      </c>
      <c r="L259" s="78" t="s">
        <v>765</v>
      </c>
      <c r="M259" s="78">
        <v>4269936</v>
      </c>
      <c r="N259" s="78">
        <v>2869166</v>
      </c>
      <c r="O259" s="78">
        <v>850990</v>
      </c>
      <c r="P259" s="78">
        <v>850990</v>
      </c>
      <c r="Q259" s="78">
        <v>437659</v>
      </c>
      <c r="R259" s="80" t="s">
        <v>282</v>
      </c>
      <c r="S259" s="77"/>
      <c r="T259" s="77"/>
      <c r="U259" s="77"/>
      <c r="V259" s="77"/>
      <c r="W259" s="77"/>
      <c r="X259" s="77"/>
      <c r="Y259" s="77"/>
    </row>
    <row r="260" spans="1:25" s="78" customFormat="1" ht="10.5" customHeight="1" x14ac:dyDescent="0.15">
      <c r="A260" s="973" t="s">
        <v>674</v>
      </c>
      <c r="B260" s="78" t="s">
        <v>765</v>
      </c>
      <c r="C260" s="78" t="s">
        <v>765</v>
      </c>
      <c r="D260" s="78" t="s">
        <v>765</v>
      </c>
      <c r="E260" s="78">
        <v>9825338</v>
      </c>
      <c r="F260" s="78" t="s">
        <v>765</v>
      </c>
      <c r="G260" s="78">
        <v>96599</v>
      </c>
      <c r="H260" s="78">
        <v>9728739</v>
      </c>
      <c r="I260" s="78" t="s">
        <v>765</v>
      </c>
      <c r="J260" s="78">
        <v>2604310</v>
      </c>
      <c r="K260" s="78" t="s">
        <v>765</v>
      </c>
      <c r="L260" s="78" t="s">
        <v>765</v>
      </c>
      <c r="M260" s="78">
        <v>5051256</v>
      </c>
      <c r="N260" s="78">
        <v>2073173</v>
      </c>
      <c r="O260" s="78">
        <v>1632580</v>
      </c>
      <c r="P260" s="78">
        <v>1632580</v>
      </c>
      <c r="Q260" s="78">
        <v>534601</v>
      </c>
      <c r="R260" s="80" t="s">
        <v>675</v>
      </c>
      <c r="S260" s="77"/>
      <c r="T260" s="77"/>
      <c r="U260" s="77"/>
      <c r="V260" s="77"/>
      <c r="W260" s="77"/>
      <c r="X260" s="77"/>
      <c r="Y260" s="77"/>
    </row>
    <row r="261" spans="1:25" s="78" customFormat="1" ht="10.5" customHeight="1" x14ac:dyDescent="0.15">
      <c r="A261" s="973"/>
      <c r="R261" s="80"/>
      <c r="S261" s="77"/>
      <c r="T261" s="77"/>
      <c r="U261" s="77"/>
      <c r="V261" s="77"/>
      <c r="W261" s="77"/>
      <c r="X261" s="77"/>
      <c r="Y261" s="77"/>
    </row>
    <row r="262" spans="1:25" s="78" customFormat="1" ht="10.5" customHeight="1" x14ac:dyDescent="0.15">
      <c r="A262" s="973" t="s">
        <v>393</v>
      </c>
      <c r="B262" s="78" t="s">
        <v>765</v>
      </c>
      <c r="C262" s="78" t="s">
        <v>765</v>
      </c>
      <c r="D262" s="78" t="s">
        <v>765</v>
      </c>
      <c r="E262" s="78">
        <v>3006254</v>
      </c>
      <c r="F262" s="78" t="s">
        <v>765</v>
      </c>
      <c r="G262" s="78" t="s">
        <v>765</v>
      </c>
      <c r="H262" s="78">
        <v>3006254</v>
      </c>
      <c r="I262" s="78" t="s">
        <v>765</v>
      </c>
      <c r="J262" s="78">
        <v>782158</v>
      </c>
      <c r="K262" s="78" t="s">
        <v>765</v>
      </c>
      <c r="L262" s="78" t="s">
        <v>765</v>
      </c>
      <c r="M262" s="78">
        <v>1310964</v>
      </c>
      <c r="N262" s="78">
        <v>913132</v>
      </c>
      <c r="O262" s="78">
        <v>384085</v>
      </c>
      <c r="P262" s="78">
        <v>384085</v>
      </c>
      <c r="Q262" s="78">
        <v>222140</v>
      </c>
      <c r="R262" s="80" t="s">
        <v>281</v>
      </c>
      <c r="S262" s="77"/>
      <c r="T262" s="77"/>
      <c r="U262" s="77"/>
      <c r="V262" s="77"/>
      <c r="W262" s="77"/>
      <c r="X262" s="77"/>
      <c r="Y262" s="77"/>
    </row>
    <row r="263" spans="1:25" s="78" customFormat="1" ht="10.5" customHeight="1" x14ac:dyDescent="0.15">
      <c r="A263" s="973" t="s">
        <v>396</v>
      </c>
      <c r="B263" s="78" t="s">
        <v>765</v>
      </c>
      <c r="C263" s="78" t="s">
        <v>765</v>
      </c>
      <c r="D263" s="78" t="s">
        <v>765</v>
      </c>
      <c r="E263" s="78">
        <v>3345402</v>
      </c>
      <c r="F263" s="78" t="s">
        <v>765</v>
      </c>
      <c r="G263" s="78" t="s">
        <v>765</v>
      </c>
      <c r="H263" s="78">
        <v>3345402</v>
      </c>
      <c r="I263" s="78" t="s">
        <v>765</v>
      </c>
      <c r="J263" s="78">
        <v>940966</v>
      </c>
      <c r="K263" s="78" t="s">
        <v>765</v>
      </c>
      <c r="L263" s="78" t="s">
        <v>765</v>
      </c>
      <c r="M263" s="78">
        <v>1854501</v>
      </c>
      <c r="N263" s="78">
        <v>549935</v>
      </c>
      <c r="O263" s="78">
        <v>619050</v>
      </c>
      <c r="P263" s="78">
        <v>619050</v>
      </c>
      <c r="Q263" s="78">
        <v>126272</v>
      </c>
      <c r="R263" s="80" t="s">
        <v>121</v>
      </c>
      <c r="S263" s="77"/>
      <c r="T263" s="77"/>
      <c r="U263" s="77"/>
      <c r="V263" s="77"/>
      <c r="W263" s="77"/>
      <c r="X263" s="77"/>
      <c r="Y263" s="77"/>
    </row>
    <row r="264" spans="1:25" s="78" customFormat="1" ht="10.5" customHeight="1" x14ac:dyDescent="0.15">
      <c r="A264" s="973" t="s">
        <v>395</v>
      </c>
      <c r="B264" s="78" t="s">
        <v>765</v>
      </c>
      <c r="C264" s="78" t="s">
        <v>765</v>
      </c>
      <c r="D264" s="78" t="s">
        <v>765</v>
      </c>
      <c r="E264" s="78">
        <v>2181647</v>
      </c>
      <c r="F264" s="78" t="s">
        <v>765</v>
      </c>
      <c r="G264" s="78" t="s">
        <v>765</v>
      </c>
      <c r="H264" s="78">
        <v>2181647</v>
      </c>
      <c r="I264" s="78" t="s">
        <v>765</v>
      </c>
      <c r="J264" s="78">
        <v>525729</v>
      </c>
      <c r="K264" s="78" t="s">
        <v>765</v>
      </c>
      <c r="L264" s="78" t="s">
        <v>765</v>
      </c>
      <c r="M264" s="78">
        <v>1063045</v>
      </c>
      <c r="N264" s="78">
        <v>592873</v>
      </c>
      <c r="O264" s="78">
        <v>203227</v>
      </c>
      <c r="P264" s="78">
        <v>203227</v>
      </c>
      <c r="Q264" s="78" t="s">
        <v>765</v>
      </c>
      <c r="R264" s="80" t="s">
        <v>122</v>
      </c>
      <c r="S264" s="77"/>
      <c r="T264" s="77"/>
      <c r="U264" s="77"/>
      <c r="V264" s="77"/>
      <c r="W264" s="77"/>
      <c r="X264" s="77"/>
      <c r="Y264" s="77"/>
    </row>
    <row r="265" spans="1:25" s="78" customFormat="1" ht="10.5" customHeight="1" x14ac:dyDescent="0.15">
      <c r="A265" s="973" t="s">
        <v>394</v>
      </c>
      <c r="B265" s="78" t="s">
        <v>765</v>
      </c>
      <c r="C265" s="78" t="s">
        <v>765</v>
      </c>
      <c r="D265" s="78" t="s">
        <v>765</v>
      </c>
      <c r="E265" s="78">
        <v>2172072</v>
      </c>
      <c r="F265" s="78" t="s">
        <v>765</v>
      </c>
      <c r="G265" s="78">
        <v>96599</v>
      </c>
      <c r="H265" s="78">
        <v>2075473</v>
      </c>
      <c r="I265" s="78" t="s">
        <v>765</v>
      </c>
      <c r="J265" s="78">
        <v>802134</v>
      </c>
      <c r="K265" s="78" t="s">
        <v>765</v>
      </c>
      <c r="L265" s="78" t="s">
        <v>765</v>
      </c>
      <c r="M265" s="78">
        <v>1037666</v>
      </c>
      <c r="N265" s="78">
        <v>235673</v>
      </c>
      <c r="O265" s="78">
        <v>607130</v>
      </c>
      <c r="P265" s="78">
        <v>607130</v>
      </c>
      <c r="Q265" s="78">
        <v>283427</v>
      </c>
      <c r="R265" s="80" t="s">
        <v>123</v>
      </c>
      <c r="S265" s="77"/>
      <c r="T265" s="77"/>
      <c r="U265" s="77"/>
      <c r="V265" s="77"/>
      <c r="W265" s="77"/>
      <c r="X265" s="77"/>
      <c r="Y265" s="77"/>
    </row>
    <row r="266" spans="1:25" s="78" customFormat="1" ht="10.5" customHeight="1" x14ac:dyDescent="0.15">
      <c r="A266" s="973" t="s">
        <v>676</v>
      </c>
      <c r="B266" s="78" t="s">
        <v>765</v>
      </c>
      <c r="C266" s="78" t="s">
        <v>765</v>
      </c>
      <c r="D266" s="78" t="s">
        <v>765</v>
      </c>
      <c r="E266" s="78">
        <v>2126217</v>
      </c>
      <c r="F266" s="78" t="s">
        <v>765</v>
      </c>
      <c r="G266" s="78" t="s">
        <v>765</v>
      </c>
      <c r="H266" s="78">
        <v>2126217</v>
      </c>
      <c r="I266" s="78" t="s">
        <v>765</v>
      </c>
      <c r="J266" s="78">
        <v>335481</v>
      </c>
      <c r="K266" s="78" t="s">
        <v>765</v>
      </c>
      <c r="L266" s="78" t="s">
        <v>765</v>
      </c>
      <c r="M266" s="78">
        <v>1096044</v>
      </c>
      <c r="N266" s="78">
        <v>694692</v>
      </c>
      <c r="O266" s="78">
        <v>203173</v>
      </c>
      <c r="P266" s="78">
        <v>203173</v>
      </c>
      <c r="Q266" s="78">
        <v>124902</v>
      </c>
      <c r="R266" s="80" t="s">
        <v>677</v>
      </c>
      <c r="S266" s="77"/>
      <c r="T266" s="77"/>
      <c r="U266" s="77"/>
      <c r="V266" s="77"/>
      <c r="W266" s="77"/>
      <c r="X266" s="77"/>
      <c r="Y266" s="77"/>
    </row>
    <row r="267" spans="1:25" s="78" customFormat="1" ht="10.5" customHeight="1" x14ac:dyDescent="0.15">
      <c r="A267" s="973"/>
      <c r="R267" s="80"/>
      <c r="S267" s="77"/>
      <c r="T267" s="77"/>
      <c r="U267" s="77"/>
      <c r="V267" s="77"/>
      <c r="W267" s="77"/>
      <c r="X267" s="77"/>
      <c r="Y267" s="77"/>
    </row>
    <row r="268" spans="1:25" s="78" customFormat="1" ht="10.5" customHeight="1" x14ac:dyDescent="0.15">
      <c r="A268" s="973" t="s">
        <v>280</v>
      </c>
      <c r="B268" s="78" t="s">
        <v>765</v>
      </c>
      <c r="C268" s="78" t="s">
        <v>765</v>
      </c>
      <c r="D268" s="78" t="s">
        <v>765</v>
      </c>
      <c r="E268" s="78">
        <v>1097273</v>
      </c>
      <c r="F268" s="78" t="s">
        <v>765</v>
      </c>
      <c r="G268" s="78" t="s">
        <v>765</v>
      </c>
      <c r="H268" s="78">
        <v>1097273</v>
      </c>
      <c r="I268" s="78" t="s">
        <v>765</v>
      </c>
      <c r="J268" s="78">
        <v>223725</v>
      </c>
      <c r="K268" s="78" t="s">
        <v>765</v>
      </c>
      <c r="L268" s="78" t="s">
        <v>765</v>
      </c>
      <c r="M268" s="78">
        <v>353726</v>
      </c>
      <c r="N268" s="78">
        <v>519822</v>
      </c>
      <c r="O268" s="78">
        <v>222140</v>
      </c>
      <c r="P268" s="78">
        <v>222140</v>
      </c>
      <c r="Q268" s="78">
        <v>222140</v>
      </c>
      <c r="R268" s="80" t="s">
        <v>279</v>
      </c>
      <c r="S268" s="77"/>
      <c r="T268" s="77"/>
      <c r="U268" s="77"/>
      <c r="V268" s="77"/>
      <c r="W268" s="77"/>
      <c r="X268" s="77"/>
      <c r="Y268" s="77"/>
    </row>
    <row r="269" spans="1:25" s="78" customFormat="1" ht="10.5" customHeight="1" x14ac:dyDescent="0.15">
      <c r="A269" s="973" t="s">
        <v>383</v>
      </c>
      <c r="B269" s="78" t="s">
        <v>765</v>
      </c>
      <c r="C269" s="78" t="s">
        <v>765</v>
      </c>
      <c r="D269" s="78" t="s">
        <v>765</v>
      </c>
      <c r="E269" s="78">
        <v>1269762</v>
      </c>
      <c r="F269" s="78" t="s">
        <v>765</v>
      </c>
      <c r="G269" s="78" t="s">
        <v>765</v>
      </c>
      <c r="H269" s="78">
        <v>1269762</v>
      </c>
      <c r="I269" s="78" t="s">
        <v>765</v>
      </c>
      <c r="J269" s="78">
        <v>446909</v>
      </c>
      <c r="K269" s="78" t="s">
        <v>765</v>
      </c>
      <c r="L269" s="78" t="s">
        <v>765</v>
      </c>
      <c r="M269" s="78">
        <v>591266</v>
      </c>
      <c r="N269" s="78">
        <v>231587</v>
      </c>
      <c r="O269" s="78">
        <v>82955</v>
      </c>
      <c r="P269" s="78">
        <v>82955</v>
      </c>
      <c r="Q269" s="78" t="s">
        <v>765</v>
      </c>
      <c r="R269" s="80" t="s">
        <v>104</v>
      </c>
      <c r="S269" s="77"/>
      <c r="T269" s="77"/>
      <c r="U269" s="77"/>
      <c r="V269" s="77"/>
      <c r="W269" s="77"/>
      <c r="X269" s="77"/>
      <c r="Y269" s="77"/>
    </row>
    <row r="270" spans="1:25" s="78" customFormat="1" ht="10.5" customHeight="1" x14ac:dyDescent="0.15">
      <c r="A270" s="973" t="s">
        <v>382</v>
      </c>
      <c r="B270" s="78" t="s">
        <v>765</v>
      </c>
      <c r="C270" s="78" t="s">
        <v>765</v>
      </c>
      <c r="D270" s="78" t="s">
        <v>765</v>
      </c>
      <c r="E270" s="78">
        <v>639219</v>
      </c>
      <c r="F270" s="78" t="s">
        <v>765</v>
      </c>
      <c r="G270" s="78" t="s">
        <v>765</v>
      </c>
      <c r="H270" s="78">
        <v>639219</v>
      </c>
      <c r="I270" s="78" t="s">
        <v>765</v>
      </c>
      <c r="J270" s="78">
        <v>111524</v>
      </c>
      <c r="K270" s="78" t="s">
        <v>765</v>
      </c>
      <c r="L270" s="78" t="s">
        <v>765</v>
      </c>
      <c r="M270" s="78">
        <v>365972</v>
      </c>
      <c r="N270" s="78">
        <v>161723</v>
      </c>
      <c r="O270" s="78">
        <v>78990</v>
      </c>
      <c r="P270" s="78">
        <v>78990</v>
      </c>
      <c r="Q270" s="78" t="s">
        <v>765</v>
      </c>
      <c r="R270" s="80" t="s">
        <v>105</v>
      </c>
      <c r="S270" s="77"/>
      <c r="T270" s="77"/>
      <c r="U270" s="77"/>
      <c r="V270" s="77"/>
      <c r="W270" s="77"/>
      <c r="X270" s="77"/>
      <c r="Y270" s="77"/>
    </row>
    <row r="271" spans="1:25" s="78" customFormat="1" ht="10.5" customHeight="1" x14ac:dyDescent="0.15">
      <c r="A271" s="973" t="s">
        <v>392</v>
      </c>
      <c r="B271" s="78" t="s">
        <v>765</v>
      </c>
      <c r="C271" s="78" t="s">
        <v>765</v>
      </c>
      <c r="D271" s="78" t="s">
        <v>765</v>
      </c>
      <c r="E271" s="78">
        <v>1049890</v>
      </c>
      <c r="F271" s="78" t="s">
        <v>765</v>
      </c>
      <c r="G271" s="78" t="s">
        <v>765</v>
      </c>
      <c r="H271" s="78">
        <v>1049890</v>
      </c>
      <c r="I271" s="78" t="s">
        <v>765</v>
      </c>
      <c r="J271" s="78">
        <v>336695</v>
      </c>
      <c r="K271" s="78" t="s">
        <v>765</v>
      </c>
      <c r="L271" s="78" t="s">
        <v>765</v>
      </c>
      <c r="M271" s="78">
        <v>481203</v>
      </c>
      <c r="N271" s="78">
        <v>231992</v>
      </c>
      <c r="O271" s="78">
        <v>166708</v>
      </c>
      <c r="P271" s="78">
        <v>166708</v>
      </c>
      <c r="Q271" s="78" t="s">
        <v>765</v>
      </c>
      <c r="R271" s="80" t="s">
        <v>106</v>
      </c>
      <c r="S271" s="77"/>
      <c r="T271" s="77"/>
      <c r="U271" s="77"/>
      <c r="V271" s="77"/>
      <c r="W271" s="77"/>
      <c r="X271" s="77"/>
      <c r="Y271" s="77"/>
    </row>
    <row r="272" spans="1:25" s="78" customFormat="1" ht="10.5" customHeight="1" x14ac:dyDescent="0.15">
      <c r="A272" s="973" t="s">
        <v>391</v>
      </c>
      <c r="B272" s="78" t="s">
        <v>765</v>
      </c>
      <c r="C272" s="78" t="s">
        <v>765</v>
      </c>
      <c r="D272" s="78" t="s">
        <v>765</v>
      </c>
      <c r="E272" s="78">
        <v>941585</v>
      </c>
      <c r="F272" s="78" t="s">
        <v>765</v>
      </c>
      <c r="G272" s="78" t="s">
        <v>765</v>
      </c>
      <c r="H272" s="78">
        <v>941585</v>
      </c>
      <c r="I272" s="78" t="s">
        <v>765</v>
      </c>
      <c r="J272" s="78">
        <v>113622</v>
      </c>
      <c r="K272" s="78" t="s">
        <v>765</v>
      </c>
      <c r="L272" s="78" t="s">
        <v>765</v>
      </c>
      <c r="M272" s="78">
        <v>774057</v>
      </c>
      <c r="N272" s="78">
        <v>53906</v>
      </c>
      <c r="O272" s="78">
        <v>241974</v>
      </c>
      <c r="P272" s="78">
        <v>241974</v>
      </c>
      <c r="Q272" s="78" t="s">
        <v>765</v>
      </c>
      <c r="R272" s="81" t="s">
        <v>124</v>
      </c>
      <c r="S272" s="77"/>
      <c r="T272" s="77"/>
      <c r="U272" s="77"/>
      <c r="V272" s="77"/>
      <c r="W272" s="77"/>
      <c r="X272" s="77"/>
      <c r="Y272" s="77"/>
    </row>
    <row r="273" spans="1:25" s="78" customFormat="1" ht="10.5" customHeight="1" x14ac:dyDescent="0.15">
      <c r="A273" s="973" t="s">
        <v>390</v>
      </c>
      <c r="B273" s="78" t="s">
        <v>765</v>
      </c>
      <c r="C273" s="78" t="s">
        <v>765</v>
      </c>
      <c r="D273" s="78" t="s">
        <v>765</v>
      </c>
      <c r="E273" s="78">
        <v>1353927</v>
      </c>
      <c r="F273" s="78" t="s">
        <v>765</v>
      </c>
      <c r="G273" s="78" t="s">
        <v>765</v>
      </c>
      <c r="H273" s="78">
        <v>1353927</v>
      </c>
      <c r="I273" s="78" t="s">
        <v>765</v>
      </c>
      <c r="J273" s="78">
        <v>490649</v>
      </c>
      <c r="K273" s="78" t="s">
        <v>765</v>
      </c>
      <c r="L273" s="78" t="s">
        <v>765</v>
      </c>
      <c r="M273" s="78">
        <v>599241</v>
      </c>
      <c r="N273" s="78">
        <v>264037</v>
      </c>
      <c r="O273" s="78">
        <v>210368</v>
      </c>
      <c r="P273" s="78">
        <v>210368</v>
      </c>
      <c r="Q273" s="78">
        <v>126272</v>
      </c>
      <c r="R273" s="80" t="s">
        <v>125</v>
      </c>
      <c r="S273" s="77"/>
      <c r="T273" s="77"/>
      <c r="U273" s="77"/>
      <c r="V273" s="77"/>
      <c r="W273" s="77"/>
      <c r="X273" s="77"/>
      <c r="Y273" s="77"/>
    </row>
    <row r="274" spans="1:25" s="78" customFormat="1" ht="10.5" customHeight="1" x14ac:dyDescent="0.15">
      <c r="A274" s="973" t="s">
        <v>389</v>
      </c>
      <c r="B274" s="78" t="s">
        <v>765</v>
      </c>
      <c r="C274" s="78" t="s">
        <v>765</v>
      </c>
      <c r="D274" s="78" t="s">
        <v>765</v>
      </c>
      <c r="E274" s="78">
        <v>1075771</v>
      </c>
      <c r="F274" s="78" t="s">
        <v>765</v>
      </c>
      <c r="G274" s="78" t="s">
        <v>765</v>
      </c>
      <c r="H274" s="78">
        <v>1075771</v>
      </c>
      <c r="I274" s="78" t="s">
        <v>765</v>
      </c>
      <c r="J274" s="78">
        <v>299724</v>
      </c>
      <c r="K274" s="78" t="s">
        <v>765</v>
      </c>
      <c r="L274" s="78" t="s">
        <v>765</v>
      </c>
      <c r="M274" s="78">
        <v>472899</v>
      </c>
      <c r="N274" s="78">
        <v>303148</v>
      </c>
      <c r="O274" s="78">
        <v>44040</v>
      </c>
      <c r="P274" s="78">
        <v>44040</v>
      </c>
      <c r="Q274" s="78" t="s">
        <v>765</v>
      </c>
      <c r="R274" s="80" t="s">
        <v>126</v>
      </c>
      <c r="S274" s="77"/>
      <c r="T274" s="77"/>
      <c r="U274" s="77"/>
      <c r="V274" s="77"/>
      <c r="W274" s="77"/>
      <c r="X274" s="77"/>
      <c r="Y274" s="77"/>
    </row>
    <row r="275" spans="1:25" s="78" customFormat="1" ht="10.5" customHeight="1" x14ac:dyDescent="0.15">
      <c r="A275" s="973" t="s">
        <v>388</v>
      </c>
      <c r="B275" s="78" t="s">
        <v>765</v>
      </c>
      <c r="C275" s="78" t="s">
        <v>765</v>
      </c>
      <c r="D275" s="78" t="s">
        <v>765</v>
      </c>
      <c r="E275" s="78">
        <v>753478</v>
      </c>
      <c r="F275" s="78" t="s">
        <v>765</v>
      </c>
      <c r="G275" s="78" t="s">
        <v>765</v>
      </c>
      <c r="H275" s="78">
        <v>753478</v>
      </c>
      <c r="I275" s="78" t="s">
        <v>765</v>
      </c>
      <c r="J275" s="78">
        <v>113196</v>
      </c>
      <c r="K275" s="78" t="s">
        <v>765</v>
      </c>
      <c r="L275" s="78" t="s">
        <v>765</v>
      </c>
      <c r="M275" s="78">
        <v>472024</v>
      </c>
      <c r="N275" s="78">
        <v>168258</v>
      </c>
      <c r="O275" s="78" t="s">
        <v>765</v>
      </c>
      <c r="P275" s="78" t="s">
        <v>765</v>
      </c>
      <c r="Q275" s="78" t="s">
        <v>765</v>
      </c>
      <c r="R275" s="80" t="s">
        <v>127</v>
      </c>
      <c r="S275" s="77"/>
      <c r="T275" s="77"/>
      <c r="U275" s="77"/>
      <c r="V275" s="77"/>
      <c r="W275" s="77"/>
      <c r="X275" s="77"/>
      <c r="Y275" s="77"/>
    </row>
    <row r="276" spans="1:25" s="78" customFormat="1" ht="10.5" customHeight="1" x14ac:dyDescent="0.15">
      <c r="A276" s="973" t="s">
        <v>387</v>
      </c>
      <c r="B276" s="78" t="s">
        <v>765</v>
      </c>
      <c r="C276" s="78" t="s">
        <v>765</v>
      </c>
      <c r="D276" s="78" t="s">
        <v>765</v>
      </c>
      <c r="E276" s="78">
        <v>352398</v>
      </c>
      <c r="F276" s="78" t="s">
        <v>765</v>
      </c>
      <c r="G276" s="78" t="s">
        <v>765</v>
      </c>
      <c r="H276" s="78">
        <v>352398</v>
      </c>
      <c r="I276" s="78" t="s">
        <v>765</v>
      </c>
      <c r="J276" s="78">
        <v>112809</v>
      </c>
      <c r="K276" s="78" t="s">
        <v>765</v>
      </c>
      <c r="L276" s="78" t="s">
        <v>765</v>
      </c>
      <c r="M276" s="78">
        <v>118122</v>
      </c>
      <c r="N276" s="78">
        <v>121467</v>
      </c>
      <c r="O276" s="78">
        <v>159187</v>
      </c>
      <c r="P276" s="78">
        <v>159187</v>
      </c>
      <c r="Q276" s="78" t="s">
        <v>765</v>
      </c>
      <c r="R276" s="80" t="s">
        <v>128</v>
      </c>
      <c r="S276" s="77"/>
      <c r="T276" s="77"/>
      <c r="U276" s="77"/>
      <c r="V276" s="77"/>
      <c r="W276" s="77"/>
      <c r="X276" s="77"/>
      <c r="Y276" s="77"/>
    </row>
    <row r="277" spans="1:25" s="78" customFormat="1" ht="10.5" customHeight="1" x14ac:dyDescent="0.15">
      <c r="A277" s="973" t="s">
        <v>386</v>
      </c>
      <c r="B277" s="78" t="s">
        <v>765</v>
      </c>
      <c r="C277" s="78" t="s">
        <v>765</v>
      </c>
      <c r="D277" s="78" t="s">
        <v>765</v>
      </c>
      <c r="E277" s="78">
        <v>590673</v>
      </c>
      <c r="F277" s="78" t="s">
        <v>765</v>
      </c>
      <c r="G277" s="78" t="s">
        <v>765</v>
      </c>
      <c r="H277" s="78">
        <v>590673</v>
      </c>
      <c r="I277" s="78" t="s">
        <v>765</v>
      </c>
      <c r="J277" s="78">
        <v>110871</v>
      </c>
      <c r="K277" s="78" t="s">
        <v>765</v>
      </c>
      <c r="L277" s="78" t="s">
        <v>765</v>
      </c>
      <c r="M277" s="78">
        <v>359713</v>
      </c>
      <c r="N277" s="78">
        <v>120089</v>
      </c>
      <c r="O277" s="78">
        <v>189239</v>
      </c>
      <c r="P277" s="78">
        <v>189239</v>
      </c>
      <c r="Q277" s="78">
        <v>102784</v>
      </c>
      <c r="R277" s="80" t="s">
        <v>107</v>
      </c>
      <c r="S277" s="77"/>
      <c r="T277" s="77"/>
      <c r="U277" s="77"/>
      <c r="V277" s="77"/>
      <c r="W277" s="77"/>
      <c r="X277" s="77"/>
      <c r="Y277" s="77"/>
    </row>
    <row r="278" spans="1:25" s="78" customFormat="1" ht="10.5" customHeight="1" x14ac:dyDescent="0.15">
      <c r="A278" s="973" t="s">
        <v>385</v>
      </c>
      <c r="B278" s="78" t="s">
        <v>765</v>
      </c>
      <c r="C278" s="78" t="s">
        <v>765</v>
      </c>
      <c r="D278" s="78" t="s">
        <v>765</v>
      </c>
      <c r="E278" s="78">
        <v>876882</v>
      </c>
      <c r="F278" s="78" t="s">
        <v>765</v>
      </c>
      <c r="G278" s="78">
        <v>96599</v>
      </c>
      <c r="H278" s="78">
        <v>780283</v>
      </c>
      <c r="I278" s="78" t="s">
        <v>765</v>
      </c>
      <c r="J278" s="78">
        <v>356790</v>
      </c>
      <c r="K278" s="78" t="s">
        <v>765</v>
      </c>
      <c r="L278" s="78" t="s">
        <v>765</v>
      </c>
      <c r="M278" s="78">
        <v>355075</v>
      </c>
      <c r="N278" s="78">
        <v>68418</v>
      </c>
      <c r="O278" s="78">
        <v>165459</v>
      </c>
      <c r="P278" s="78">
        <v>165459</v>
      </c>
      <c r="Q278" s="78">
        <v>86279</v>
      </c>
      <c r="R278" s="80" t="s">
        <v>108</v>
      </c>
      <c r="S278" s="77"/>
      <c r="T278" s="77"/>
      <c r="U278" s="77"/>
      <c r="V278" s="77"/>
      <c r="W278" s="77"/>
      <c r="X278" s="77"/>
      <c r="Y278" s="77"/>
    </row>
    <row r="279" spans="1:25" s="78" customFormat="1" ht="10.5" customHeight="1" x14ac:dyDescent="0.15">
      <c r="A279" s="973" t="s">
        <v>384</v>
      </c>
      <c r="B279" s="78" t="s">
        <v>765</v>
      </c>
      <c r="C279" s="78" t="s">
        <v>765</v>
      </c>
      <c r="D279" s="78" t="s">
        <v>765</v>
      </c>
      <c r="E279" s="78">
        <v>704517</v>
      </c>
      <c r="F279" s="78" t="s">
        <v>765</v>
      </c>
      <c r="G279" s="78" t="s">
        <v>765</v>
      </c>
      <c r="H279" s="78">
        <v>704517</v>
      </c>
      <c r="I279" s="78" t="s">
        <v>765</v>
      </c>
      <c r="J279" s="78">
        <v>334473</v>
      </c>
      <c r="K279" s="78" t="s">
        <v>765</v>
      </c>
      <c r="L279" s="78" t="s">
        <v>765</v>
      </c>
      <c r="M279" s="78">
        <v>322878</v>
      </c>
      <c r="N279" s="78">
        <v>47166</v>
      </c>
      <c r="O279" s="78">
        <v>252432</v>
      </c>
      <c r="P279" s="78">
        <v>252432</v>
      </c>
      <c r="Q279" s="78">
        <v>94364</v>
      </c>
      <c r="R279" s="80" t="s">
        <v>109</v>
      </c>
      <c r="S279" s="77"/>
      <c r="T279" s="77"/>
      <c r="U279" s="77"/>
      <c r="V279" s="77"/>
      <c r="W279" s="77"/>
      <c r="X279" s="77"/>
      <c r="Y279" s="77"/>
    </row>
    <row r="280" spans="1:25" s="78" customFormat="1" ht="10.5" customHeight="1" x14ac:dyDescent="0.15">
      <c r="A280" s="973" t="s">
        <v>678</v>
      </c>
      <c r="B280" s="78" t="s">
        <v>765</v>
      </c>
      <c r="C280" s="78" t="s">
        <v>765</v>
      </c>
      <c r="D280" s="78" t="s">
        <v>765</v>
      </c>
      <c r="E280" s="78">
        <v>465602</v>
      </c>
      <c r="F280" s="78" t="s">
        <v>765</v>
      </c>
      <c r="G280" s="78" t="s">
        <v>765</v>
      </c>
      <c r="H280" s="78">
        <v>465602</v>
      </c>
      <c r="I280" s="78" t="s">
        <v>765</v>
      </c>
      <c r="J280" s="78">
        <v>112419</v>
      </c>
      <c r="K280" s="78" t="s">
        <v>765</v>
      </c>
      <c r="L280" s="78" t="s">
        <v>765</v>
      </c>
      <c r="M280" s="78">
        <v>268837</v>
      </c>
      <c r="N280" s="78">
        <v>84346</v>
      </c>
      <c r="O280" s="78">
        <v>158850</v>
      </c>
      <c r="P280" s="78">
        <v>158850</v>
      </c>
      <c r="Q280" s="78">
        <v>80579</v>
      </c>
      <c r="R280" s="80" t="s">
        <v>679</v>
      </c>
      <c r="S280" s="77"/>
      <c r="T280" s="77"/>
      <c r="U280" s="77"/>
      <c r="V280" s="77"/>
      <c r="W280" s="77"/>
      <c r="X280" s="77"/>
      <c r="Y280" s="77"/>
    </row>
    <row r="281" spans="1:25" s="78" customFormat="1" ht="10.5" customHeight="1" x14ac:dyDescent="0.15">
      <c r="A281" s="973" t="s">
        <v>383</v>
      </c>
      <c r="B281" s="78" t="s">
        <v>765</v>
      </c>
      <c r="C281" s="78" t="s">
        <v>765</v>
      </c>
      <c r="D281" s="78" t="s">
        <v>765</v>
      </c>
      <c r="E281" s="78">
        <v>956697</v>
      </c>
      <c r="F281" s="78" t="s">
        <v>765</v>
      </c>
      <c r="G281" s="78" t="s">
        <v>765</v>
      </c>
      <c r="H281" s="78">
        <v>956697</v>
      </c>
      <c r="I281" s="78" t="s">
        <v>765</v>
      </c>
      <c r="J281" s="78">
        <v>223062</v>
      </c>
      <c r="K281" s="78" t="s">
        <v>765</v>
      </c>
      <c r="L281" s="78" t="s">
        <v>765</v>
      </c>
      <c r="M281" s="78">
        <v>354744</v>
      </c>
      <c r="N281" s="78">
        <v>378891</v>
      </c>
      <c r="O281" s="78">
        <v>44323</v>
      </c>
      <c r="P281" s="78">
        <v>44323</v>
      </c>
      <c r="Q281" s="78">
        <v>44323</v>
      </c>
      <c r="R281" s="80" t="s">
        <v>104</v>
      </c>
      <c r="S281" s="77"/>
      <c r="T281" s="77"/>
      <c r="U281" s="77"/>
      <c r="V281" s="77"/>
      <c r="W281" s="77"/>
      <c r="X281" s="77"/>
      <c r="Y281" s="77"/>
    </row>
    <row r="282" spans="1:25" s="78" customFormat="1" ht="10.5" customHeight="1" x14ac:dyDescent="0.15">
      <c r="A282" s="974" t="s">
        <v>382</v>
      </c>
      <c r="B282" s="82" t="s">
        <v>765</v>
      </c>
      <c r="C282" s="83" t="s">
        <v>765</v>
      </c>
      <c r="D282" s="83" t="s">
        <v>765</v>
      </c>
      <c r="E282" s="83">
        <v>703918</v>
      </c>
      <c r="F282" s="83" t="s">
        <v>765</v>
      </c>
      <c r="G282" s="83" t="s">
        <v>765</v>
      </c>
      <c r="H282" s="83">
        <v>703918</v>
      </c>
      <c r="I282" s="83" t="s">
        <v>765</v>
      </c>
      <c r="J282" s="83" t="s">
        <v>765</v>
      </c>
      <c r="K282" s="83" t="s">
        <v>765</v>
      </c>
      <c r="L282" s="83" t="s">
        <v>765</v>
      </c>
      <c r="M282" s="83">
        <v>472463</v>
      </c>
      <c r="N282" s="83">
        <v>231455</v>
      </c>
      <c r="O282" s="83" t="s">
        <v>765</v>
      </c>
      <c r="P282" s="83" t="s">
        <v>765</v>
      </c>
      <c r="Q282" s="83" t="s">
        <v>765</v>
      </c>
      <c r="R282" s="84" t="s">
        <v>105</v>
      </c>
      <c r="S282" s="77"/>
      <c r="T282" s="77"/>
      <c r="U282" s="77"/>
      <c r="V282" s="77"/>
      <c r="W282" s="77"/>
      <c r="X282" s="77"/>
      <c r="Y282" s="77"/>
    </row>
    <row r="283" spans="1:25" ht="23.25" customHeight="1" x14ac:dyDescent="0.35">
      <c r="I283" s="85" t="s">
        <v>129</v>
      </c>
      <c r="Q283" s="88" t="s">
        <v>103</v>
      </c>
    </row>
    <row r="284" spans="1:25" s="21" customFormat="1" ht="11.25" customHeight="1" x14ac:dyDescent="0.15">
      <c r="A284" s="70"/>
      <c r="B284" s="86" t="s">
        <v>718</v>
      </c>
      <c r="C284" s="72"/>
      <c r="D284" s="72"/>
      <c r="E284" s="72"/>
      <c r="F284" s="72"/>
      <c r="G284" s="72"/>
      <c r="H284" s="72"/>
      <c r="I284" s="70"/>
      <c r="J284" s="39"/>
      <c r="K284" s="72"/>
      <c r="L284" s="72"/>
      <c r="M284" s="72"/>
      <c r="N284" s="72"/>
      <c r="O284" s="72"/>
      <c r="P284" s="72"/>
      <c r="Q284" s="72"/>
      <c r="R284" s="1047" t="s">
        <v>111</v>
      </c>
      <c r="S284" s="19"/>
      <c r="T284" s="19"/>
      <c r="U284" s="19"/>
      <c r="V284" s="19"/>
      <c r="W284" s="19"/>
      <c r="X284" s="19"/>
      <c r="Y284" s="19"/>
    </row>
    <row r="285" spans="1:25" s="73" customFormat="1" ht="28.5" customHeight="1" x14ac:dyDescent="0.2">
      <c r="A285" s="37" t="s">
        <v>276</v>
      </c>
      <c r="B285" s="44" t="s">
        <v>719</v>
      </c>
      <c r="C285" s="20"/>
      <c r="D285" s="20"/>
      <c r="E285" s="20"/>
      <c r="F285" s="20"/>
      <c r="G285" s="20"/>
      <c r="H285" s="20"/>
      <c r="I285" s="89"/>
      <c r="J285" s="16" t="s">
        <v>135</v>
      </c>
      <c r="K285" s="999" t="s">
        <v>222</v>
      </c>
      <c r="L285" s="20"/>
      <c r="M285" s="89"/>
      <c r="N285" s="999" t="s">
        <v>720</v>
      </c>
      <c r="O285" s="20"/>
      <c r="P285" s="89"/>
      <c r="Q285" s="999" t="s">
        <v>230</v>
      </c>
      <c r="R285" s="1048"/>
      <c r="S285" s="15"/>
      <c r="T285" s="15"/>
      <c r="U285" s="15"/>
      <c r="V285" s="15"/>
      <c r="W285" s="15"/>
      <c r="X285" s="15"/>
      <c r="Y285" s="15"/>
    </row>
    <row r="286" spans="1:25" s="73" customFormat="1" ht="28.5" customHeight="1" x14ac:dyDescent="0.2">
      <c r="A286" s="37"/>
      <c r="B286" s="14" t="s">
        <v>721</v>
      </c>
      <c r="C286" s="14" t="s">
        <v>722</v>
      </c>
      <c r="D286" s="14" t="s">
        <v>723</v>
      </c>
      <c r="E286" s="14" t="s">
        <v>286</v>
      </c>
      <c r="F286" s="14" t="s">
        <v>285</v>
      </c>
      <c r="G286" s="14" t="s">
        <v>724</v>
      </c>
      <c r="H286" s="14" t="s">
        <v>725</v>
      </c>
      <c r="I286" s="14" t="s">
        <v>726</v>
      </c>
      <c r="J286" s="16" t="s">
        <v>141</v>
      </c>
      <c r="K286" s="16" t="s">
        <v>95</v>
      </c>
      <c r="L286" s="14" t="s">
        <v>229</v>
      </c>
      <c r="M286" s="14" t="s">
        <v>236</v>
      </c>
      <c r="N286" s="16" t="s">
        <v>97</v>
      </c>
      <c r="O286" s="14" t="s">
        <v>237</v>
      </c>
      <c r="P286" s="14" t="s">
        <v>727</v>
      </c>
      <c r="Q286" s="999" t="s">
        <v>238</v>
      </c>
      <c r="R286" s="1048"/>
      <c r="S286" s="15"/>
      <c r="T286" s="15"/>
      <c r="U286" s="15"/>
      <c r="V286" s="15"/>
      <c r="W286" s="15"/>
      <c r="X286" s="15"/>
      <c r="Y286" s="15"/>
    </row>
    <row r="287" spans="1:25" s="73" customFormat="1" ht="12" customHeight="1" x14ac:dyDescent="0.2">
      <c r="A287" s="38"/>
      <c r="B287" s="18" t="str">
        <f>PROPER("ANS")</f>
        <v>Ans</v>
      </c>
      <c r="C287" s="18" t="str">
        <f>PROPER("PROCES-C")</f>
        <v>Proces-C</v>
      </c>
      <c r="D287" s="18" t="str">
        <f>PROPER("BHPROC-C")</f>
        <v>Bhproc-C</v>
      </c>
      <c r="E287" s="18" t="str">
        <f>PROPER("EGL-FORD")</f>
        <v>Egl-Ford</v>
      </c>
      <c r="F287" s="18" t="str">
        <f>PROPER("SGC")</f>
        <v>Sgc</v>
      </c>
      <c r="G287" s="18" t="str">
        <f>PROPER("MARS")</f>
        <v>Mars</v>
      </c>
      <c r="H287" s="18" t="str">
        <f>PROPER("WTI-DSW")</f>
        <v>Wti-Dsw</v>
      </c>
      <c r="I287" s="18" t="str">
        <f>PROPER("BAKKEN")</f>
        <v>Bakken</v>
      </c>
      <c r="J287" s="18"/>
      <c r="K287" s="18"/>
      <c r="L287" s="18" t="str">
        <f>PROPER("ISTHMUS")</f>
        <v>Isthmus</v>
      </c>
      <c r="M287" s="18" t="str">
        <f>PROPER("MAYA")</f>
        <v>Maya</v>
      </c>
      <c r="N287" s="18"/>
      <c r="O287" s="18" t="str">
        <f>PROPER("CASTLA-B")</f>
        <v>Castla-B</v>
      </c>
      <c r="P287" s="18" t="str">
        <f>PROPER("SOUTH-B")</f>
        <v>South-B</v>
      </c>
      <c r="Q287" s="17" t="str">
        <f>PROPER("SANT-BAR")</f>
        <v>Sant-Bar</v>
      </c>
      <c r="R287" s="1049"/>
      <c r="S287" s="15"/>
      <c r="T287" s="15"/>
      <c r="U287" s="15"/>
      <c r="V287" s="15"/>
      <c r="W287" s="15"/>
      <c r="X287" s="15"/>
      <c r="Y287" s="15"/>
    </row>
    <row r="288" spans="1:25" s="78" customFormat="1" ht="10.5" customHeight="1" x14ac:dyDescent="0.15">
      <c r="A288" s="972" t="s">
        <v>598</v>
      </c>
      <c r="B288" s="74" t="s">
        <v>765</v>
      </c>
      <c r="C288" s="75" t="s">
        <v>765</v>
      </c>
      <c r="D288" s="75" t="s">
        <v>765</v>
      </c>
      <c r="E288" s="75" t="s">
        <v>765</v>
      </c>
      <c r="F288" s="75" t="s">
        <v>765</v>
      </c>
      <c r="G288" s="75" t="s">
        <v>765</v>
      </c>
      <c r="H288" s="75" t="s">
        <v>765</v>
      </c>
      <c r="I288" s="75" t="s">
        <v>765</v>
      </c>
      <c r="J288" s="75">
        <v>2210251</v>
      </c>
      <c r="K288" s="75" t="s">
        <v>765</v>
      </c>
      <c r="L288" s="75" t="s">
        <v>765</v>
      </c>
      <c r="M288" s="75" t="s">
        <v>765</v>
      </c>
      <c r="N288" s="75" t="s">
        <v>765</v>
      </c>
      <c r="O288" s="75" t="s">
        <v>765</v>
      </c>
      <c r="P288" s="75" t="s">
        <v>765</v>
      </c>
      <c r="Q288" s="75">
        <v>778851</v>
      </c>
      <c r="R288" s="76" t="s">
        <v>118</v>
      </c>
      <c r="S288" s="77"/>
      <c r="T288" s="77"/>
      <c r="U288" s="77"/>
      <c r="V288" s="77"/>
      <c r="W288" s="77"/>
      <c r="X288" s="77"/>
      <c r="Y288" s="77"/>
    </row>
    <row r="289" spans="1:25" s="78" customFormat="1" ht="10.5" customHeight="1" x14ac:dyDescent="0.15">
      <c r="A289" s="973" t="s">
        <v>669</v>
      </c>
      <c r="B289" s="78" t="s">
        <v>765</v>
      </c>
      <c r="C289" s="78">
        <v>47157</v>
      </c>
      <c r="D289" s="78" t="s">
        <v>765</v>
      </c>
      <c r="E289" s="78" t="s">
        <v>765</v>
      </c>
      <c r="F289" s="78" t="s">
        <v>765</v>
      </c>
      <c r="G289" s="78" t="s">
        <v>765</v>
      </c>
      <c r="H289" s="78" t="s">
        <v>765</v>
      </c>
      <c r="I289" s="78" t="s">
        <v>765</v>
      </c>
      <c r="J289" s="78">
        <v>3043427</v>
      </c>
      <c r="K289" s="78">
        <v>326564</v>
      </c>
      <c r="L289" s="78">
        <v>326564</v>
      </c>
      <c r="M289" s="78" t="s">
        <v>765</v>
      </c>
      <c r="N289" s="78">
        <v>590143</v>
      </c>
      <c r="O289" s="78">
        <v>590143</v>
      </c>
      <c r="P289" s="78" t="s">
        <v>765</v>
      </c>
      <c r="Q289" s="78">
        <v>453008</v>
      </c>
      <c r="R289" s="80" t="s">
        <v>119</v>
      </c>
      <c r="S289" s="77"/>
      <c r="T289" s="77"/>
      <c r="U289" s="77"/>
      <c r="V289" s="77"/>
      <c r="W289" s="77"/>
      <c r="X289" s="77"/>
      <c r="Y289" s="77"/>
    </row>
    <row r="290" spans="1:25" s="78" customFormat="1" ht="10.5" customHeight="1" x14ac:dyDescent="0.15">
      <c r="A290" s="973" t="s">
        <v>670</v>
      </c>
      <c r="B290" s="78" t="s">
        <v>765</v>
      </c>
      <c r="C290" s="78">
        <v>50681</v>
      </c>
      <c r="D290" s="78">
        <v>104359</v>
      </c>
      <c r="E290" s="78" t="s">
        <v>765</v>
      </c>
      <c r="F290" s="78" t="s">
        <v>765</v>
      </c>
      <c r="G290" s="78" t="s">
        <v>765</v>
      </c>
      <c r="H290" s="78" t="s">
        <v>765</v>
      </c>
      <c r="I290" s="78" t="s">
        <v>765</v>
      </c>
      <c r="J290" s="78">
        <v>6282634</v>
      </c>
      <c r="K290" s="78">
        <v>2575949</v>
      </c>
      <c r="L290" s="78">
        <v>2526436</v>
      </c>
      <c r="M290" s="78">
        <v>49513</v>
      </c>
      <c r="N290" s="78">
        <v>1622209</v>
      </c>
      <c r="O290" s="78">
        <v>1622209</v>
      </c>
      <c r="P290" s="78" t="s">
        <v>765</v>
      </c>
      <c r="Q290" s="78">
        <v>469102</v>
      </c>
      <c r="R290" s="80" t="s">
        <v>120</v>
      </c>
      <c r="S290" s="77"/>
      <c r="T290" s="77"/>
      <c r="U290" s="77"/>
      <c r="V290" s="77"/>
      <c r="W290" s="77"/>
      <c r="X290" s="77"/>
      <c r="Y290" s="77"/>
    </row>
    <row r="291" spans="1:25" s="78" customFormat="1" ht="10.5" customHeight="1" x14ac:dyDescent="0.15">
      <c r="A291" s="973" t="s">
        <v>671</v>
      </c>
      <c r="B291" s="78">
        <v>143598</v>
      </c>
      <c r="C291" s="78">
        <v>49808</v>
      </c>
      <c r="D291" s="78">
        <v>107788</v>
      </c>
      <c r="E291" s="78" t="s">
        <v>765</v>
      </c>
      <c r="F291" s="78" t="s">
        <v>765</v>
      </c>
      <c r="G291" s="78" t="s">
        <v>765</v>
      </c>
      <c r="H291" s="78" t="s">
        <v>765</v>
      </c>
      <c r="I291" s="78" t="s">
        <v>765</v>
      </c>
      <c r="J291" s="78">
        <v>6864761</v>
      </c>
      <c r="K291" s="78">
        <v>5163606</v>
      </c>
      <c r="L291" s="78">
        <v>4477379</v>
      </c>
      <c r="M291" s="78">
        <v>686227</v>
      </c>
      <c r="N291" s="78">
        <v>548710</v>
      </c>
      <c r="O291" s="78">
        <v>548710</v>
      </c>
      <c r="P291" s="78" t="s">
        <v>765</v>
      </c>
      <c r="Q291" s="78">
        <v>160531</v>
      </c>
      <c r="R291" s="80" t="s">
        <v>283</v>
      </c>
      <c r="S291" s="77"/>
      <c r="T291" s="77"/>
      <c r="U291" s="77"/>
      <c r="V291" s="77"/>
      <c r="W291" s="77"/>
      <c r="X291" s="77"/>
      <c r="Y291" s="77"/>
    </row>
    <row r="292" spans="1:25" s="78" customFormat="1" ht="10.5" customHeight="1" x14ac:dyDescent="0.15">
      <c r="A292" s="973" t="s">
        <v>672</v>
      </c>
      <c r="B292" s="78" t="s">
        <v>765</v>
      </c>
      <c r="C292" s="78" t="s">
        <v>765</v>
      </c>
      <c r="D292" s="78" t="s">
        <v>765</v>
      </c>
      <c r="E292" s="78">
        <v>244890</v>
      </c>
      <c r="F292" s="78">
        <v>278372</v>
      </c>
      <c r="G292" s="78">
        <v>641793</v>
      </c>
      <c r="H292" s="78">
        <v>16598</v>
      </c>
      <c r="I292" s="78" t="s">
        <v>765</v>
      </c>
      <c r="J292" s="78">
        <v>5005894</v>
      </c>
      <c r="K292" s="78">
        <v>2532351</v>
      </c>
      <c r="L292" s="78">
        <v>1730620</v>
      </c>
      <c r="M292" s="78">
        <v>801731</v>
      </c>
      <c r="N292" s="78">
        <v>443929</v>
      </c>
      <c r="O292" s="78">
        <v>380110</v>
      </c>
      <c r="P292" s="78">
        <v>63819</v>
      </c>
      <c r="Q292" s="78">
        <v>475238</v>
      </c>
      <c r="R292" s="80" t="s">
        <v>673</v>
      </c>
      <c r="S292" s="77"/>
      <c r="T292" s="77"/>
      <c r="U292" s="77"/>
      <c r="V292" s="77"/>
      <c r="W292" s="77"/>
      <c r="X292" s="77"/>
      <c r="Y292" s="77"/>
    </row>
    <row r="293" spans="1:25" s="78" customFormat="1" ht="10.5" customHeight="1" x14ac:dyDescent="0.15">
      <c r="A293" s="973"/>
      <c r="R293" s="80"/>
      <c r="S293" s="77"/>
      <c r="T293" s="77"/>
      <c r="U293" s="77"/>
      <c r="V293" s="77"/>
      <c r="W293" s="77"/>
      <c r="X293" s="77"/>
      <c r="Y293" s="77"/>
    </row>
    <row r="294" spans="1:25" s="78" customFormat="1" ht="10.5" customHeight="1" x14ac:dyDescent="0.15">
      <c r="A294" s="973" t="s">
        <v>595</v>
      </c>
      <c r="B294" s="78">
        <v>143598</v>
      </c>
      <c r="C294" s="78" t="s">
        <v>765</v>
      </c>
      <c r="D294" s="78">
        <v>107788</v>
      </c>
      <c r="E294" s="78">
        <v>82955</v>
      </c>
      <c r="F294" s="78">
        <v>78990</v>
      </c>
      <c r="G294" s="78" t="s">
        <v>765</v>
      </c>
      <c r="H294" s="78" t="s">
        <v>765</v>
      </c>
      <c r="I294" s="78" t="s">
        <v>765</v>
      </c>
      <c r="J294" s="78">
        <v>6718121</v>
      </c>
      <c r="K294" s="78">
        <v>5063736</v>
      </c>
      <c r="L294" s="78">
        <v>4329500</v>
      </c>
      <c r="M294" s="78">
        <v>734236</v>
      </c>
      <c r="N294" s="78">
        <v>395964</v>
      </c>
      <c r="O294" s="78">
        <v>395964</v>
      </c>
      <c r="P294" s="78" t="s">
        <v>765</v>
      </c>
      <c r="Q294" s="78">
        <v>311184</v>
      </c>
      <c r="R294" s="80" t="s">
        <v>282</v>
      </c>
      <c r="S294" s="77"/>
      <c r="T294" s="77"/>
      <c r="U294" s="77"/>
      <c r="V294" s="77"/>
      <c r="W294" s="77"/>
      <c r="X294" s="77"/>
      <c r="Y294" s="77"/>
    </row>
    <row r="295" spans="1:25" s="78" customFormat="1" ht="10.5" customHeight="1" x14ac:dyDescent="0.15">
      <c r="A295" s="973" t="s">
        <v>674</v>
      </c>
      <c r="B295" s="78" t="s">
        <v>765</v>
      </c>
      <c r="C295" s="78" t="s">
        <v>765</v>
      </c>
      <c r="D295" s="78" t="s">
        <v>765</v>
      </c>
      <c r="E295" s="78">
        <v>161935</v>
      </c>
      <c r="F295" s="78">
        <v>199382</v>
      </c>
      <c r="G295" s="78">
        <v>641793</v>
      </c>
      <c r="H295" s="78">
        <v>16598</v>
      </c>
      <c r="I295" s="78">
        <v>78271</v>
      </c>
      <c r="J295" s="78">
        <v>4650394</v>
      </c>
      <c r="K295" s="78">
        <v>2335551</v>
      </c>
      <c r="L295" s="78">
        <v>1460611</v>
      </c>
      <c r="M295" s="78">
        <v>874940</v>
      </c>
      <c r="N295" s="78">
        <v>412083</v>
      </c>
      <c r="O295" s="78">
        <v>348264</v>
      </c>
      <c r="P295" s="78">
        <v>63819</v>
      </c>
      <c r="Q295" s="78">
        <v>164054</v>
      </c>
      <c r="R295" s="80" t="s">
        <v>675</v>
      </c>
      <c r="S295" s="77"/>
      <c r="T295" s="77"/>
      <c r="U295" s="77"/>
      <c r="V295" s="77"/>
      <c r="W295" s="77"/>
      <c r="X295" s="77"/>
      <c r="Y295" s="77"/>
    </row>
    <row r="296" spans="1:25" s="78" customFormat="1" ht="10.5" customHeight="1" x14ac:dyDescent="0.15">
      <c r="A296" s="973"/>
      <c r="R296" s="80"/>
      <c r="S296" s="77"/>
      <c r="T296" s="77"/>
      <c r="U296" s="77"/>
      <c r="V296" s="77"/>
      <c r="W296" s="77"/>
      <c r="X296" s="77"/>
      <c r="Y296" s="77"/>
    </row>
    <row r="297" spans="1:25" s="78" customFormat="1" ht="10.5" customHeight="1" x14ac:dyDescent="0.15">
      <c r="A297" s="973" t="s">
        <v>393</v>
      </c>
      <c r="B297" s="78" t="s">
        <v>765</v>
      </c>
      <c r="C297" s="78" t="s">
        <v>765</v>
      </c>
      <c r="D297" s="78" t="s">
        <v>765</v>
      </c>
      <c r="E297" s="78">
        <v>82955</v>
      </c>
      <c r="F297" s="78">
        <v>78990</v>
      </c>
      <c r="G297" s="78" t="s">
        <v>765</v>
      </c>
      <c r="H297" s="78" t="s">
        <v>765</v>
      </c>
      <c r="I297" s="78" t="s">
        <v>765</v>
      </c>
      <c r="J297" s="78">
        <v>1343074</v>
      </c>
      <c r="K297" s="78">
        <v>634846</v>
      </c>
      <c r="L297" s="78">
        <v>586837</v>
      </c>
      <c r="M297" s="78">
        <v>48009</v>
      </c>
      <c r="N297" s="78">
        <v>110626</v>
      </c>
      <c r="O297" s="78">
        <v>110626</v>
      </c>
      <c r="P297" s="78" t="s">
        <v>765</v>
      </c>
      <c r="Q297" s="78">
        <v>311184</v>
      </c>
      <c r="R297" s="80" t="s">
        <v>281</v>
      </c>
      <c r="S297" s="77"/>
      <c r="T297" s="77"/>
      <c r="U297" s="77"/>
      <c r="V297" s="77"/>
      <c r="W297" s="77"/>
      <c r="X297" s="77"/>
      <c r="Y297" s="77"/>
    </row>
    <row r="298" spans="1:25" s="78" customFormat="1" ht="10.5" customHeight="1" x14ac:dyDescent="0.15">
      <c r="A298" s="973" t="s">
        <v>396</v>
      </c>
      <c r="B298" s="78" t="s">
        <v>765</v>
      </c>
      <c r="C298" s="78" t="s">
        <v>765</v>
      </c>
      <c r="D298" s="78" t="s">
        <v>765</v>
      </c>
      <c r="E298" s="78">
        <v>161935</v>
      </c>
      <c r="F298" s="78">
        <v>167314</v>
      </c>
      <c r="G298" s="78">
        <v>158903</v>
      </c>
      <c r="H298" s="78">
        <v>4626</v>
      </c>
      <c r="I298" s="78" t="s">
        <v>765</v>
      </c>
      <c r="J298" s="78">
        <v>1006669</v>
      </c>
      <c r="K298" s="78">
        <v>267764</v>
      </c>
      <c r="L298" s="78">
        <v>63864</v>
      </c>
      <c r="M298" s="78">
        <v>203900</v>
      </c>
      <c r="N298" s="78">
        <v>173322</v>
      </c>
      <c r="O298" s="78">
        <v>109503</v>
      </c>
      <c r="P298" s="78">
        <v>63819</v>
      </c>
      <c r="Q298" s="78">
        <v>164054</v>
      </c>
      <c r="R298" s="80" t="s">
        <v>121</v>
      </c>
      <c r="S298" s="77"/>
      <c r="T298" s="77"/>
      <c r="U298" s="77"/>
      <c r="V298" s="77"/>
      <c r="W298" s="77"/>
      <c r="X298" s="77"/>
      <c r="Y298" s="77"/>
    </row>
    <row r="299" spans="1:25" s="78" customFormat="1" ht="10.5" customHeight="1" x14ac:dyDescent="0.15">
      <c r="A299" s="973" t="s">
        <v>395</v>
      </c>
      <c r="B299" s="78" t="s">
        <v>765</v>
      </c>
      <c r="C299" s="78" t="s">
        <v>765</v>
      </c>
      <c r="D299" s="78" t="s">
        <v>765</v>
      </c>
      <c r="E299" s="78" t="s">
        <v>765</v>
      </c>
      <c r="F299" s="78">
        <v>32068</v>
      </c>
      <c r="G299" s="78">
        <v>159187</v>
      </c>
      <c r="H299" s="78">
        <v>11972</v>
      </c>
      <c r="I299" s="78" t="s">
        <v>765</v>
      </c>
      <c r="J299" s="78">
        <v>1225081</v>
      </c>
      <c r="K299" s="78">
        <v>579404</v>
      </c>
      <c r="L299" s="78">
        <v>484691</v>
      </c>
      <c r="M299" s="78">
        <v>94713</v>
      </c>
      <c r="N299" s="78">
        <v>159981</v>
      </c>
      <c r="O299" s="78">
        <v>159981</v>
      </c>
      <c r="P299" s="78" t="s">
        <v>765</v>
      </c>
      <c r="Q299" s="78" t="s">
        <v>765</v>
      </c>
      <c r="R299" s="80" t="s">
        <v>122</v>
      </c>
      <c r="S299" s="77"/>
      <c r="T299" s="77"/>
      <c r="U299" s="77"/>
      <c r="V299" s="77"/>
      <c r="W299" s="77"/>
      <c r="X299" s="77"/>
      <c r="Y299" s="77"/>
    </row>
    <row r="300" spans="1:25" s="78" customFormat="1" ht="10.5" customHeight="1" x14ac:dyDescent="0.15">
      <c r="A300" s="973" t="s">
        <v>394</v>
      </c>
      <c r="B300" s="78" t="s">
        <v>765</v>
      </c>
      <c r="C300" s="78" t="s">
        <v>765</v>
      </c>
      <c r="D300" s="78" t="s">
        <v>765</v>
      </c>
      <c r="E300" s="78" t="s">
        <v>765</v>
      </c>
      <c r="F300" s="78" t="s">
        <v>765</v>
      </c>
      <c r="G300" s="78">
        <v>323703</v>
      </c>
      <c r="H300" s="78" t="s">
        <v>765</v>
      </c>
      <c r="I300" s="78" t="s">
        <v>765</v>
      </c>
      <c r="J300" s="78">
        <v>1431070</v>
      </c>
      <c r="K300" s="78">
        <v>1050337</v>
      </c>
      <c r="L300" s="78">
        <v>595228</v>
      </c>
      <c r="M300" s="78">
        <v>455109</v>
      </c>
      <c r="N300" s="78" t="s">
        <v>765</v>
      </c>
      <c r="O300" s="78" t="s">
        <v>765</v>
      </c>
      <c r="P300" s="78" t="s">
        <v>765</v>
      </c>
      <c r="Q300" s="78" t="s">
        <v>765</v>
      </c>
      <c r="R300" s="80" t="s">
        <v>123</v>
      </c>
      <c r="S300" s="77"/>
      <c r="T300" s="77"/>
      <c r="U300" s="77"/>
      <c r="V300" s="77"/>
      <c r="W300" s="77"/>
      <c r="X300" s="77"/>
      <c r="Y300" s="77"/>
    </row>
    <row r="301" spans="1:25" s="78" customFormat="1" ht="10.5" customHeight="1" x14ac:dyDescent="0.15">
      <c r="A301" s="973" t="s">
        <v>676</v>
      </c>
      <c r="B301" s="78" t="s">
        <v>765</v>
      </c>
      <c r="C301" s="78" t="s">
        <v>765</v>
      </c>
      <c r="D301" s="78" t="s">
        <v>765</v>
      </c>
      <c r="E301" s="78" t="s">
        <v>765</v>
      </c>
      <c r="F301" s="78" t="s">
        <v>765</v>
      </c>
      <c r="G301" s="78" t="s">
        <v>765</v>
      </c>
      <c r="H301" s="78" t="s">
        <v>765</v>
      </c>
      <c r="I301" s="78">
        <v>78271</v>
      </c>
      <c r="J301" s="78">
        <v>987574</v>
      </c>
      <c r="K301" s="78">
        <v>438046</v>
      </c>
      <c r="L301" s="78">
        <v>316828</v>
      </c>
      <c r="M301" s="78">
        <v>121218</v>
      </c>
      <c r="N301" s="78">
        <v>78780</v>
      </c>
      <c r="O301" s="78">
        <v>78780</v>
      </c>
      <c r="P301" s="78" t="s">
        <v>765</v>
      </c>
      <c r="Q301" s="78" t="s">
        <v>765</v>
      </c>
      <c r="R301" s="80" t="s">
        <v>677</v>
      </c>
      <c r="S301" s="77"/>
      <c r="T301" s="77"/>
      <c r="U301" s="77"/>
      <c r="V301" s="77"/>
      <c r="W301" s="77"/>
      <c r="X301" s="77"/>
      <c r="Y301" s="77"/>
    </row>
    <row r="302" spans="1:25" s="78" customFormat="1" ht="10.5" customHeight="1" x14ac:dyDescent="0.15">
      <c r="A302" s="973"/>
      <c r="R302" s="80"/>
      <c r="S302" s="77"/>
      <c r="T302" s="77"/>
      <c r="U302" s="77"/>
      <c r="V302" s="77"/>
      <c r="W302" s="77"/>
      <c r="X302" s="77"/>
      <c r="Y302" s="77"/>
    </row>
    <row r="303" spans="1:25" s="78" customFormat="1" ht="10.5" customHeight="1" x14ac:dyDescent="0.15">
      <c r="A303" s="973" t="s">
        <v>280</v>
      </c>
      <c r="B303" s="78" t="s">
        <v>765</v>
      </c>
      <c r="C303" s="78" t="s">
        <v>765</v>
      </c>
      <c r="D303" s="78" t="s">
        <v>765</v>
      </c>
      <c r="E303" s="78" t="s">
        <v>765</v>
      </c>
      <c r="F303" s="78" t="s">
        <v>765</v>
      </c>
      <c r="G303" s="78" t="s">
        <v>765</v>
      </c>
      <c r="H303" s="78" t="s">
        <v>765</v>
      </c>
      <c r="I303" s="78" t="s">
        <v>765</v>
      </c>
      <c r="J303" s="78">
        <v>613533</v>
      </c>
      <c r="K303" s="78">
        <v>317260</v>
      </c>
      <c r="L303" s="78">
        <v>317260</v>
      </c>
      <c r="M303" s="78" t="s">
        <v>765</v>
      </c>
      <c r="N303" s="78">
        <v>38150</v>
      </c>
      <c r="O303" s="78">
        <v>38150</v>
      </c>
      <c r="P303" s="78" t="s">
        <v>765</v>
      </c>
      <c r="Q303" s="78">
        <v>153129</v>
      </c>
      <c r="R303" s="80" t="s">
        <v>279</v>
      </c>
      <c r="S303" s="77"/>
      <c r="T303" s="77"/>
      <c r="U303" s="77"/>
      <c r="V303" s="77"/>
      <c r="W303" s="77"/>
      <c r="X303" s="77"/>
      <c r="Y303" s="77"/>
    </row>
    <row r="304" spans="1:25" s="78" customFormat="1" ht="10.5" customHeight="1" x14ac:dyDescent="0.15">
      <c r="A304" s="973" t="s">
        <v>383</v>
      </c>
      <c r="B304" s="78" t="s">
        <v>765</v>
      </c>
      <c r="C304" s="78" t="s">
        <v>765</v>
      </c>
      <c r="D304" s="78" t="s">
        <v>765</v>
      </c>
      <c r="E304" s="78">
        <v>82955</v>
      </c>
      <c r="F304" s="78" t="s">
        <v>765</v>
      </c>
      <c r="G304" s="78" t="s">
        <v>765</v>
      </c>
      <c r="H304" s="78" t="s">
        <v>765</v>
      </c>
      <c r="I304" s="78" t="s">
        <v>765</v>
      </c>
      <c r="J304" s="78">
        <v>315150</v>
      </c>
      <c r="K304" s="78">
        <v>19028</v>
      </c>
      <c r="L304" s="78">
        <v>19028</v>
      </c>
      <c r="M304" s="78" t="s">
        <v>765</v>
      </c>
      <c r="N304" s="78">
        <v>36388</v>
      </c>
      <c r="O304" s="78">
        <v>36388</v>
      </c>
      <c r="P304" s="78" t="s">
        <v>765</v>
      </c>
      <c r="Q304" s="78">
        <v>158055</v>
      </c>
      <c r="R304" s="80" t="s">
        <v>104</v>
      </c>
      <c r="S304" s="77"/>
      <c r="T304" s="77"/>
      <c r="U304" s="77"/>
      <c r="V304" s="77"/>
      <c r="W304" s="77"/>
      <c r="X304" s="77"/>
      <c r="Y304" s="77"/>
    </row>
    <row r="305" spans="1:25" s="78" customFormat="1" ht="10.5" customHeight="1" x14ac:dyDescent="0.15">
      <c r="A305" s="973" t="s">
        <v>382</v>
      </c>
      <c r="B305" s="78" t="s">
        <v>765</v>
      </c>
      <c r="C305" s="78" t="s">
        <v>765</v>
      </c>
      <c r="D305" s="78" t="s">
        <v>765</v>
      </c>
      <c r="E305" s="78" t="s">
        <v>765</v>
      </c>
      <c r="F305" s="78">
        <v>78990</v>
      </c>
      <c r="G305" s="78" t="s">
        <v>765</v>
      </c>
      <c r="H305" s="78" t="s">
        <v>765</v>
      </c>
      <c r="I305" s="78" t="s">
        <v>765</v>
      </c>
      <c r="J305" s="78">
        <v>414391</v>
      </c>
      <c r="K305" s="78">
        <v>298558</v>
      </c>
      <c r="L305" s="78">
        <v>250549</v>
      </c>
      <c r="M305" s="78">
        <v>48009</v>
      </c>
      <c r="N305" s="78">
        <v>36088</v>
      </c>
      <c r="O305" s="78">
        <v>36088</v>
      </c>
      <c r="P305" s="78" t="s">
        <v>765</v>
      </c>
      <c r="Q305" s="78" t="s">
        <v>765</v>
      </c>
      <c r="R305" s="80" t="s">
        <v>105</v>
      </c>
      <c r="S305" s="77"/>
      <c r="T305" s="77"/>
      <c r="U305" s="77"/>
      <c r="V305" s="77"/>
      <c r="W305" s="77"/>
      <c r="X305" s="77"/>
      <c r="Y305" s="77"/>
    </row>
    <row r="306" spans="1:25" s="78" customFormat="1" ht="10.5" customHeight="1" x14ac:dyDescent="0.15">
      <c r="A306" s="973" t="s">
        <v>392</v>
      </c>
      <c r="B306" s="78" t="s">
        <v>765</v>
      </c>
      <c r="C306" s="78" t="s">
        <v>765</v>
      </c>
      <c r="D306" s="78" t="s">
        <v>765</v>
      </c>
      <c r="E306" s="78">
        <v>78864</v>
      </c>
      <c r="F306" s="78">
        <v>87844</v>
      </c>
      <c r="G306" s="78" t="s">
        <v>765</v>
      </c>
      <c r="H306" s="78" t="s">
        <v>765</v>
      </c>
      <c r="I306" s="78" t="s">
        <v>765</v>
      </c>
      <c r="J306" s="78">
        <v>583263</v>
      </c>
      <c r="K306" s="78">
        <v>114235</v>
      </c>
      <c r="L306" s="78">
        <v>63864</v>
      </c>
      <c r="M306" s="78">
        <v>50371</v>
      </c>
      <c r="N306" s="78">
        <v>63819</v>
      </c>
      <c r="O306" s="78" t="s">
        <v>765</v>
      </c>
      <c r="P306" s="78">
        <v>63819</v>
      </c>
      <c r="Q306" s="78">
        <v>164054</v>
      </c>
      <c r="R306" s="80" t="s">
        <v>106</v>
      </c>
      <c r="S306" s="77"/>
      <c r="T306" s="77"/>
      <c r="U306" s="77"/>
      <c r="V306" s="77"/>
      <c r="W306" s="77"/>
      <c r="X306" s="77"/>
      <c r="Y306" s="77"/>
    </row>
    <row r="307" spans="1:25" s="78" customFormat="1" ht="10.5" customHeight="1" x14ac:dyDescent="0.15">
      <c r="A307" s="973" t="s">
        <v>391</v>
      </c>
      <c r="B307" s="78" t="s">
        <v>765</v>
      </c>
      <c r="C307" s="78" t="s">
        <v>765</v>
      </c>
      <c r="D307" s="78" t="s">
        <v>765</v>
      </c>
      <c r="E307" s="78">
        <v>83071</v>
      </c>
      <c r="F307" s="78" t="s">
        <v>765</v>
      </c>
      <c r="G307" s="78">
        <v>158903</v>
      </c>
      <c r="H307" s="78" t="s">
        <v>765</v>
      </c>
      <c r="I307" s="78" t="s">
        <v>765</v>
      </c>
      <c r="J307" s="78">
        <v>269877</v>
      </c>
      <c r="K307" s="78" t="s">
        <v>765</v>
      </c>
      <c r="L307" s="78" t="s">
        <v>765</v>
      </c>
      <c r="M307" s="78" t="s">
        <v>765</v>
      </c>
      <c r="N307" s="78">
        <v>109503</v>
      </c>
      <c r="O307" s="78">
        <v>109503</v>
      </c>
      <c r="P307" s="78" t="s">
        <v>765</v>
      </c>
      <c r="Q307" s="78" t="s">
        <v>765</v>
      </c>
      <c r="R307" s="81" t="s">
        <v>124</v>
      </c>
      <c r="S307" s="77"/>
      <c r="T307" s="77"/>
      <c r="U307" s="77"/>
      <c r="V307" s="77"/>
      <c r="W307" s="77"/>
      <c r="X307" s="77"/>
      <c r="Y307" s="77"/>
    </row>
    <row r="308" spans="1:25" s="78" customFormat="1" ht="10.5" customHeight="1" x14ac:dyDescent="0.15">
      <c r="A308" s="973" t="s">
        <v>390</v>
      </c>
      <c r="B308" s="78" t="s">
        <v>765</v>
      </c>
      <c r="C308" s="78" t="s">
        <v>765</v>
      </c>
      <c r="D308" s="78" t="s">
        <v>765</v>
      </c>
      <c r="E308" s="78" t="s">
        <v>765</v>
      </c>
      <c r="F308" s="78">
        <v>79470</v>
      </c>
      <c r="G308" s="78" t="s">
        <v>765</v>
      </c>
      <c r="H308" s="78">
        <v>4626</v>
      </c>
      <c r="I308" s="78" t="s">
        <v>765</v>
      </c>
      <c r="J308" s="78">
        <v>153529</v>
      </c>
      <c r="K308" s="78">
        <v>153529</v>
      </c>
      <c r="L308" s="78" t="s">
        <v>765</v>
      </c>
      <c r="M308" s="78">
        <v>153529</v>
      </c>
      <c r="N308" s="78" t="s">
        <v>765</v>
      </c>
      <c r="O308" s="78" t="s">
        <v>765</v>
      </c>
      <c r="P308" s="78" t="s">
        <v>765</v>
      </c>
      <c r="Q308" s="78" t="s">
        <v>765</v>
      </c>
      <c r="R308" s="80" t="s">
        <v>125</v>
      </c>
      <c r="S308" s="77"/>
      <c r="T308" s="77"/>
      <c r="U308" s="77"/>
      <c r="V308" s="77"/>
      <c r="W308" s="77"/>
      <c r="X308" s="77"/>
      <c r="Y308" s="77"/>
    </row>
    <row r="309" spans="1:25" s="78" customFormat="1" ht="10.5" customHeight="1" x14ac:dyDescent="0.15">
      <c r="A309" s="973" t="s">
        <v>389</v>
      </c>
      <c r="B309" s="78" t="s">
        <v>765</v>
      </c>
      <c r="C309" s="78" t="s">
        <v>765</v>
      </c>
      <c r="D309" s="78" t="s">
        <v>765</v>
      </c>
      <c r="E309" s="78" t="s">
        <v>765</v>
      </c>
      <c r="F309" s="78">
        <v>32068</v>
      </c>
      <c r="G309" s="78" t="s">
        <v>765</v>
      </c>
      <c r="H309" s="78">
        <v>11972</v>
      </c>
      <c r="I309" s="78" t="s">
        <v>765</v>
      </c>
      <c r="J309" s="78">
        <v>318063</v>
      </c>
      <c r="K309" s="78" t="s">
        <v>765</v>
      </c>
      <c r="L309" s="78" t="s">
        <v>765</v>
      </c>
      <c r="M309" s="78" t="s">
        <v>765</v>
      </c>
      <c r="N309" s="78" t="s">
        <v>765</v>
      </c>
      <c r="O309" s="78" t="s">
        <v>765</v>
      </c>
      <c r="P309" s="78" t="s">
        <v>765</v>
      </c>
      <c r="Q309" s="78" t="s">
        <v>765</v>
      </c>
      <c r="R309" s="80" t="s">
        <v>126</v>
      </c>
      <c r="S309" s="77"/>
      <c r="T309" s="77"/>
      <c r="U309" s="77"/>
      <c r="V309" s="77"/>
      <c r="W309" s="77"/>
      <c r="X309" s="77"/>
      <c r="Y309" s="77"/>
    </row>
    <row r="310" spans="1:25" s="78" customFormat="1" ht="10.5" customHeight="1" x14ac:dyDescent="0.15">
      <c r="A310" s="973" t="s">
        <v>388</v>
      </c>
      <c r="B310" s="78" t="s">
        <v>765</v>
      </c>
      <c r="C310" s="78" t="s">
        <v>765</v>
      </c>
      <c r="D310" s="78" t="s">
        <v>765</v>
      </c>
      <c r="E310" s="78" t="s">
        <v>765</v>
      </c>
      <c r="F310" s="78" t="s">
        <v>765</v>
      </c>
      <c r="G310" s="78" t="s">
        <v>765</v>
      </c>
      <c r="H310" s="78" t="s">
        <v>765</v>
      </c>
      <c r="I310" s="78" t="s">
        <v>765</v>
      </c>
      <c r="J310" s="78">
        <v>588808</v>
      </c>
      <c r="K310" s="78">
        <v>421175</v>
      </c>
      <c r="L310" s="78">
        <v>326462</v>
      </c>
      <c r="M310" s="78">
        <v>94713</v>
      </c>
      <c r="N310" s="78" t="s">
        <v>765</v>
      </c>
      <c r="O310" s="78" t="s">
        <v>765</v>
      </c>
      <c r="P310" s="78" t="s">
        <v>765</v>
      </c>
      <c r="Q310" s="78" t="s">
        <v>765</v>
      </c>
      <c r="R310" s="80" t="s">
        <v>127</v>
      </c>
      <c r="S310" s="77"/>
      <c r="T310" s="77"/>
      <c r="U310" s="77"/>
      <c r="V310" s="77"/>
      <c r="W310" s="77"/>
      <c r="X310" s="77"/>
      <c r="Y310" s="77"/>
    </row>
    <row r="311" spans="1:25" s="78" customFormat="1" ht="10.5" customHeight="1" x14ac:dyDescent="0.15">
      <c r="A311" s="973" t="s">
        <v>387</v>
      </c>
      <c r="B311" s="78" t="s">
        <v>765</v>
      </c>
      <c r="C311" s="78" t="s">
        <v>765</v>
      </c>
      <c r="D311" s="78" t="s">
        <v>765</v>
      </c>
      <c r="E311" s="78" t="s">
        <v>765</v>
      </c>
      <c r="F311" s="78" t="s">
        <v>765</v>
      </c>
      <c r="G311" s="78">
        <v>159187</v>
      </c>
      <c r="H311" s="78" t="s">
        <v>765</v>
      </c>
      <c r="I311" s="78" t="s">
        <v>765</v>
      </c>
      <c r="J311" s="78">
        <v>318210</v>
      </c>
      <c r="K311" s="78">
        <v>158229</v>
      </c>
      <c r="L311" s="78">
        <v>158229</v>
      </c>
      <c r="M311" s="78" t="s">
        <v>765</v>
      </c>
      <c r="N311" s="78">
        <v>159981</v>
      </c>
      <c r="O311" s="78">
        <v>159981</v>
      </c>
      <c r="P311" s="78" t="s">
        <v>765</v>
      </c>
      <c r="Q311" s="78" t="s">
        <v>765</v>
      </c>
      <c r="R311" s="80" t="s">
        <v>128</v>
      </c>
      <c r="S311" s="77"/>
      <c r="T311" s="77"/>
      <c r="U311" s="77"/>
      <c r="V311" s="77"/>
      <c r="W311" s="77"/>
      <c r="X311" s="77"/>
      <c r="Y311" s="77"/>
    </row>
    <row r="312" spans="1:25" s="78" customFormat="1" ht="10.5" customHeight="1" x14ac:dyDescent="0.15">
      <c r="A312" s="973" t="s">
        <v>386</v>
      </c>
      <c r="B312" s="78" t="s">
        <v>765</v>
      </c>
      <c r="C312" s="78" t="s">
        <v>765</v>
      </c>
      <c r="D312" s="78" t="s">
        <v>765</v>
      </c>
      <c r="E312" s="78" t="s">
        <v>765</v>
      </c>
      <c r="F312" s="78" t="s">
        <v>765</v>
      </c>
      <c r="G312" s="78">
        <v>86455</v>
      </c>
      <c r="H312" s="78" t="s">
        <v>765</v>
      </c>
      <c r="I312" s="78" t="s">
        <v>765</v>
      </c>
      <c r="J312" s="78">
        <v>598407</v>
      </c>
      <c r="K312" s="78">
        <v>480054</v>
      </c>
      <c r="L312" s="78">
        <v>317151</v>
      </c>
      <c r="M312" s="78">
        <v>162903</v>
      </c>
      <c r="N312" s="78" t="s">
        <v>765</v>
      </c>
      <c r="O312" s="78" t="s">
        <v>765</v>
      </c>
      <c r="P312" s="78" t="s">
        <v>765</v>
      </c>
      <c r="Q312" s="78" t="s">
        <v>765</v>
      </c>
      <c r="R312" s="80" t="s">
        <v>107</v>
      </c>
      <c r="S312" s="77"/>
      <c r="T312" s="77"/>
      <c r="U312" s="77"/>
      <c r="V312" s="77"/>
      <c r="W312" s="77"/>
      <c r="X312" s="77"/>
      <c r="Y312" s="77"/>
    </row>
    <row r="313" spans="1:25" s="78" customFormat="1" ht="10.5" customHeight="1" x14ac:dyDescent="0.15">
      <c r="A313" s="973" t="s">
        <v>385</v>
      </c>
      <c r="B313" s="78" t="s">
        <v>765</v>
      </c>
      <c r="C313" s="78" t="s">
        <v>765</v>
      </c>
      <c r="D313" s="78" t="s">
        <v>765</v>
      </c>
      <c r="E313" s="78" t="s">
        <v>765</v>
      </c>
      <c r="F313" s="78" t="s">
        <v>765</v>
      </c>
      <c r="G313" s="78">
        <v>79180</v>
      </c>
      <c r="H313" s="78" t="s">
        <v>765</v>
      </c>
      <c r="I313" s="78" t="s">
        <v>765</v>
      </c>
      <c r="J313" s="78">
        <v>179407</v>
      </c>
      <c r="K313" s="78">
        <v>79415</v>
      </c>
      <c r="L313" s="78" t="s">
        <v>765</v>
      </c>
      <c r="M313" s="78">
        <v>79415</v>
      </c>
      <c r="N313" s="78" t="s">
        <v>765</v>
      </c>
      <c r="O313" s="78" t="s">
        <v>765</v>
      </c>
      <c r="P313" s="78" t="s">
        <v>765</v>
      </c>
      <c r="Q313" s="78" t="s">
        <v>765</v>
      </c>
      <c r="R313" s="80" t="s">
        <v>108</v>
      </c>
      <c r="S313" s="77"/>
      <c r="T313" s="77"/>
      <c r="U313" s="77"/>
      <c r="V313" s="77"/>
      <c r="W313" s="77"/>
      <c r="X313" s="77"/>
      <c r="Y313" s="77"/>
    </row>
    <row r="314" spans="1:25" s="78" customFormat="1" ht="10.5" customHeight="1" x14ac:dyDescent="0.15">
      <c r="A314" s="973" t="s">
        <v>384</v>
      </c>
      <c r="B314" s="78" t="s">
        <v>765</v>
      </c>
      <c r="C314" s="78" t="s">
        <v>765</v>
      </c>
      <c r="D314" s="78" t="s">
        <v>765</v>
      </c>
      <c r="E314" s="78" t="s">
        <v>765</v>
      </c>
      <c r="F314" s="78" t="s">
        <v>765</v>
      </c>
      <c r="G314" s="78">
        <v>158068</v>
      </c>
      <c r="H314" s="78" t="s">
        <v>765</v>
      </c>
      <c r="I314" s="78" t="s">
        <v>765</v>
      </c>
      <c r="J314" s="78">
        <v>653256</v>
      </c>
      <c r="K314" s="78">
        <v>490868</v>
      </c>
      <c r="L314" s="78">
        <v>278077</v>
      </c>
      <c r="M314" s="78">
        <v>212791</v>
      </c>
      <c r="N314" s="78" t="s">
        <v>765</v>
      </c>
      <c r="O314" s="78" t="s">
        <v>765</v>
      </c>
      <c r="P314" s="78" t="s">
        <v>765</v>
      </c>
      <c r="Q314" s="78" t="s">
        <v>765</v>
      </c>
      <c r="R314" s="80" t="s">
        <v>109</v>
      </c>
      <c r="S314" s="77"/>
      <c r="T314" s="77"/>
      <c r="U314" s="77"/>
      <c r="V314" s="77"/>
      <c r="W314" s="77"/>
      <c r="X314" s="77"/>
      <c r="Y314" s="77"/>
    </row>
    <row r="315" spans="1:25" s="78" customFormat="1" ht="10.5" customHeight="1" x14ac:dyDescent="0.15">
      <c r="A315" s="973" t="s">
        <v>678</v>
      </c>
      <c r="B315" s="78" t="s">
        <v>765</v>
      </c>
      <c r="C315" s="78" t="s">
        <v>765</v>
      </c>
      <c r="D315" s="78" t="s">
        <v>765</v>
      </c>
      <c r="E315" s="78" t="s">
        <v>765</v>
      </c>
      <c r="F315" s="78" t="s">
        <v>765</v>
      </c>
      <c r="G315" s="78" t="s">
        <v>765</v>
      </c>
      <c r="H315" s="78" t="s">
        <v>765</v>
      </c>
      <c r="I315" s="78">
        <v>78271</v>
      </c>
      <c r="J315" s="78">
        <v>334564</v>
      </c>
      <c r="K315" s="78">
        <v>158647</v>
      </c>
      <c r="L315" s="78">
        <v>158647</v>
      </c>
      <c r="M315" s="78" t="s">
        <v>765</v>
      </c>
      <c r="N315" s="78">
        <v>39686</v>
      </c>
      <c r="O315" s="78">
        <v>39686</v>
      </c>
      <c r="P315" s="78" t="s">
        <v>765</v>
      </c>
      <c r="Q315" s="78" t="s">
        <v>765</v>
      </c>
      <c r="R315" s="80" t="s">
        <v>679</v>
      </c>
      <c r="S315" s="77"/>
      <c r="T315" s="77"/>
      <c r="U315" s="77"/>
      <c r="V315" s="77"/>
      <c r="W315" s="77"/>
      <c r="X315" s="77"/>
      <c r="Y315" s="77"/>
    </row>
    <row r="316" spans="1:25" s="78" customFormat="1" ht="10.5" customHeight="1" x14ac:dyDescent="0.15">
      <c r="A316" s="973" t="s">
        <v>383</v>
      </c>
      <c r="B316" s="78" t="s">
        <v>765</v>
      </c>
      <c r="C316" s="78" t="s">
        <v>765</v>
      </c>
      <c r="D316" s="78" t="s">
        <v>765</v>
      </c>
      <c r="E316" s="78" t="s">
        <v>765</v>
      </c>
      <c r="F316" s="78" t="s">
        <v>765</v>
      </c>
      <c r="G316" s="78" t="s">
        <v>765</v>
      </c>
      <c r="H316" s="78" t="s">
        <v>765</v>
      </c>
      <c r="I316" s="78" t="s">
        <v>765</v>
      </c>
      <c r="J316" s="78">
        <v>396716</v>
      </c>
      <c r="K316" s="78">
        <v>279399</v>
      </c>
      <c r="L316" s="78">
        <v>158181</v>
      </c>
      <c r="M316" s="78">
        <v>121218</v>
      </c>
      <c r="N316" s="78" t="s">
        <v>765</v>
      </c>
      <c r="O316" s="78" t="s">
        <v>765</v>
      </c>
      <c r="P316" s="78" t="s">
        <v>765</v>
      </c>
      <c r="Q316" s="78" t="s">
        <v>765</v>
      </c>
      <c r="R316" s="80" t="s">
        <v>104</v>
      </c>
      <c r="S316" s="77"/>
      <c r="T316" s="77"/>
      <c r="U316" s="77"/>
      <c r="V316" s="77"/>
      <c r="W316" s="77"/>
      <c r="X316" s="77"/>
      <c r="Y316" s="77"/>
    </row>
    <row r="317" spans="1:25" s="78" customFormat="1" ht="10.5" customHeight="1" x14ac:dyDescent="0.15">
      <c r="A317" s="974" t="s">
        <v>382</v>
      </c>
      <c r="B317" s="82" t="s">
        <v>765</v>
      </c>
      <c r="C317" s="83" t="s">
        <v>765</v>
      </c>
      <c r="D317" s="83" t="s">
        <v>765</v>
      </c>
      <c r="E317" s="83" t="s">
        <v>765</v>
      </c>
      <c r="F317" s="83" t="s">
        <v>765</v>
      </c>
      <c r="G317" s="83" t="s">
        <v>765</v>
      </c>
      <c r="H317" s="83" t="s">
        <v>765</v>
      </c>
      <c r="I317" s="83" t="s">
        <v>765</v>
      </c>
      <c r="J317" s="83">
        <v>256294</v>
      </c>
      <c r="K317" s="83" t="s">
        <v>765</v>
      </c>
      <c r="L317" s="83" t="s">
        <v>765</v>
      </c>
      <c r="M317" s="83" t="s">
        <v>765</v>
      </c>
      <c r="N317" s="83">
        <v>39094</v>
      </c>
      <c r="O317" s="83">
        <v>39094</v>
      </c>
      <c r="P317" s="83" t="s">
        <v>765</v>
      </c>
      <c r="Q317" s="83" t="s">
        <v>765</v>
      </c>
      <c r="R317" s="84" t="s">
        <v>105</v>
      </c>
      <c r="S317" s="77"/>
      <c r="T317" s="77"/>
      <c r="U317" s="77"/>
      <c r="V317" s="77"/>
      <c r="W317" s="77"/>
      <c r="X317" s="77"/>
      <c r="Y317" s="77"/>
    </row>
    <row r="318" spans="1:25" ht="23.25" customHeight="1" x14ac:dyDescent="0.35">
      <c r="I318" s="85" t="s">
        <v>129</v>
      </c>
    </row>
    <row r="319" spans="1:25" s="21" customFormat="1" ht="11.25" customHeight="1" x14ac:dyDescent="0.15">
      <c r="A319" s="70"/>
      <c r="B319" s="86" t="s">
        <v>142</v>
      </c>
      <c r="C319" s="72"/>
      <c r="D319" s="70"/>
      <c r="E319" s="39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1047" t="s">
        <v>111</v>
      </c>
      <c r="S319" s="19"/>
      <c r="T319" s="19"/>
      <c r="U319" s="19"/>
      <c r="V319" s="19"/>
      <c r="W319" s="19"/>
      <c r="X319" s="19"/>
      <c r="Y319" s="19"/>
    </row>
    <row r="320" spans="1:25" s="73" customFormat="1" ht="28.5" customHeight="1" x14ac:dyDescent="0.2">
      <c r="A320" s="37" t="s">
        <v>276</v>
      </c>
      <c r="B320" s="999" t="s">
        <v>231</v>
      </c>
      <c r="C320" s="20"/>
      <c r="D320" s="89"/>
      <c r="E320" s="16" t="s">
        <v>232</v>
      </c>
      <c r="F320" s="14" t="s">
        <v>233</v>
      </c>
      <c r="G320" s="999" t="s">
        <v>234</v>
      </c>
      <c r="H320" s="20"/>
      <c r="I320" s="20"/>
      <c r="J320" s="89"/>
      <c r="K320" s="999" t="s">
        <v>235</v>
      </c>
      <c r="L320" s="20"/>
      <c r="M320" s="89"/>
      <c r="N320" s="14" t="s">
        <v>728</v>
      </c>
      <c r="O320" s="999" t="s">
        <v>245</v>
      </c>
      <c r="P320" s="20"/>
      <c r="Q320" s="20"/>
      <c r="R320" s="1048"/>
      <c r="S320" s="15"/>
      <c r="T320" s="15"/>
      <c r="U320" s="15"/>
      <c r="V320" s="15"/>
      <c r="W320" s="15"/>
      <c r="X320" s="15"/>
      <c r="Y320" s="15"/>
    </row>
    <row r="321" spans="1:25" s="73" customFormat="1" ht="28.5" customHeight="1" x14ac:dyDescent="0.2">
      <c r="A321" s="37"/>
      <c r="B321" s="16" t="s">
        <v>33</v>
      </c>
      <c r="C321" s="14" t="s">
        <v>239</v>
      </c>
      <c r="D321" s="14" t="s">
        <v>240</v>
      </c>
      <c r="E321" s="16" t="s">
        <v>34</v>
      </c>
      <c r="F321" s="14" t="s">
        <v>241</v>
      </c>
      <c r="G321" s="16" t="s">
        <v>150</v>
      </c>
      <c r="H321" s="14" t="s">
        <v>242</v>
      </c>
      <c r="I321" s="14" t="s">
        <v>309</v>
      </c>
      <c r="J321" s="14" t="s">
        <v>243</v>
      </c>
      <c r="K321" s="16" t="s">
        <v>35</v>
      </c>
      <c r="L321" s="14" t="s">
        <v>76</v>
      </c>
      <c r="M321" s="14" t="s">
        <v>248</v>
      </c>
      <c r="N321" s="14" t="s">
        <v>729</v>
      </c>
      <c r="O321" s="16" t="s">
        <v>36</v>
      </c>
      <c r="P321" s="14" t="s">
        <v>249</v>
      </c>
      <c r="Q321" s="999" t="s">
        <v>250</v>
      </c>
      <c r="R321" s="1048"/>
      <c r="S321" s="15"/>
      <c r="T321" s="15"/>
      <c r="U321" s="15"/>
      <c r="V321" s="15"/>
      <c r="W321" s="15"/>
      <c r="X321" s="15"/>
      <c r="Y321" s="15"/>
    </row>
    <row r="322" spans="1:25" s="73" customFormat="1" ht="12" customHeight="1" x14ac:dyDescent="0.2">
      <c r="A322" s="38"/>
      <c r="B322" s="18"/>
      <c r="C322" s="18" t="str">
        <f>PROPER("ORIENTE")</f>
        <v>Oriente</v>
      </c>
      <c r="D322" s="18" t="str">
        <f>PROPER("NAPO")</f>
        <v>Napo</v>
      </c>
      <c r="E322" s="18"/>
      <c r="F322" s="18" t="str">
        <f>PROPER("SAHARA-B")</f>
        <v>Sahara-B</v>
      </c>
      <c r="G322" s="18"/>
      <c r="H322" s="18" t="str">
        <f>PROPER("BU-ATTFL")</f>
        <v>Bu-Attfl</v>
      </c>
      <c r="I322" s="18" t="str">
        <f>PROPER("MELLIT-C")</f>
        <v>Mellit-C</v>
      </c>
      <c r="J322" s="18" t="str">
        <f>PROPER("EL-SHARA")</f>
        <v>El-Shara</v>
      </c>
      <c r="K322" s="18"/>
      <c r="L322" s="18" t="str">
        <f>PROPER("NILE")</f>
        <v>Nile</v>
      </c>
      <c r="M322" s="18" t="str">
        <f>PROPER("DAR-B")</f>
        <v>Dar-B</v>
      </c>
      <c r="N322" s="18" t="str">
        <f>PROPER("TEN-B")</f>
        <v>Ten-B</v>
      </c>
      <c r="O322" s="18"/>
      <c r="P322" s="18" t="str">
        <f>PROPER("BONNY-L")</f>
        <v>Bonny-L</v>
      </c>
      <c r="Q322" s="17" t="str">
        <f>PROPER("AKPO")</f>
        <v>Akpo</v>
      </c>
      <c r="R322" s="1049"/>
      <c r="S322" s="15"/>
      <c r="T322" s="15"/>
      <c r="U322" s="15"/>
      <c r="V322" s="15"/>
      <c r="W322" s="15"/>
      <c r="X322" s="15"/>
      <c r="Y322" s="15"/>
    </row>
    <row r="323" spans="1:25" s="78" customFormat="1" ht="10.5" customHeight="1" x14ac:dyDescent="0.15">
      <c r="A323" s="972" t="s">
        <v>598</v>
      </c>
      <c r="B323" s="74">
        <v>1431400</v>
      </c>
      <c r="C323" s="75">
        <v>359280</v>
      </c>
      <c r="D323" s="75">
        <v>1072120</v>
      </c>
      <c r="E323" s="75">
        <v>5032041</v>
      </c>
      <c r="F323" s="75">
        <v>166531</v>
      </c>
      <c r="G323" s="75">
        <v>348901</v>
      </c>
      <c r="H323" s="75">
        <v>163510</v>
      </c>
      <c r="I323" s="75">
        <v>80966</v>
      </c>
      <c r="J323" s="75">
        <v>104425</v>
      </c>
      <c r="K323" s="75">
        <v>612169</v>
      </c>
      <c r="L323" s="75">
        <v>612169</v>
      </c>
      <c r="M323" s="75" t="s">
        <v>765</v>
      </c>
      <c r="N323" s="75" t="s">
        <v>765</v>
      </c>
      <c r="O323" s="75">
        <v>151172</v>
      </c>
      <c r="P323" s="75">
        <v>151172</v>
      </c>
      <c r="Q323" s="75" t="s">
        <v>765</v>
      </c>
      <c r="R323" s="76" t="s">
        <v>118</v>
      </c>
      <c r="S323" s="77"/>
      <c r="T323" s="77"/>
      <c r="U323" s="77"/>
      <c r="V323" s="77"/>
      <c r="W323" s="77"/>
      <c r="X323" s="77"/>
      <c r="Y323" s="77"/>
    </row>
    <row r="324" spans="1:25" s="78" customFormat="1" ht="10.5" customHeight="1" x14ac:dyDescent="0.15">
      <c r="A324" s="973" t="s">
        <v>669</v>
      </c>
      <c r="B324" s="78">
        <v>1673712</v>
      </c>
      <c r="C324" s="78">
        <v>51770</v>
      </c>
      <c r="D324" s="78">
        <v>1621942</v>
      </c>
      <c r="E324" s="78">
        <v>3568284</v>
      </c>
      <c r="F324" s="78" t="s">
        <v>765</v>
      </c>
      <c r="G324" s="78">
        <v>56896</v>
      </c>
      <c r="H324" s="78" t="s">
        <v>765</v>
      </c>
      <c r="I324" s="78">
        <v>56896</v>
      </c>
      <c r="J324" s="78" t="s">
        <v>765</v>
      </c>
      <c r="K324" s="78">
        <v>199147</v>
      </c>
      <c r="L324" s="78">
        <v>199147</v>
      </c>
      <c r="M324" s="78" t="s">
        <v>765</v>
      </c>
      <c r="N324" s="78" t="s">
        <v>765</v>
      </c>
      <c r="O324" s="78">
        <v>228473</v>
      </c>
      <c r="P324" s="78" t="s">
        <v>765</v>
      </c>
      <c r="Q324" s="78">
        <v>162557</v>
      </c>
      <c r="R324" s="80" t="s">
        <v>119</v>
      </c>
      <c r="S324" s="77"/>
      <c r="T324" s="77"/>
      <c r="U324" s="77"/>
      <c r="V324" s="77"/>
      <c r="W324" s="77"/>
      <c r="X324" s="77"/>
      <c r="Y324" s="77"/>
    </row>
    <row r="325" spans="1:25" s="78" customFormat="1" ht="10.5" customHeight="1" x14ac:dyDescent="0.15">
      <c r="A325" s="973" t="s">
        <v>670</v>
      </c>
      <c r="B325" s="78">
        <v>1615374</v>
      </c>
      <c r="C325" s="78">
        <v>62710</v>
      </c>
      <c r="D325" s="78">
        <v>1552664</v>
      </c>
      <c r="E325" s="78">
        <v>2250413</v>
      </c>
      <c r="F325" s="78" t="s">
        <v>765</v>
      </c>
      <c r="G325" s="78" t="s">
        <v>765</v>
      </c>
      <c r="H325" s="78" t="s">
        <v>765</v>
      </c>
      <c r="I325" s="78" t="s">
        <v>765</v>
      </c>
      <c r="J325" s="78" t="s">
        <v>765</v>
      </c>
      <c r="K325" s="78">
        <v>369052</v>
      </c>
      <c r="L325" s="78">
        <v>231837</v>
      </c>
      <c r="M325" s="78">
        <v>137215</v>
      </c>
      <c r="N325" s="78" t="s">
        <v>765</v>
      </c>
      <c r="O325" s="78" t="s">
        <v>765</v>
      </c>
      <c r="P325" s="78" t="s">
        <v>765</v>
      </c>
      <c r="Q325" s="78" t="s">
        <v>765</v>
      </c>
      <c r="R325" s="80" t="s">
        <v>120</v>
      </c>
      <c r="S325" s="77"/>
      <c r="T325" s="77"/>
      <c r="U325" s="77"/>
      <c r="V325" s="77"/>
      <c r="W325" s="77"/>
      <c r="X325" s="77"/>
      <c r="Y325" s="77"/>
    </row>
    <row r="326" spans="1:25" s="78" customFormat="1" ht="10.5" customHeight="1" x14ac:dyDescent="0.15">
      <c r="A326" s="973" t="s">
        <v>671</v>
      </c>
      <c r="B326" s="78">
        <v>991914</v>
      </c>
      <c r="C326" s="78" t="s">
        <v>765</v>
      </c>
      <c r="D326" s="78">
        <v>991914</v>
      </c>
      <c r="E326" s="78">
        <v>317115</v>
      </c>
      <c r="F326" s="78">
        <v>161036</v>
      </c>
      <c r="G326" s="78" t="s">
        <v>765</v>
      </c>
      <c r="H326" s="78" t="s">
        <v>765</v>
      </c>
      <c r="I326" s="78" t="s">
        <v>765</v>
      </c>
      <c r="J326" s="78" t="s">
        <v>765</v>
      </c>
      <c r="K326" s="78">
        <v>47320</v>
      </c>
      <c r="L326" s="78" t="s">
        <v>765</v>
      </c>
      <c r="M326" s="78">
        <v>47320</v>
      </c>
      <c r="N326" s="78" t="s">
        <v>765</v>
      </c>
      <c r="O326" s="78" t="s">
        <v>765</v>
      </c>
      <c r="P326" s="78" t="s">
        <v>765</v>
      </c>
      <c r="Q326" s="78" t="s">
        <v>765</v>
      </c>
      <c r="R326" s="80" t="s">
        <v>283</v>
      </c>
      <c r="S326" s="77"/>
      <c r="T326" s="77"/>
      <c r="U326" s="77"/>
      <c r="V326" s="77"/>
      <c r="W326" s="77"/>
      <c r="X326" s="77"/>
      <c r="Y326" s="77"/>
    </row>
    <row r="327" spans="1:25" s="78" customFormat="1" ht="10.5" customHeight="1" x14ac:dyDescent="0.15">
      <c r="A327" s="973" t="s">
        <v>672</v>
      </c>
      <c r="B327" s="78">
        <v>1554376</v>
      </c>
      <c r="C327" s="78" t="s">
        <v>765</v>
      </c>
      <c r="D327" s="78">
        <v>1554376</v>
      </c>
      <c r="E327" s="78">
        <v>795611</v>
      </c>
      <c r="F327" s="78">
        <v>26917</v>
      </c>
      <c r="G327" s="78" t="s">
        <v>765</v>
      </c>
      <c r="H327" s="78" t="s">
        <v>765</v>
      </c>
      <c r="I327" s="78" t="s">
        <v>765</v>
      </c>
      <c r="J327" s="78" t="s">
        <v>765</v>
      </c>
      <c r="K327" s="78" t="s">
        <v>765</v>
      </c>
      <c r="L327" s="78" t="s">
        <v>765</v>
      </c>
      <c r="M327" s="78" t="s">
        <v>765</v>
      </c>
      <c r="N327" s="78">
        <v>157618</v>
      </c>
      <c r="O327" s="78" t="s">
        <v>765</v>
      </c>
      <c r="P327" s="78" t="s">
        <v>765</v>
      </c>
      <c r="Q327" s="78" t="s">
        <v>765</v>
      </c>
      <c r="R327" s="80" t="s">
        <v>673</v>
      </c>
      <c r="S327" s="77"/>
      <c r="T327" s="77"/>
      <c r="U327" s="77"/>
      <c r="V327" s="77"/>
      <c r="W327" s="77"/>
      <c r="X327" s="77"/>
      <c r="Y327" s="77"/>
    </row>
    <row r="328" spans="1:25" s="78" customFormat="1" ht="10.5" customHeight="1" x14ac:dyDescent="0.15">
      <c r="A328" s="973"/>
      <c r="R328" s="80"/>
      <c r="S328" s="77"/>
      <c r="T328" s="77"/>
      <c r="U328" s="77"/>
      <c r="V328" s="77"/>
      <c r="W328" s="77"/>
      <c r="X328" s="77"/>
      <c r="Y328" s="77"/>
    </row>
    <row r="329" spans="1:25" s="78" customFormat="1" ht="10.5" customHeight="1" x14ac:dyDescent="0.15">
      <c r="A329" s="973" t="s">
        <v>595</v>
      </c>
      <c r="B329" s="78">
        <v>947237</v>
      </c>
      <c r="C329" s="78" t="s">
        <v>765</v>
      </c>
      <c r="D329" s="78">
        <v>947237</v>
      </c>
      <c r="E329" s="78">
        <v>161036</v>
      </c>
      <c r="F329" s="78">
        <v>161036</v>
      </c>
      <c r="G329" s="78" t="s">
        <v>765</v>
      </c>
      <c r="H329" s="78" t="s">
        <v>765</v>
      </c>
      <c r="I329" s="78" t="s">
        <v>765</v>
      </c>
      <c r="J329" s="78" t="s">
        <v>765</v>
      </c>
      <c r="K329" s="78" t="s">
        <v>765</v>
      </c>
      <c r="L329" s="78" t="s">
        <v>765</v>
      </c>
      <c r="M329" s="78" t="s">
        <v>765</v>
      </c>
      <c r="N329" s="78" t="s">
        <v>765</v>
      </c>
      <c r="O329" s="78" t="s">
        <v>765</v>
      </c>
      <c r="P329" s="78" t="s">
        <v>765</v>
      </c>
      <c r="Q329" s="78" t="s">
        <v>765</v>
      </c>
      <c r="R329" s="80" t="s">
        <v>282</v>
      </c>
      <c r="S329" s="77"/>
      <c r="T329" s="77"/>
      <c r="U329" s="77"/>
      <c r="V329" s="77"/>
      <c r="W329" s="77"/>
      <c r="X329" s="77"/>
      <c r="Y329" s="77"/>
    </row>
    <row r="330" spans="1:25" s="78" customFormat="1" ht="10.5" customHeight="1" x14ac:dyDescent="0.15">
      <c r="A330" s="973" t="s">
        <v>674</v>
      </c>
      <c r="B330" s="78">
        <v>1738706</v>
      </c>
      <c r="C330" s="78" t="s">
        <v>765</v>
      </c>
      <c r="D330" s="78">
        <v>1738706</v>
      </c>
      <c r="E330" s="78">
        <v>814468</v>
      </c>
      <c r="F330" s="78">
        <v>26917</v>
      </c>
      <c r="G330" s="78" t="s">
        <v>765</v>
      </c>
      <c r="H330" s="78" t="s">
        <v>765</v>
      </c>
      <c r="I330" s="78" t="s">
        <v>765</v>
      </c>
      <c r="J330" s="78" t="s">
        <v>765</v>
      </c>
      <c r="K330" s="78" t="s">
        <v>765</v>
      </c>
      <c r="L330" s="78" t="s">
        <v>765</v>
      </c>
      <c r="M330" s="78" t="s">
        <v>765</v>
      </c>
      <c r="N330" s="78">
        <v>157618</v>
      </c>
      <c r="O330" s="78" t="s">
        <v>765</v>
      </c>
      <c r="P330" s="78" t="s">
        <v>765</v>
      </c>
      <c r="Q330" s="78" t="s">
        <v>765</v>
      </c>
      <c r="R330" s="80" t="s">
        <v>675</v>
      </c>
      <c r="S330" s="77"/>
      <c r="T330" s="77"/>
      <c r="U330" s="77"/>
      <c r="V330" s="77"/>
      <c r="W330" s="77"/>
      <c r="X330" s="77"/>
      <c r="Y330" s="77"/>
    </row>
    <row r="331" spans="1:25" s="78" customFormat="1" ht="10.5" customHeight="1" x14ac:dyDescent="0.15">
      <c r="A331" s="973"/>
      <c r="R331" s="80"/>
      <c r="S331" s="77"/>
      <c r="T331" s="77"/>
      <c r="U331" s="77"/>
      <c r="V331" s="77"/>
      <c r="W331" s="77"/>
      <c r="X331" s="77"/>
      <c r="Y331" s="77"/>
    </row>
    <row r="332" spans="1:25" s="78" customFormat="1" ht="10.5" customHeight="1" x14ac:dyDescent="0.15">
      <c r="A332" s="973" t="s">
        <v>393</v>
      </c>
      <c r="B332" s="78">
        <v>286418</v>
      </c>
      <c r="C332" s="78" t="s">
        <v>765</v>
      </c>
      <c r="D332" s="78">
        <v>286418</v>
      </c>
      <c r="E332" s="78" t="s">
        <v>765</v>
      </c>
      <c r="F332" s="78" t="s">
        <v>765</v>
      </c>
      <c r="G332" s="78" t="s">
        <v>765</v>
      </c>
      <c r="H332" s="78" t="s">
        <v>765</v>
      </c>
      <c r="I332" s="78" t="s">
        <v>765</v>
      </c>
      <c r="J332" s="78" t="s">
        <v>765</v>
      </c>
      <c r="K332" s="78" t="s">
        <v>765</v>
      </c>
      <c r="L332" s="78" t="s">
        <v>765</v>
      </c>
      <c r="M332" s="78" t="s">
        <v>765</v>
      </c>
      <c r="N332" s="78" t="s">
        <v>765</v>
      </c>
      <c r="O332" s="78" t="s">
        <v>765</v>
      </c>
      <c r="P332" s="78" t="s">
        <v>765</v>
      </c>
      <c r="Q332" s="78" t="s">
        <v>765</v>
      </c>
      <c r="R332" s="80" t="s">
        <v>281</v>
      </c>
      <c r="S332" s="77"/>
      <c r="T332" s="77"/>
      <c r="U332" s="77"/>
      <c r="V332" s="77"/>
      <c r="W332" s="77"/>
      <c r="X332" s="77"/>
      <c r="Y332" s="77"/>
    </row>
    <row r="333" spans="1:25" s="78" customFormat="1" ht="10.5" customHeight="1" x14ac:dyDescent="0.15">
      <c r="A333" s="973" t="s">
        <v>396</v>
      </c>
      <c r="B333" s="78">
        <v>401529</v>
      </c>
      <c r="C333" s="78" t="s">
        <v>765</v>
      </c>
      <c r="D333" s="78">
        <v>401529</v>
      </c>
      <c r="E333" s="78">
        <v>158691</v>
      </c>
      <c r="F333" s="78" t="s">
        <v>765</v>
      </c>
      <c r="G333" s="78" t="s">
        <v>765</v>
      </c>
      <c r="H333" s="78" t="s">
        <v>765</v>
      </c>
      <c r="I333" s="78" t="s">
        <v>765</v>
      </c>
      <c r="J333" s="78" t="s">
        <v>765</v>
      </c>
      <c r="K333" s="78" t="s">
        <v>765</v>
      </c>
      <c r="L333" s="78" t="s">
        <v>765</v>
      </c>
      <c r="M333" s="78" t="s">
        <v>765</v>
      </c>
      <c r="N333" s="78" t="s">
        <v>765</v>
      </c>
      <c r="O333" s="78" t="s">
        <v>765</v>
      </c>
      <c r="P333" s="78" t="s">
        <v>765</v>
      </c>
      <c r="Q333" s="78" t="s">
        <v>765</v>
      </c>
      <c r="R333" s="80" t="s">
        <v>121</v>
      </c>
      <c r="S333" s="77"/>
      <c r="T333" s="77"/>
      <c r="U333" s="77"/>
      <c r="V333" s="77"/>
      <c r="W333" s="77"/>
      <c r="X333" s="77"/>
      <c r="Y333" s="77"/>
    </row>
    <row r="334" spans="1:25" s="78" customFormat="1" ht="10.5" customHeight="1" x14ac:dyDescent="0.15">
      <c r="A334" s="973" t="s">
        <v>395</v>
      </c>
      <c r="B334" s="78">
        <v>485696</v>
      </c>
      <c r="C334" s="78" t="s">
        <v>765</v>
      </c>
      <c r="D334" s="78">
        <v>485696</v>
      </c>
      <c r="E334" s="78">
        <v>610003</v>
      </c>
      <c r="F334" s="78" t="s">
        <v>765</v>
      </c>
      <c r="G334" s="78" t="s">
        <v>765</v>
      </c>
      <c r="H334" s="78" t="s">
        <v>765</v>
      </c>
      <c r="I334" s="78" t="s">
        <v>765</v>
      </c>
      <c r="J334" s="78" t="s">
        <v>765</v>
      </c>
      <c r="K334" s="78" t="s">
        <v>765</v>
      </c>
      <c r="L334" s="78" t="s">
        <v>765</v>
      </c>
      <c r="M334" s="78" t="s">
        <v>765</v>
      </c>
      <c r="N334" s="78">
        <v>157618</v>
      </c>
      <c r="O334" s="78" t="s">
        <v>765</v>
      </c>
      <c r="P334" s="78" t="s">
        <v>765</v>
      </c>
      <c r="Q334" s="78" t="s">
        <v>765</v>
      </c>
      <c r="R334" s="80" t="s">
        <v>122</v>
      </c>
      <c r="S334" s="77"/>
      <c r="T334" s="77"/>
      <c r="U334" s="77"/>
      <c r="V334" s="77"/>
      <c r="W334" s="77"/>
      <c r="X334" s="77"/>
      <c r="Y334" s="77"/>
    </row>
    <row r="335" spans="1:25" s="78" customFormat="1" ht="10.5" customHeight="1" x14ac:dyDescent="0.15">
      <c r="A335" s="973" t="s">
        <v>394</v>
      </c>
      <c r="B335" s="78">
        <v>380733</v>
      </c>
      <c r="C335" s="78" t="s">
        <v>765</v>
      </c>
      <c r="D335" s="78">
        <v>380733</v>
      </c>
      <c r="E335" s="78">
        <v>26917</v>
      </c>
      <c r="F335" s="78">
        <v>26917</v>
      </c>
      <c r="G335" s="78" t="s">
        <v>765</v>
      </c>
      <c r="H335" s="78" t="s">
        <v>765</v>
      </c>
      <c r="I335" s="78" t="s">
        <v>765</v>
      </c>
      <c r="J335" s="78" t="s">
        <v>765</v>
      </c>
      <c r="K335" s="78" t="s">
        <v>765</v>
      </c>
      <c r="L335" s="78" t="s">
        <v>765</v>
      </c>
      <c r="M335" s="78" t="s">
        <v>765</v>
      </c>
      <c r="N335" s="78" t="s">
        <v>765</v>
      </c>
      <c r="O335" s="78" t="s">
        <v>765</v>
      </c>
      <c r="P335" s="78" t="s">
        <v>765</v>
      </c>
      <c r="Q335" s="78" t="s">
        <v>765</v>
      </c>
      <c r="R335" s="80" t="s">
        <v>123</v>
      </c>
      <c r="S335" s="77"/>
      <c r="T335" s="77"/>
      <c r="U335" s="77"/>
      <c r="V335" s="77"/>
      <c r="W335" s="77"/>
      <c r="X335" s="77"/>
      <c r="Y335" s="77"/>
    </row>
    <row r="336" spans="1:25" s="78" customFormat="1" ht="10.5" customHeight="1" x14ac:dyDescent="0.15">
      <c r="A336" s="973" t="s">
        <v>676</v>
      </c>
      <c r="B336" s="78">
        <v>470748</v>
      </c>
      <c r="C336" s="78" t="s">
        <v>765</v>
      </c>
      <c r="D336" s="78">
        <v>470748</v>
      </c>
      <c r="E336" s="78">
        <v>18857</v>
      </c>
      <c r="F336" s="78" t="s">
        <v>765</v>
      </c>
      <c r="G336" s="78" t="s">
        <v>765</v>
      </c>
      <c r="H336" s="78" t="s">
        <v>765</v>
      </c>
      <c r="I336" s="78" t="s">
        <v>765</v>
      </c>
      <c r="J336" s="78" t="s">
        <v>765</v>
      </c>
      <c r="K336" s="78" t="s">
        <v>765</v>
      </c>
      <c r="L336" s="78" t="s">
        <v>765</v>
      </c>
      <c r="M336" s="78" t="s">
        <v>765</v>
      </c>
      <c r="N336" s="78" t="s">
        <v>765</v>
      </c>
      <c r="O336" s="78" t="s">
        <v>765</v>
      </c>
      <c r="P336" s="78" t="s">
        <v>765</v>
      </c>
      <c r="Q336" s="78" t="s">
        <v>765</v>
      </c>
      <c r="R336" s="80" t="s">
        <v>677</v>
      </c>
      <c r="S336" s="77"/>
      <c r="T336" s="77"/>
      <c r="U336" s="77"/>
      <c r="V336" s="77"/>
      <c r="W336" s="77"/>
      <c r="X336" s="77"/>
      <c r="Y336" s="77"/>
    </row>
    <row r="337" spans="1:25" s="78" customFormat="1" ht="10.5" customHeight="1" x14ac:dyDescent="0.15">
      <c r="A337" s="973"/>
      <c r="R337" s="80"/>
      <c r="S337" s="77"/>
      <c r="T337" s="77"/>
      <c r="U337" s="77"/>
      <c r="V337" s="77"/>
      <c r="W337" s="77"/>
      <c r="X337" s="77"/>
      <c r="Y337" s="77"/>
    </row>
    <row r="338" spans="1:25" s="78" customFormat="1" ht="10.5" customHeight="1" x14ac:dyDescent="0.15">
      <c r="A338" s="973" t="s">
        <v>280</v>
      </c>
      <c r="B338" s="78">
        <v>104994</v>
      </c>
      <c r="C338" s="78" t="s">
        <v>765</v>
      </c>
      <c r="D338" s="78">
        <v>104994</v>
      </c>
      <c r="E338" s="78" t="s">
        <v>765</v>
      </c>
      <c r="F338" s="78" t="s">
        <v>765</v>
      </c>
      <c r="G338" s="78" t="s">
        <v>765</v>
      </c>
      <c r="H338" s="78" t="s">
        <v>765</v>
      </c>
      <c r="I338" s="78" t="s">
        <v>765</v>
      </c>
      <c r="J338" s="78" t="s">
        <v>765</v>
      </c>
      <c r="K338" s="78" t="s">
        <v>765</v>
      </c>
      <c r="L338" s="78" t="s">
        <v>765</v>
      </c>
      <c r="M338" s="78" t="s">
        <v>765</v>
      </c>
      <c r="N338" s="78" t="s">
        <v>765</v>
      </c>
      <c r="O338" s="78" t="s">
        <v>765</v>
      </c>
      <c r="P338" s="78" t="s">
        <v>765</v>
      </c>
      <c r="Q338" s="78" t="s">
        <v>765</v>
      </c>
      <c r="R338" s="80" t="s">
        <v>279</v>
      </c>
      <c r="S338" s="77"/>
      <c r="T338" s="77"/>
      <c r="U338" s="77"/>
      <c r="V338" s="77"/>
      <c r="W338" s="77"/>
      <c r="X338" s="77"/>
      <c r="Y338" s="77"/>
    </row>
    <row r="339" spans="1:25" s="78" customFormat="1" ht="10.5" customHeight="1" x14ac:dyDescent="0.15">
      <c r="A339" s="973" t="s">
        <v>383</v>
      </c>
      <c r="B339" s="78">
        <v>101679</v>
      </c>
      <c r="C339" s="78" t="s">
        <v>765</v>
      </c>
      <c r="D339" s="78">
        <v>101679</v>
      </c>
      <c r="E339" s="78" t="s">
        <v>765</v>
      </c>
      <c r="F339" s="78" t="s">
        <v>765</v>
      </c>
      <c r="G339" s="78" t="s">
        <v>765</v>
      </c>
      <c r="H339" s="78" t="s">
        <v>765</v>
      </c>
      <c r="I339" s="78" t="s">
        <v>765</v>
      </c>
      <c r="J339" s="78" t="s">
        <v>765</v>
      </c>
      <c r="K339" s="78" t="s">
        <v>765</v>
      </c>
      <c r="L339" s="78" t="s">
        <v>765</v>
      </c>
      <c r="M339" s="78" t="s">
        <v>765</v>
      </c>
      <c r="N339" s="78" t="s">
        <v>765</v>
      </c>
      <c r="O339" s="78" t="s">
        <v>765</v>
      </c>
      <c r="P339" s="78" t="s">
        <v>765</v>
      </c>
      <c r="Q339" s="78" t="s">
        <v>765</v>
      </c>
      <c r="R339" s="80" t="s">
        <v>104</v>
      </c>
      <c r="S339" s="77"/>
      <c r="T339" s="77"/>
      <c r="U339" s="77"/>
      <c r="V339" s="77"/>
      <c r="W339" s="77"/>
      <c r="X339" s="77"/>
      <c r="Y339" s="77"/>
    </row>
    <row r="340" spans="1:25" s="78" customFormat="1" ht="10.5" customHeight="1" x14ac:dyDescent="0.15">
      <c r="A340" s="973" t="s">
        <v>382</v>
      </c>
      <c r="B340" s="78">
        <v>79745</v>
      </c>
      <c r="C340" s="78" t="s">
        <v>765</v>
      </c>
      <c r="D340" s="78">
        <v>79745</v>
      </c>
      <c r="E340" s="78" t="s">
        <v>765</v>
      </c>
      <c r="F340" s="78" t="s">
        <v>765</v>
      </c>
      <c r="G340" s="78" t="s">
        <v>765</v>
      </c>
      <c r="H340" s="78" t="s">
        <v>765</v>
      </c>
      <c r="I340" s="78" t="s">
        <v>765</v>
      </c>
      <c r="J340" s="78" t="s">
        <v>765</v>
      </c>
      <c r="K340" s="78" t="s">
        <v>765</v>
      </c>
      <c r="L340" s="78" t="s">
        <v>765</v>
      </c>
      <c r="M340" s="78" t="s">
        <v>765</v>
      </c>
      <c r="N340" s="78" t="s">
        <v>765</v>
      </c>
      <c r="O340" s="78" t="s">
        <v>765</v>
      </c>
      <c r="P340" s="78" t="s">
        <v>765</v>
      </c>
      <c r="Q340" s="78" t="s">
        <v>765</v>
      </c>
      <c r="R340" s="80" t="s">
        <v>105</v>
      </c>
      <c r="S340" s="77"/>
      <c r="T340" s="77"/>
      <c r="U340" s="77"/>
      <c r="V340" s="77"/>
      <c r="W340" s="77"/>
      <c r="X340" s="77"/>
      <c r="Y340" s="77"/>
    </row>
    <row r="341" spans="1:25" s="78" customFormat="1" ht="10.5" customHeight="1" x14ac:dyDescent="0.15">
      <c r="A341" s="973" t="s">
        <v>392</v>
      </c>
      <c r="B341" s="78">
        <v>241155</v>
      </c>
      <c r="C341" s="78" t="s">
        <v>765</v>
      </c>
      <c r="D341" s="78">
        <v>241155</v>
      </c>
      <c r="E341" s="78" t="s">
        <v>765</v>
      </c>
      <c r="F341" s="78" t="s">
        <v>765</v>
      </c>
      <c r="G341" s="78" t="s">
        <v>765</v>
      </c>
      <c r="H341" s="78" t="s">
        <v>765</v>
      </c>
      <c r="I341" s="78" t="s">
        <v>765</v>
      </c>
      <c r="J341" s="78" t="s">
        <v>765</v>
      </c>
      <c r="K341" s="78" t="s">
        <v>765</v>
      </c>
      <c r="L341" s="78" t="s">
        <v>765</v>
      </c>
      <c r="M341" s="78" t="s">
        <v>765</v>
      </c>
      <c r="N341" s="78" t="s">
        <v>765</v>
      </c>
      <c r="O341" s="78" t="s">
        <v>765</v>
      </c>
      <c r="P341" s="78" t="s">
        <v>765</v>
      </c>
      <c r="Q341" s="78" t="s">
        <v>765</v>
      </c>
      <c r="R341" s="80" t="s">
        <v>106</v>
      </c>
      <c r="S341" s="77"/>
      <c r="T341" s="77"/>
      <c r="U341" s="77"/>
      <c r="V341" s="77"/>
      <c r="W341" s="77"/>
      <c r="X341" s="77"/>
      <c r="Y341" s="77"/>
    </row>
    <row r="342" spans="1:25" s="78" customFormat="1" ht="10.5" customHeight="1" x14ac:dyDescent="0.15">
      <c r="A342" s="973" t="s">
        <v>391</v>
      </c>
      <c r="B342" s="78">
        <v>160374</v>
      </c>
      <c r="C342" s="78" t="s">
        <v>765</v>
      </c>
      <c r="D342" s="78">
        <v>160374</v>
      </c>
      <c r="E342" s="78">
        <v>158691</v>
      </c>
      <c r="F342" s="78" t="s">
        <v>765</v>
      </c>
      <c r="G342" s="78" t="s">
        <v>765</v>
      </c>
      <c r="H342" s="78" t="s">
        <v>765</v>
      </c>
      <c r="I342" s="78" t="s">
        <v>765</v>
      </c>
      <c r="J342" s="78" t="s">
        <v>765</v>
      </c>
      <c r="K342" s="78" t="s">
        <v>765</v>
      </c>
      <c r="L342" s="78" t="s">
        <v>765</v>
      </c>
      <c r="M342" s="78" t="s">
        <v>765</v>
      </c>
      <c r="N342" s="78" t="s">
        <v>765</v>
      </c>
      <c r="O342" s="78" t="s">
        <v>765</v>
      </c>
      <c r="P342" s="78" t="s">
        <v>765</v>
      </c>
      <c r="Q342" s="78" t="s">
        <v>765</v>
      </c>
      <c r="R342" s="81" t="s">
        <v>124</v>
      </c>
      <c r="S342" s="77"/>
      <c r="T342" s="77"/>
      <c r="U342" s="77"/>
      <c r="V342" s="77"/>
      <c r="W342" s="77"/>
      <c r="X342" s="77"/>
      <c r="Y342" s="77"/>
    </row>
    <row r="343" spans="1:25" s="78" customFormat="1" ht="10.5" customHeight="1" x14ac:dyDescent="0.15">
      <c r="A343" s="973" t="s">
        <v>390</v>
      </c>
      <c r="B343" s="78" t="s">
        <v>765</v>
      </c>
      <c r="C343" s="78" t="s">
        <v>765</v>
      </c>
      <c r="D343" s="78" t="s">
        <v>765</v>
      </c>
      <c r="E343" s="78" t="s">
        <v>765</v>
      </c>
      <c r="F343" s="78" t="s">
        <v>765</v>
      </c>
      <c r="G343" s="78" t="s">
        <v>765</v>
      </c>
      <c r="H343" s="78" t="s">
        <v>765</v>
      </c>
      <c r="I343" s="78" t="s">
        <v>765</v>
      </c>
      <c r="J343" s="78" t="s">
        <v>765</v>
      </c>
      <c r="K343" s="78" t="s">
        <v>765</v>
      </c>
      <c r="L343" s="78" t="s">
        <v>765</v>
      </c>
      <c r="M343" s="78" t="s">
        <v>765</v>
      </c>
      <c r="N343" s="78" t="s">
        <v>765</v>
      </c>
      <c r="O343" s="78" t="s">
        <v>765</v>
      </c>
      <c r="P343" s="78" t="s">
        <v>765</v>
      </c>
      <c r="Q343" s="78" t="s">
        <v>765</v>
      </c>
      <c r="R343" s="80" t="s">
        <v>125</v>
      </c>
      <c r="S343" s="77"/>
      <c r="T343" s="77"/>
      <c r="U343" s="77"/>
      <c r="V343" s="77"/>
      <c r="W343" s="77"/>
      <c r="X343" s="77"/>
      <c r="Y343" s="77"/>
    </row>
    <row r="344" spans="1:25" s="78" customFormat="1" ht="10.5" customHeight="1" x14ac:dyDescent="0.15">
      <c r="A344" s="973" t="s">
        <v>389</v>
      </c>
      <c r="B344" s="78">
        <v>318063</v>
      </c>
      <c r="C344" s="78" t="s">
        <v>765</v>
      </c>
      <c r="D344" s="78">
        <v>318063</v>
      </c>
      <c r="E344" s="78">
        <v>308545</v>
      </c>
      <c r="F344" s="78" t="s">
        <v>765</v>
      </c>
      <c r="G344" s="78" t="s">
        <v>765</v>
      </c>
      <c r="H344" s="78" t="s">
        <v>765</v>
      </c>
      <c r="I344" s="78" t="s">
        <v>765</v>
      </c>
      <c r="J344" s="78" t="s">
        <v>765</v>
      </c>
      <c r="K344" s="78" t="s">
        <v>765</v>
      </c>
      <c r="L344" s="78" t="s">
        <v>765</v>
      </c>
      <c r="M344" s="78" t="s">
        <v>765</v>
      </c>
      <c r="N344" s="78">
        <v>157618</v>
      </c>
      <c r="O344" s="78" t="s">
        <v>765</v>
      </c>
      <c r="P344" s="78" t="s">
        <v>765</v>
      </c>
      <c r="Q344" s="78" t="s">
        <v>765</v>
      </c>
      <c r="R344" s="80" t="s">
        <v>126</v>
      </c>
      <c r="S344" s="77"/>
      <c r="T344" s="77"/>
      <c r="U344" s="77"/>
      <c r="V344" s="77"/>
      <c r="W344" s="77"/>
      <c r="X344" s="77"/>
      <c r="Y344" s="77"/>
    </row>
    <row r="345" spans="1:25" s="78" customFormat="1" ht="10.5" customHeight="1" x14ac:dyDescent="0.15">
      <c r="A345" s="973" t="s">
        <v>388</v>
      </c>
      <c r="B345" s="78">
        <v>167633</v>
      </c>
      <c r="C345" s="78" t="s">
        <v>765</v>
      </c>
      <c r="D345" s="78">
        <v>167633</v>
      </c>
      <c r="E345" s="78" t="s">
        <v>765</v>
      </c>
      <c r="F345" s="78" t="s">
        <v>765</v>
      </c>
      <c r="G345" s="78" t="s">
        <v>765</v>
      </c>
      <c r="H345" s="78" t="s">
        <v>765</v>
      </c>
      <c r="I345" s="78" t="s">
        <v>765</v>
      </c>
      <c r="J345" s="78" t="s">
        <v>765</v>
      </c>
      <c r="K345" s="78" t="s">
        <v>765</v>
      </c>
      <c r="L345" s="78" t="s">
        <v>765</v>
      </c>
      <c r="M345" s="78" t="s">
        <v>765</v>
      </c>
      <c r="N345" s="78" t="s">
        <v>765</v>
      </c>
      <c r="O345" s="78" t="s">
        <v>765</v>
      </c>
      <c r="P345" s="78" t="s">
        <v>765</v>
      </c>
      <c r="Q345" s="78" t="s">
        <v>765</v>
      </c>
      <c r="R345" s="80" t="s">
        <v>127</v>
      </c>
      <c r="S345" s="77"/>
      <c r="T345" s="77"/>
      <c r="U345" s="77"/>
      <c r="V345" s="77"/>
      <c r="W345" s="77"/>
      <c r="X345" s="77"/>
      <c r="Y345" s="77"/>
    </row>
    <row r="346" spans="1:25" s="78" customFormat="1" ht="10.5" customHeight="1" x14ac:dyDescent="0.15">
      <c r="A346" s="973" t="s">
        <v>387</v>
      </c>
      <c r="B346" s="78" t="s">
        <v>765</v>
      </c>
      <c r="C346" s="78" t="s">
        <v>765</v>
      </c>
      <c r="D346" s="78" t="s">
        <v>765</v>
      </c>
      <c r="E346" s="78">
        <v>301458</v>
      </c>
      <c r="F346" s="78" t="s">
        <v>765</v>
      </c>
      <c r="G346" s="78" t="s">
        <v>765</v>
      </c>
      <c r="H346" s="78" t="s">
        <v>765</v>
      </c>
      <c r="I346" s="78" t="s">
        <v>765</v>
      </c>
      <c r="J346" s="78" t="s">
        <v>765</v>
      </c>
      <c r="K346" s="78" t="s">
        <v>765</v>
      </c>
      <c r="L346" s="78" t="s">
        <v>765</v>
      </c>
      <c r="M346" s="78" t="s">
        <v>765</v>
      </c>
      <c r="N346" s="78" t="s">
        <v>765</v>
      </c>
      <c r="O346" s="78" t="s">
        <v>765</v>
      </c>
      <c r="P346" s="78" t="s">
        <v>765</v>
      </c>
      <c r="Q346" s="78" t="s">
        <v>765</v>
      </c>
      <c r="R346" s="80" t="s">
        <v>128</v>
      </c>
      <c r="S346" s="77"/>
      <c r="T346" s="77"/>
      <c r="U346" s="77"/>
      <c r="V346" s="77"/>
      <c r="W346" s="77"/>
      <c r="X346" s="77"/>
      <c r="Y346" s="77"/>
    </row>
    <row r="347" spans="1:25" s="78" customFormat="1" ht="10.5" customHeight="1" x14ac:dyDescent="0.15">
      <c r="A347" s="973" t="s">
        <v>386</v>
      </c>
      <c r="B347" s="78">
        <v>118353</v>
      </c>
      <c r="C347" s="78" t="s">
        <v>765</v>
      </c>
      <c r="D347" s="78">
        <v>118353</v>
      </c>
      <c r="E347" s="78" t="s">
        <v>765</v>
      </c>
      <c r="F347" s="78" t="s">
        <v>765</v>
      </c>
      <c r="G347" s="78" t="s">
        <v>765</v>
      </c>
      <c r="H347" s="78" t="s">
        <v>765</v>
      </c>
      <c r="I347" s="78" t="s">
        <v>765</v>
      </c>
      <c r="J347" s="78" t="s">
        <v>765</v>
      </c>
      <c r="K347" s="78" t="s">
        <v>765</v>
      </c>
      <c r="L347" s="78" t="s">
        <v>765</v>
      </c>
      <c r="M347" s="78" t="s">
        <v>765</v>
      </c>
      <c r="N347" s="78" t="s">
        <v>765</v>
      </c>
      <c r="O347" s="78" t="s">
        <v>765</v>
      </c>
      <c r="P347" s="78" t="s">
        <v>765</v>
      </c>
      <c r="Q347" s="78" t="s">
        <v>765</v>
      </c>
      <c r="R347" s="80" t="s">
        <v>107</v>
      </c>
      <c r="S347" s="77"/>
      <c r="T347" s="77"/>
      <c r="U347" s="77"/>
      <c r="V347" s="77"/>
      <c r="W347" s="77"/>
      <c r="X347" s="77"/>
      <c r="Y347" s="77"/>
    </row>
    <row r="348" spans="1:25" s="78" customFormat="1" ht="10.5" customHeight="1" x14ac:dyDescent="0.15">
      <c r="A348" s="973" t="s">
        <v>385</v>
      </c>
      <c r="B348" s="78">
        <v>99992</v>
      </c>
      <c r="C348" s="78" t="s">
        <v>765</v>
      </c>
      <c r="D348" s="78">
        <v>99992</v>
      </c>
      <c r="E348" s="78">
        <v>26917</v>
      </c>
      <c r="F348" s="78">
        <v>26917</v>
      </c>
      <c r="G348" s="78" t="s">
        <v>765</v>
      </c>
      <c r="H348" s="78" t="s">
        <v>765</v>
      </c>
      <c r="I348" s="78" t="s">
        <v>765</v>
      </c>
      <c r="J348" s="78" t="s">
        <v>765</v>
      </c>
      <c r="K348" s="78" t="s">
        <v>765</v>
      </c>
      <c r="L348" s="78" t="s">
        <v>765</v>
      </c>
      <c r="M348" s="78" t="s">
        <v>765</v>
      </c>
      <c r="N348" s="78" t="s">
        <v>765</v>
      </c>
      <c r="O348" s="78" t="s">
        <v>765</v>
      </c>
      <c r="P348" s="78" t="s">
        <v>765</v>
      </c>
      <c r="Q348" s="78" t="s">
        <v>765</v>
      </c>
      <c r="R348" s="80" t="s">
        <v>108</v>
      </c>
      <c r="S348" s="77"/>
      <c r="T348" s="77"/>
      <c r="U348" s="77"/>
      <c r="V348" s="77"/>
      <c r="W348" s="77"/>
      <c r="X348" s="77"/>
      <c r="Y348" s="77"/>
    </row>
    <row r="349" spans="1:25" s="78" customFormat="1" ht="10.5" customHeight="1" x14ac:dyDescent="0.15">
      <c r="A349" s="973" t="s">
        <v>384</v>
      </c>
      <c r="B349" s="78">
        <v>162388</v>
      </c>
      <c r="C349" s="78" t="s">
        <v>765</v>
      </c>
      <c r="D349" s="78">
        <v>162388</v>
      </c>
      <c r="E349" s="78" t="s">
        <v>765</v>
      </c>
      <c r="F349" s="78" t="s">
        <v>765</v>
      </c>
      <c r="G349" s="78" t="s">
        <v>765</v>
      </c>
      <c r="H349" s="78" t="s">
        <v>765</v>
      </c>
      <c r="I349" s="78" t="s">
        <v>765</v>
      </c>
      <c r="J349" s="78" t="s">
        <v>765</v>
      </c>
      <c r="K349" s="78" t="s">
        <v>765</v>
      </c>
      <c r="L349" s="78" t="s">
        <v>765</v>
      </c>
      <c r="M349" s="78" t="s">
        <v>765</v>
      </c>
      <c r="N349" s="78" t="s">
        <v>765</v>
      </c>
      <c r="O349" s="78" t="s">
        <v>765</v>
      </c>
      <c r="P349" s="78" t="s">
        <v>765</v>
      </c>
      <c r="Q349" s="78" t="s">
        <v>765</v>
      </c>
      <c r="R349" s="80" t="s">
        <v>109</v>
      </c>
      <c r="S349" s="77"/>
      <c r="T349" s="77"/>
      <c r="U349" s="77"/>
      <c r="V349" s="77"/>
      <c r="W349" s="77"/>
      <c r="X349" s="77"/>
      <c r="Y349" s="77"/>
    </row>
    <row r="350" spans="1:25" s="78" customFormat="1" ht="10.5" customHeight="1" x14ac:dyDescent="0.15">
      <c r="A350" s="973" t="s">
        <v>678</v>
      </c>
      <c r="B350" s="78">
        <v>136231</v>
      </c>
      <c r="C350" s="78" t="s">
        <v>765</v>
      </c>
      <c r="D350" s="78">
        <v>136231</v>
      </c>
      <c r="E350" s="78">
        <v>18857</v>
      </c>
      <c r="F350" s="78" t="s">
        <v>765</v>
      </c>
      <c r="G350" s="78" t="s">
        <v>765</v>
      </c>
      <c r="H350" s="78" t="s">
        <v>765</v>
      </c>
      <c r="I350" s="78" t="s">
        <v>765</v>
      </c>
      <c r="J350" s="78" t="s">
        <v>765</v>
      </c>
      <c r="K350" s="78" t="s">
        <v>765</v>
      </c>
      <c r="L350" s="78" t="s">
        <v>765</v>
      </c>
      <c r="M350" s="78" t="s">
        <v>765</v>
      </c>
      <c r="N350" s="78" t="s">
        <v>765</v>
      </c>
      <c r="O350" s="78" t="s">
        <v>765</v>
      </c>
      <c r="P350" s="78" t="s">
        <v>765</v>
      </c>
      <c r="Q350" s="78" t="s">
        <v>765</v>
      </c>
      <c r="R350" s="80" t="s">
        <v>679</v>
      </c>
      <c r="S350" s="77"/>
      <c r="T350" s="77"/>
      <c r="U350" s="77"/>
      <c r="V350" s="77"/>
      <c r="W350" s="77"/>
      <c r="X350" s="77"/>
      <c r="Y350" s="77"/>
    </row>
    <row r="351" spans="1:25" s="78" customFormat="1" ht="10.5" customHeight="1" x14ac:dyDescent="0.15">
      <c r="A351" s="973" t="s">
        <v>383</v>
      </c>
      <c r="B351" s="78">
        <v>117317</v>
      </c>
      <c r="C351" s="78" t="s">
        <v>765</v>
      </c>
      <c r="D351" s="78">
        <v>117317</v>
      </c>
      <c r="E351" s="78" t="s">
        <v>765</v>
      </c>
      <c r="F351" s="78" t="s">
        <v>765</v>
      </c>
      <c r="G351" s="78" t="s">
        <v>765</v>
      </c>
      <c r="H351" s="78" t="s">
        <v>765</v>
      </c>
      <c r="I351" s="78" t="s">
        <v>765</v>
      </c>
      <c r="J351" s="78" t="s">
        <v>765</v>
      </c>
      <c r="K351" s="78" t="s">
        <v>765</v>
      </c>
      <c r="L351" s="78" t="s">
        <v>765</v>
      </c>
      <c r="M351" s="78" t="s">
        <v>765</v>
      </c>
      <c r="N351" s="78" t="s">
        <v>765</v>
      </c>
      <c r="O351" s="78" t="s">
        <v>765</v>
      </c>
      <c r="P351" s="78" t="s">
        <v>765</v>
      </c>
      <c r="Q351" s="78" t="s">
        <v>765</v>
      </c>
      <c r="R351" s="80" t="s">
        <v>104</v>
      </c>
      <c r="S351" s="77"/>
      <c r="T351" s="77"/>
      <c r="U351" s="77"/>
      <c r="V351" s="77"/>
      <c r="W351" s="77"/>
      <c r="X351" s="77"/>
      <c r="Y351" s="77"/>
    </row>
    <row r="352" spans="1:25" s="78" customFormat="1" ht="10.5" customHeight="1" x14ac:dyDescent="0.15">
      <c r="A352" s="974" t="s">
        <v>382</v>
      </c>
      <c r="B352" s="82">
        <v>217200</v>
      </c>
      <c r="C352" s="83" t="s">
        <v>765</v>
      </c>
      <c r="D352" s="83">
        <v>217200</v>
      </c>
      <c r="E352" s="83" t="s">
        <v>765</v>
      </c>
      <c r="F352" s="83" t="s">
        <v>765</v>
      </c>
      <c r="G352" s="83" t="s">
        <v>765</v>
      </c>
      <c r="H352" s="83" t="s">
        <v>765</v>
      </c>
      <c r="I352" s="83" t="s">
        <v>765</v>
      </c>
      <c r="J352" s="83" t="s">
        <v>765</v>
      </c>
      <c r="K352" s="83" t="s">
        <v>765</v>
      </c>
      <c r="L352" s="83" t="s">
        <v>765</v>
      </c>
      <c r="M352" s="83" t="s">
        <v>765</v>
      </c>
      <c r="N352" s="83" t="s">
        <v>765</v>
      </c>
      <c r="O352" s="83" t="s">
        <v>765</v>
      </c>
      <c r="P352" s="83" t="s">
        <v>765</v>
      </c>
      <c r="Q352" s="83" t="s">
        <v>765</v>
      </c>
      <c r="R352" s="84" t="s">
        <v>105</v>
      </c>
      <c r="S352" s="77"/>
      <c r="T352" s="77"/>
      <c r="U352" s="77"/>
      <c r="V352" s="77"/>
      <c r="W352" s="77"/>
      <c r="X352" s="77"/>
      <c r="Y352" s="77"/>
    </row>
    <row r="353" spans="1:25" ht="23.25" customHeight="1" x14ac:dyDescent="0.35">
      <c r="I353" s="85" t="s">
        <v>129</v>
      </c>
      <c r="Q353" s="88" t="s">
        <v>103</v>
      </c>
    </row>
    <row r="354" spans="1:25" s="21" customFormat="1" ht="11.25" customHeight="1" x14ac:dyDescent="0.15">
      <c r="A354" s="70"/>
      <c r="B354" s="86" t="s">
        <v>244</v>
      </c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0"/>
      <c r="Q354" s="39"/>
      <c r="R354" s="1047" t="s">
        <v>111</v>
      </c>
      <c r="S354" s="19"/>
      <c r="T354" s="19"/>
      <c r="U354" s="19"/>
      <c r="V354" s="19"/>
      <c r="W354" s="19"/>
      <c r="X354" s="19"/>
      <c r="Y354" s="19"/>
    </row>
    <row r="355" spans="1:25" s="73" customFormat="1" ht="28.5" customHeight="1" x14ac:dyDescent="0.2">
      <c r="A355" s="37" t="s">
        <v>276</v>
      </c>
      <c r="B355" s="995" t="s">
        <v>768</v>
      </c>
      <c r="C355" s="14" t="s">
        <v>246</v>
      </c>
      <c r="D355" s="999" t="s">
        <v>247</v>
      </c>
      <c r="E355" s="20"/>
      <c r="F355" s="20"/>
      <c r="G355" s="20"/>
      <c r="H355" s="89"/>
      <c r="I355" s="999" t="s">
        <v>255</v>
      </c>
      <c r="J355" s="20"/>
      <c r="K355" s="20"/>
      <c r="L355" s="20"/>
      <c r="M355" s="20"/>
      <c r="N355" s="20"/>
      <c r="O355" s="89"/>
      <c r="P355" s="14" t="s">
        <v>730</v>
      </c>
      <c r="Q355" s="975" t="s">
        <v>148</v>
      </c>
      <c r="R355" s="1048"/>
      <c r="S355" s="15"/>
      <c r="T355" s="15"/>
      <c r="U355" s="15"/>
      <c r="V355" s="15"/>
      <c r="W355" s="15"/>
      <c r="X355" s="15"/>
      <c r="Y355" s="15"/>
    </row>
    <row r="356" spans="1:25" s="73" customFormat="1" ht="28.5" customHeight="1" x14ac:dyDescent="0.2">
      <c r="A356" s="37"/>
      <c r="B356" s="14" t="s">
        <v>769</v>
      </c>
      <c r="C356" s="14" t="s">
        <v>770</v>
      </c>
      <c r="D356" s="16" t="s">
        <v>37</v>
      </c>
      <c r="E356" s="14" t="s">
        <v>252</v>
      </c>
      <c r="F356" s="14" t="s">
        <v>771</v>
      </c>
      <c r="G356" s="14" t="s">
        <v>254</v>
      </c>
      <c r="H356" s="14" t="s">
        <v>257</v>
      </c>
      <c r="I356" s="16" t="s">
        <v>38</v>
      </c>
      <c r="J356" s="14" t="s">
        <v>258</v>
      </c>
      <c r="K356" s="14" t="s">
        <v>259</v>
      </c>
      <c r="L356" s="14" t="s">
        <v>260</v>
      </c>
      <c r="M356" s="14" t="s">
        <v>74</v>
      </c>
      <c r="N356" s="14" t="s">
        <v>75</v>
      </c>
      <c r="O356" s="14" t="s">
        <v>261</v>
      </c>
      <c r="P356" s="14" t="s">
        <v>731</v>
      </c>
      <c r="Q356" s="975" t="s">
        <v>77</v>
      </c>
      <c r="R356" s="1048"/>
      <c r="S356" s="15"/>
      <c r="T356" s="15"/>
      <c r="U356" s="15"/>
      <c r="V356" s="15"/>
      <c r="W356" s="15"/>
      <c r="X356" s="15"/>
      <c r="Y356" s="15"/>
    </row>
    <row r="357" spans="1:25" s="73" customFormat="1" ht="12" customHeight="1" x14ac:dyDescent="0.2">
      <c r="A357" s="38"/>
      <c r="B357" s="18" t="str">
        <f>PROPER("ESCRVS-C")</f>
        <v>Escrvs-C</v>
      </c>
      <c r="C357" s="18" t="str">
        <f>PROPER("DOBA-B")</f>
        <v>Doba-B</v>
      </c>
      <c r="D357" s="18"/>
      <c r="E357" s="18" t="str">
        <f>PROPER("LUCINA")</f>
        <v>Lucina</v>
      </c>
      <c r="F357" s="18" t="str">
        <f>PROPER("RABI-L")</f>
        <v>Rabi-L</v>
      </c>
      <c r="G357" s="18" t="str">
        <f>PROPER("RABI-BLD")</f>
        <v>Rabi-Bld</v>
      </c>
      <c r="H357" s="18" t="str">
        <f>PROPER("ETAME")</f>
        <v>Etame</v>
      </c>
      <c r="I357" s="18"/>
      <c r="J357" s="18" t="str">
        <f>PROPER("NEMBA")</f>
        <v>Nemba</v>
      </c>
      <c r="K357" s="18" t="str">
        <f>PROPER("GIRASSOL")</f>
        <v>Girassol</v>
      </c>
      <c r="L357" s="18" t="str">
        <f>PROPER("HUNGO-B")</f>
        <v>Hungo-B</v>
      </c>
      <c r="M357" s="18" t="str">
        <f>PROPER("KISSANJE")</f>
        <v>Kissanje</v>
      </c>
      <c r="N357" s="18" t="str">
        <f>PROPER("PAZFLOR")</f>
        <v>Pazflor</v>
      </c>
      <c r="O357" s="18" t="str">
        <f>PROPER("SATRNO-B")</f>
        <v>Satrno-B</v>
      </c>
      <c r="P357" s="18" t="str">
        <f>PROPER("TEMANE-C")</f>
        <v>Temane-C</v>
      </c>
      <c r="Q357" s="17"/>
      <c r="R357" s="1049"/>
      <c r="S357" s="15"/>
      <c r="T357" s="15"/>
      <c r="U357" s="15"/>
      <c r="V357" s="15"/>
      <c r="W357" s="15"/>
      <c r="X357" s="15"/>
      <c r="Y357" s="15"/>
    </row>
    <row r="358" spans="1:25" s="78" customFormat="1" ht="10.5" customHeight="1" x14ac:dyDescent="0.15">
      <c r="A358" s="972" t="s">
        <v>598</v>
      </c>
      <c r="B358" s="74" t="s">
        <v>765</v>
      </c>
      <c r="C358" s="75">
        <v>304682</v>
      </c>
      <c r="D358" s="75">
        <v>3104957</v>
      </c>
      <c r="E358" s="75">
        <v>92928</v>
      </c>
      <c r="F358" s="75">
        <v>725090</v>
      </c>
      <c r="G358" s="75">
        <v>1919721</v>
      </c>
      <c r="H358" s="75">
        <v>367218</v>
      </c>
      <c r="I358" s="75">
        <v>343629</v>
      </c>
      <c r="J358" s="75">
        <v>192562</v>
      </c>
      <c r="K358" s="75" t="s">
        <v>765</v>
      </c>
      <c r="L358" s="75" t="s">
        <v>765</v>
      </c>
      <c r="M358" s="75" t="s">
        <v>765</v>
      </c>
      <c r="N358" s="75">
        <v>151067</v>
      </c>
      <c r="O358" s="75" t="s">
        <v>765</v>
      </c>
      <c r="P358" s="75" t="s">
        <v>765</v>
      </c>
      <c r="Q358" s="75">
        <v>1451635</v>
      </c>
      <c r="R358" s="76" t="s">
        <v>118</v>
      </c>
      <c r="S358" s="77"/>
      <c r="T358" s="77"/>
      <c r="U358" s="77"/>
      <c r="V358" s="77"/>
      <c r="W358" s="77"/>
      <c r="X358" s="77"/>
      <c r="Y358" s="77"/>
    </row>
    <row r="359" spans="1:25" s="78" customFormat="1" ht="10.5" customHeight="1" x14ac:dyDescent="0.15">
      <c r="A359" s="973" t="s">
        <v>669</v>
      </c>
      <c r="B359" s="78">
        <v>65916</v>
      </c>
      <c r="C359" s="78">
        <v>493315</v>
      </c>
      <c r="D359" s="78">
        <v>1988237</v>
      </c>
      <c r="E359" s="78" t="s">
        <v>765</v>
      </c>
      <c r="F359" s="78">
        <v>617511</v>
      </c>
      <c r="G359" s="78">
        <v>1370726</v>
      </c>
      <c r="H359" s="78" t="s">
        <v>765</v>
      </c>
      <c r="I359" s="78">
        <v>602216</v>
      </c>
      <c r="J359" s="78">
        <v>157527</v>
      </c>
      <c r="K359" s="78" t="s">
        <v>765</v>
      </c>
      <c r="L359" s="78" t="s">
        <v>765</v>
      </c>
      <c r="M359" s="78">
        <v>301202</v>
      </c>
      <c r="N359" s="78">
        <v>143487</v>
      </c>
      <c r="O359" s="78" t="s">
        <v>765</v>
      </c>
      <c r="P359" s="78" t="s">
        <v>765</v>
      </c>
      <c r="Q359" s="78">
        <v>1589700</v>
      </c>
      <c r="R359" s="80" t="s">
        <v>119</v>
      </c>
      <c r="S359" s="77"/>
      <c r="T359" s="77"/>
      <c r="U359" s="77"/>
      <c r="V359" s="77"/>
      <c r="W359" s="77"/>
      <c r="X359" s="77"/>
      <c r="Y359" s="77"/>
    </row>
    <row r="360" spans="1:25" s="78" customFormat="1" ht="10.5" customHeight="1" x14ac:dyDescent="0.15">
      <c r="A360" s="973" t="s">
        <v>670</v>
      </c>
      <c r="B360" s="78" t="s">
        <v>765</v>
      </c>
      <c r="C360" s="78">
        <v>656273</v>
      </c>
      <c r="D360" s="78">
        <v>630510</v>
      </c>
      <c r="E360" s="78" t="s">
        <v>765</v>
      </c>
      <c r="F360" s="78" t="s">
        <v>765</v>
      </c>
      <c r="G360" s="78">
        <v>630510</v>
      </c>
      <c r="H360" s="78" t="s">
        <v>765</v>
      </c>
      <c r="I360" s="78">
        <v>594578</v>
      </c>
      <c r="J360" s="78">
        <v>293287</v>
      </c>
      <c r="K360" s="78" t="s">
        <v>765</v>
      </c>
      <c r="L360" s="78">
        <v>157739</v>
      </c>
      <c r="M360" s="78" t="s">
        <v>765</v>
      </c>
      <c r="N360" s="78" t="s">
        <v>765</v>
      </c>
      <c r="O360" s="78">
        <v>143552</v>
      </c>
      <c r="P360" s="78" t="s">
        <v>765</v>
      </c>
      <c r="Q360" s="78">
        <v>1782862</v>
      </c>
      <c r="R360" s="80" t="s">
        <v>120</v>
      </c>
      <c r="S360" s="77"/>
      <c r="T360" s="77"/>
      <c r="U360" s="77"/>
      <c r="V360" s="77"/>
      <c r="W360" s="77"/>
      <c r="X360" s="77"/>
      <c r="Y360" s="77"/>
    </row>
    <row r="361" spans="1:25" s="78" customFormat="1" ht="10.5" customHeight="1" x14ac:dyDescent="0.15">
      <c r="A361" s="973" t="s">
        <v>671</v>
      </c>
      <c r="B361" s="78" t="s">
        <v>765</v>
      </c>
      <c r="C361" s="78">
        <v>108759</v>
      </c>
      <c r="D361" s="78" t="s">
        <v>765</v>
      </c>
      <c r="E361" s="78" t="s">
        <v>765</v>
      </c>
      <c r="F361" s="78" t="s">
        <v>765</v>
      </c>
      <c r="G361" s="78" t="s">
        <v>765</v>
      </c>
      <c r="H361" s="78" t="s">
        <v>765</v>
      </c>
      <c r="I361" s="78" t="s">
        <v>765</v>
      </c>
      <c r="J361" s="78" t="s">
        <v>765</v>
      </c>
      <c r="K361" s="78" t="s">
        <v>765</v>
      </c>
      <c r="L361" s="78" t="s">
        <v>765</v>
      </c>
      <c r="M361" s="78" t="s">
        <v>765</v>
      </c>
      <c r="N361" s="78" t="s">
        <v>765</v>
      </c>
      <c r="O361" s="78" t="s">
        <v>765</v>
      </c>
      <c r="P361" s="78" t="s">
        <v>765</v>
      </c>
      <c r="Q361" s="78">
        <v>582962</v>
      </c>
      <c r="R361" s="80" t="s">
        <v>283</v>
      </c>
      <c r="S361" s="77"/>
      <c r="T361" s="77"/>
      <c r="U361" s="77"/>
      <c r="V361" s="77"/>
      <c r="W361" s="77"/>
      <c r="X361" s="77"/>
      <c r="Y361" s="77"/>
    </row>
    <row r="362" spans="1:25" s="78" customFormat="1" ht="10.5" customHeight="1" x14ac:dyDescent="0.15">
      <c r="A362" s="973" t="s">
        <v>672</v>
      </c>
      <c r="B362" s="78" t="s">
        <v>765</v>
      </c>
      <c r="C362" s="78" t="s">
        <v>765</v>
      </c>
      <c r="D362" s="78" t="s">
        <v>765</v>
      </c>
      <c r="E362" s="78" t="s">
        <v>765</v>
      </c>
      <c r="F362" s="78" t="s">
        <v>765</v>
      </c>
      <c r="G362" s="78" t="s">
        <v>765</v>
      </c>
      <c r="H362" s="78" t="s">
        <v>765</v>
      </c>
      <c r="I362" s="78">
        <v>611076</v>
      </c>
      <c r="J362" s="78">
        <v>301364</v>
      </c>
      <c r="K362" s="78">
        <v>158691</v>
      </c>
      <c r="L362" s="78" t="s">
        <v>765</v>
      </c>
      <c r="M362" s="78">
        <v>151021</v>
      </c>
      <c r="N362" s="78" t="s">
        <v>765</v>
      </c>
      <c r="O362" s="78" t="s">
        <v>765</v>
      </c>
      <c r="P362" s="78" t="s">
        <v>765</v>
      </c>
      <c r="Q362" s="78">
        <v>440884</v>
      </c>
      <c r="R362" s="80" t="s">
        <v>673</v>
      </c>
      <c r="S362" s="77"/>
      <c r="T362" s="77"/>
      <c r="U362" s="77"/>
      <c r="V362" s="77"/>
      <c r="W362" s="77"/>
      <c r="X362" s="77"/>
      <c r="Y362" s="77"/>
    </row>
    <row r="363" spans="1:25" s="78" customFormat="1" ht="10.5" customHeight="1" x14ac:dyDescent="0.15">
      <c r="A363" s="973"/>
      <c r="R363" s="80"/>
      <c r="S363" s="77"/>
      <c r="T363" s="77"/>
      <c r="U363" s="77"/>
      <c r="V363" s="77"/>
      <c r="W363" s="77"/>
      <c r="X363" s="77"/>
      <c r="Y363" s="77"/>
    </row>
    <row r="364" spans="1:25" s="78" customFormat="1" ht="10.5" customHeight="1" x14ac:dyDescent="0.15">
      <c r="A364" s="973" t="s">
        <v>595</v>
      </c>
      <c r="B364" s="78" t="s">
        <v>765</v>
      </c>
      <c r="C364" s="78" t="s">
        <v>765</v>
      </c>
      <c r="D364" s="78" t="s">
        <v>765</v>
      </c>
      <c r="E364" s="78" t="s">
        <v>765</v>
      </c>
      <c r="F364" s="78" t="s">
        <v>765</v>
      </c>
      <c r="G364" s="78" t="s">
        <v>765</v>
      </c>
      <c r="H364" s="78" t="s">
        <v>765</v>
      </c>
      <c r="I364" s="78" t="s">
        <v>765</v>
      </c>
      <c r="J364" s="78" t="s">
        <v>765</v>
      </c>
      <c r="K364" s="78" t="s">
        <v>765</v>
      </c>
      <c r="L364" s="78" t="s">
        <v>765</v>
      </c>
      <c r="M364" s="78" t="s">
        <v>765</v>
      </c>
      <c r="N364" s="78" t="s">
        <v>765</v>
      </c>
      <c r="O364" s="78" t="s">
        <v>765</v>
      </c>
      <c r="P364" s="78" t="s">
        <v>765</v>
      </c>
      <c r="Q364" s="78">
        <v>606306</v>
      </c>
      <c r="R364" s="80" t="s">
        <v>282</v>
      </c>
      <c r="S364" s="77"/>
      <c r="T364" s="77"/>
      <c r="U364" s="77"/>
      <c r="V364" s="77"/>
      <c r="W364" s="77"/>
      <c r="X364" s="77"/>
      <c r="Y364" s="77"/>
    </row>
    <row r="365" spans="1:25" s="78" customFormat="1" ht="10.5" customHeight="1" x14ac:dyDescent="0.15">
      <c r="A365" s="973" t="s">
        <v>674</v>
      </c>
      <c r="B365" s="78" t="s">
        <v>765</v>
      </c>
      <c r="C365" s="78" t="s">
        <v>765</v>
      </c>
      <c r="D365" s="78" t="s">
        <v>765</v>
      </c>
      <c r="E365" s="78" t="s">
        <v>765</v>
      </c>
      <c r="F365" s="78" t="s">
        <v>765</v>
      </c>
      <c r="G365" s="78" t="s">
        <v>765</v>
      </c>
      <c r="H365" s="78" t="s">
        <v>765</v>
      </c>
      <c r="I365" s="78">
        <v>611076</v>
      </c>
      <c r="J365" s="78">
        <v>301364</v>
      </c>
      <c r="K365" s="78">
        <v>158691</v>
      </c>
      <c r="L365" s="78" t="s">
        <v>765</v>
      </c>
      <c r="M365" s="78">
        <v>151021</v>
      </c>
      <c r="N365" s="78" t="s">
        <v>765</v>
      </c>
      <c r="O365" s="78" t="s">
        <v>765</v>
      </c>
      <c r="P365" s="78">
        <v>18857</v>
      </c>
      <c r="Q365" s="78">
        <v>462756</v>
      </c>
      <c r="R365" s="80" t="s">
        <v>675</v>
      </c>
      <c r="S365" s="77"/>
      <c r="T365" s="77"/>
      <c r="U365" s="77"/>
      <c r="V365" s="77"/>
      <c r="W365" s="77"/>
      <c r="X365" s="77"/>
      <c r="Y365" s="77"/>
    </row>
    <row r="366" spans="1:25" s="78" customFormat="1" ht="10.5" customHeight="1" x14ac:dyDescent="0.15">
      <c r="A366" s="973"/>
      <c r="R366" s="80"/>
      <c r="S366" s="77"/>
      <c r="T366" s="77"/>
      <c r="U366" s="77"/>
      <c r="V366" s="77"/>
      <c r="W366" s="77"/>
      <c r="X366" s="77"/>
      <c r="Y366" s="77"/>
    </row>
    <row r="367" spans="1:25" s="78" customFormat="1" ht="10.5" customHeight="1" x14ac:dyDescent="0.15">
      <c r="A367" s="973" t="s">
        <v>393</v>
      </c>
      <c r="B367" s="78" t="s">
        <v>765</v>
      </c>
      <c r="C367" s="78" t="s">
        <v>765</v>
      </c>
      <c r="D367" s="78" t="s">
        <v>765</v>
      </c>
      <c r="E367" s="78" t="s">
        <v>765</v>
      </c>
      <c r="F367" s="78" t="s">
        <v>765</v>
      </c>
      <c r="G367" s="78" t="s">
        <v>765</v>
      </c>
      <c r="H367" s="78" t="s">
        <v>765</v>
      </c>
      <c r="I367" s="78" t="s">
        <v>765</v>
      </c>
      <c r="J367" s="78" t="s">
        <v>765</v>
      </c>
      <c r="K367" s="78" t="s">
        <v>765</v>
      </c>
      <c r="L367" s="78" t="s">
        <v>765</v>
      </c>
      <c r="M367" s="78" t="s">
        <v>765</v>
      </c>
      <c r="N367" s="78" t="s">
        <v>765</v>
      </c>
      <c r="O367" s="78" t="s">
        <v>765</v>
      </c>
      <c r="P367" s="78" t="s">
        <v>765</v>
      </c>
      <c r="Q367" s="78">
        <v>167105</v>
      </c>
      <c r="R367" s="80" t="s">
        <v>281</v>
      </c>
      <c r="S367" s="77"/>
      <c r="T367" s="77"/>
      <c r="U367" s="77"/>
      <c r="V367" s="77"/>
      <c r="W367" s="77"/>
      <c r="X367" s="77"/>
      <c r="Y367" s="77"/>
    </row>
    <row r="368" spans="1:25" s="78" customFormat="1" ht="10.5" customHeight="1" x14ac:dyDescent="0.15">
      <c r="A368" s="973" t="s">
        <v>396</v>
      </c>
      <c r="B368" s="78" t="s">
        <v>765</v>
      </c>
      <c r="C368" s="78" t="s">
        <v>765</v>
      </c>
      <c r="D368" s="78" t="s">
        <v>765</v>
      </c>
      <c r="E368" s="78" t="s">
        <v>765</v>
      </c>
      <c r="F368" s="78" t="s">
        <v>765</v>
      </c>
      <c r="G368" s="78" t="s">
        <v>765</v>
      </c>
      <c r="H368" s="78" t="s">
        <v>765</v>
      </c>
      <c r="I368" s="78">
        <v>158691</v>
      </c>
      <c r="J368" s="78" t="s">
        <v>765</v>
      </c>
      <c r="K368" s="78">
        <v>158691</v>
      </c>
      <c r="L368" s="78" t="s">
        <v>765</v>
      </c>
      <c r="M368" s="78" t="s">
        <v>765</v>
      </c>
      <c r="N368" s="78" t="s">
        <v>765</v>
      </c>
      <c r="O368" s="78" t="s">
        <v>765</v>
      </c>
      <c r="P368" s="78" t="s">
        <v>765</v>
      </c>
      <c r="Q368" s="78">
        <v>80135</v>
      </c>
      <c r="R368" s="80" t="s">
        <v>121</v>
      </c>
      <c r="S368" s="77"/>
      <c r="T368" s="77"/>
      <c r="U368" s="77"/>
      <c r="V368" s="77"/>
      <c r="W368" s="77"/>
      <c r="X368" s="77"/>
      <c r="Y368" s="77"/>
    </row>
    <row r="369" spans="1:25" s="78" customFormat="1" ht="10.5" customHeight="1" x14ac:dyDescent="0.15">
      <c r="A369" s="973" t="s">
        <v>395</v>
      </c>
      <c r="B369" s="78" t="s">
        <v>765</v>
      </c>
      <c r="C369" s="78" t="s">
        <v>765</v>
      </c>
      <c r="D369" s="78" t="s">
        <v>765</v>
      </c>
      <c r="E369" s="78" t="s">
        <v>765</v>
      </c>
      <c r="F369" s="78" t="s">
        <v>765</v>
      </c>
      <c r="G369" s="78" t="s">
        <v>765</v>
      </c>
      <c r="H369" s="78" t="s">
        <v>765</v>
      </c>
      <c r="I369" s="78">
        <v>452385</v>
      </c>
      <c r="J369" s="78">
        <v>301364</v>
      </c>
      <c r="K369" s="78" t="s">
        <v>765</v>
      </c>
      <c r="L369" s="78" t="s">
        <v>765</v>
      </c>
      <c r="M369" s="78">
        <v>151021</v>
      </c>
      <c r="N369" s="78" t="s">
        <v>765</v>
      </c>
      <c r="O369" s="78" t="s">
        <v>765</v>
      </c>
      <c r="P369" s="78" t="s">
        <v>765</v>
      </c>
      <c r="Q369" s="78">
        <v>69619</v>
      </c>
      <c r="R369" s="80" t="s">
        <v>122</v>
      </c>
      <c r="S369" s="77"/>
      <c r="T369" s="77"/>
      <c r="U369" s="77"/>
      <c r="V369" s="77"/>
      <c r="W369" s="77"/>
      <c r="X369" s="77"/>
      <c r="Y369" s="77"/>
    </row>
    <row r="370" spans="1:25" s="78" customFormat="1" ht="10.5" customHeight="1" x14ac:dyDescent="0.15">
      <c r="A370" s="973" t="s">
        <v>394</v>
      </c>
      <c r="B370" s="78" t="s">
        <v>765</v>
      </c>
      <c r="C370" s="78" t="s">
        <v>765</v>
      </c>
      <c r="D370" s="78" t="s">
        <v>765</v>
      </c>
      <c r="E370" s="78" t="s">
        <v>765</v>
      </c>
      <c r="F370" s="78" t="s">
        <v>765</v>
      </c>
      <c r="G370" s="78" t="s">
        <v>765</v>
      </c>
      <c r="H370" s="78" t="s">
        <v>765</v>
      </c>
      <c r="I370" s="78" t="s">
        <v>765</v>
      </c>
      <c r="J370" s="78" t="s">
        <v>765</v>
      </c>
      <c r="K370" s="78" t="s">
        <v>765</v>
      </c>
      <c r="L370" s="78" t="s">
        <v>765</v>
      </c>
      <c r="M370" s="78" t="s">
        <v>765</v>
      </c>
      <c r="N370" s="78" t="s">
        <v>765</v>
      </c>
      <c r="O370" s="78" t="s">
        <v>765</v>
      </c>
      <c r="P370" s="78" t="s">
        <v>765</v>
      </c>
      <c r="Q370" s="78">
        <v>124025</v>
      </c>
      <c r="R370" s="80" t="s">
        <v>123</v>
      </c>
      <c r="S370" s="77"/>
      <c r="T370" s="77"/>
      <c r="U370" s="77"/>
      <c r="V370" s="77"/>
      <c r="W370" s="77"/>
      <c r="X370" s="77"/>
      <c r="Y370" s="77"/>
    </row>
    <row r="371" spans="1:25" s="78" customFormat="1" ht="10.5" customHeight="1" x14ac:dyDescent="0.15">
      <c r="A371" s="973" t="s">
        <v>676</v>
      </c>
      <c r="B371" s="78" t="s">
        <v>765</v>
      </c>
      <c r="C371" s="78" t="s">
        <v>765</v>
      </c>
      <c r="D371" s="78" t="s">
        <v>765</v>
      </c>
      <c r="E371" s="78" t="s">
        <v>765</v>
      </c>
      <c r="F371" s="78" t="s">
        <v>765</v>
      </c>
      <c r="G371" s="78" t="s">
        <v>765</v>
      </c>
      <c r="H371" s="78" t="s">
        <v>765</v>
      </c>
      <c r="I371" s="78" t="s">
        <v>765</v>
      </c>
      <c r="J371" s="78" t="s">
        <v>765</v>
      </c>
      <c r="K371" s="78" t="s">
        <v>765</v>
      </c>
      <c r="L371" s="78" t="s">
        <v>765</v>
      </c>
      <c r="M371" s="78" t="s">
        <v>765</v>
      </c>
      <c r="N371" s="78" t="s">
        <v>765</v>
      </c>
      <c r="O371" s="78" t="s">
        <v>765</v>
      </c>
      <c r="P371" s="78">
        <v>18857</v>
      </c>
      <c r="Q371" s="78">
        <v>188977</v>
      </c>
      <c r="R371" s="80" t="s">
        <v>677</v>
      </c>
      <c r="S371" s="77"/>
      <c r="T371" s="77"/>
      <c r="U371" s="77"/>
      <c r="V371" s="77"/>
      <c r="W371" s="77"/>
      <c r="X371" s="77"/>
      <c r="Y371" s="77"/>
    </row>
    <row r="372" spans="1:25" s="78" customFormat="1" ht="10.5" customHeight="1" x14ac:dyDescent="0.15">
      <c r="A372" s="973"/>
      <c r="R372" s="80"/>
      <c r="S372" s="77"/>
      <c r="T372" s="77"/>
      <c r="U372" s="77"/>
      <c r="V372" s="77"/>
      <c r="W372" s="77"/>
      <c r="X372" s="77"/>
      <c r="Y372" s="77"/>
    </row>
    <row r="373" spans="1:25" s="78" customFormat="1" ht="10.5" customHeight="1" x14ac:dyDescent="0.15">
      <c r="A373" s="973" t="s">
        <v>280</v>
      </c>
      <c r="B373" s="78" t="s">
        <v>765</v>
      </c>
      <c r="C373" s="78" t="s">
        <v>765</v>
      </c>
      <c r="D373" s="78" t="s">
        <v>765</v>
      </c>
      <c r="E373" s="78" t="s">
        <v>765</v>
      </c>
      <c r="F373" s="78" t="s">
        <v>765</v>
      </c>
      <c r="G373" s="78" t="s">
        <v>765</v>
      </c>
      <c r="H373" s="78" t="s">
        <v>765</v>
      </c>
      <c r="I373" s="78" t="s">
        <v>765</v>
      </c>
      <c r="J373" s="78" t="s">
        <v>765</v>
      </c>
      <c r="K373" s="78" t="s">
        <v>765</v>
      </c>
      <c r="L373" s="78" t="s">
        <v>765</v>
      </c>
      <c r="M373" s="78" t="s">
        <v>765</v>
      </c>
      <c r="N373" s="78" t="s">
        <v>765</v>
      </c>
      <c r="O373" s="78" t="s">
        <v>765</v>
      </c>
      <c r="P373" s="78" t="s">
        <v>765</v>
      </c>
      <c r="Q373" s="78">
        <v>15649</v>
      </c>
      <c r="R373" s="80" t="s">
        <v>279</v>
      </c>
      <c r="S373" s="77"/>
      <c r="T373" s="77"/>
      <c r="U373" s="77"/>
      <c r="V373" s="77"/>
      <c r="W373" s="77"/>
      <c r="X373" s="77"/>
      <c r="Y373" s="77"/>
    </row>
    <row r="374" spans="1:25" s="78" customFormat="1" ht="10.5" customHeight="1" x14ac:dyDescent="0.15">
      <c r="A374" s="973" t="s">
        <v>383</v>
      </c>
      <c r="B374" s="78" t="s">
        <v>765</v>
      </c>
      <c r="C374" s="78" t="s">
        <v>765</v>
      </c>
      <c r="D374" s="78" t="s">
        <v>765</v>
      </c>
      <c r="E374" s="78" t="s">
        <v>765</v>
      </c>
      <c r="F374" s="78" t="s">
        <v>765</v>
      </c>
      <c r="G374" s="78" t="s">
        <v>765</v>
      </c>
      <c r="H374" s="78" t="s">
        <v>765</v>
      </c>
      <c r="I374" s="78" t="s">
        <v>765</v>
      </c>
      <c r="J374" s="78" t="s">
        <v>765</v>
      </c>
      <c r="K374" s="78" t="s">
        <v>765</v>
      </c>
      <c r="L374" s="78" t="s">
        <v>765</v>
      </c>
      <c r="M374" s="78" t="s">
        <v>765</v>
      </c>
      <c r="N374" s="78" t="s">
        <v>765</v>
      </c>
      <c r="O374" s="78" t="s">
        <v>765</v>
      </c>
      <c r="P374" s="78" t="s">
        <v>765</v>
      </c>
      <c r="Q374" s="78">
        <v>59533</v>
      </c>
      <c r="R374" s="80" t="s">
        <v>104</v>
      </c>
      <c r="S374" s="77"/>
      <c r="T374" s="77"/>
      <c r="U374" s="77"/>
      <c r="V374" s="77"/>
      <c r="W374" s="77"/>
      <c r="X374" s="77"/>
      <c r="Y374" s="77"/>
    </row>
    <row r="375" spans="1:25" s="78" customFormat="1" ht="10.5" customHeight="1" x14ac:dyDescent="0.15">
      <c r="A375" s="973" t="s">
        <v>382</v>
      </c>
      <c r="B375" s="78" t="s">
        <v>765</v>
      </c>
      <c r="C375" s="78" t="s">
        <v>765</v>
      </c>
      <c r="D375" s="78" t="s">
        <v>765</v>
      </c>
      <c r="E375" s="78" t="s">
        <v>765</v>
      </c>
      <c r="F375" s="78" t="s">
        <v>765</v>
      </c>
      <c r="G375" s="78" t="s">
        <v>765</v>
      </c>
      <c r="H375" s="78" t="s">
        <v>765</v>
      </c>
      <c r="I375" s="78" t="s">
        <v>765</v>
      </c>
      <c r="J375" s="78" t="s">
        <v>765</v>
      </c>
      <c r="K375" s="78" t="s">
        <v>765</v>
      </c>
      <c r="L375" s="78" t="s">
        <v>765</v>
      </c>
      <c r="M375" s="78" t="s">
        <v>765</v>
      </c>
      <c r="N375" s="78" t="s">
        <v>765</v>
      </c>
      <c r="O375" s="78" t="s">
        <v>765</v>
      </c>
      <c r="P375" s="78" t="s">
        <v>765</v>
      </c>
      <c r="Q375" s="78">
        <v>91923</v>
      </c>
      <c r="R375" s="80" t="s">
        <v>105</v>
      </c>
      <c r="S375" s="77"/>
      <c r="T375" s="77"/>
      <c r="U375" s="77"/>
      <c r="V375" s="77"/>
      <c r="W375" s="77"/>
      <c r="X375" s="77"/>
      <c r="Y375" s="77"/>
    </row>
    <row r="376" spans="1:25" s="78" customFormat="1" ht="10.5" customHeight="1" x14ac:dyDescent="0.15">
      <c r="A376" s="973" t="s">
        <v>392</v>
      </c>
      <c r="B376" s="78" t="s">
        <v>765</v>
      </c>
      <c r="C376" s="78" t="s">
        <v>765</v>
      </c>
      <c r="D376" s="78" t="s">
        <v>765</v>
      </c>
      <c r="E376" s="78" t="s">
        <v>765</v>
      </c>
      <c r="F376" s="78" t="s">
        <v>765</v>
      </c>
      <c r="G376" s="78" t="s">
        <v>765</v>
      </c>
      <c r="H376" s="78" t="s">
        <v>765</v>
      </c>
      <c r="I376" s="78" t="s">
        <v>765</v>
      </c>
      <c r="J376" s="78" t="s">
        <v>765</v>
      </c>
      <c r="K376" s="78" t="s">
        <v>765</v>
      </c>
      <c r="L376" s="78" t="s">
        <v>765</v>
      </c>
      <c r="M376" s="78" t="s">
        <v>765</v>
      </c>
      <c r="N376" s="78" t="s">
        <v>765</v>
      </c>
      <c r="O376" s="78" t="s">
        <v>765</v>
      </c>
      <c r="P376" s="78" t="s">
        <v>765</v>
      </c>
      <c r="Q376" s="78">
        <v>26457</v>
      </c>
      <c r="R376" s="80" t="s">
        <v>106</v>
      </c>
      <c r="S376" s="77"/>
      <c r="T376" s="77"/>
      <c r="U376" s="77"/>
      <c r="V376" s="77"/>
      <c r="W376" s="77"/>
      <c r="X376" s="77"/>
      <c r="Y376" s="77"/>
    </row>
    <row r="377" spans="1:25" s="78" customFormat="1" ht="10.5" customHeight="1" x14ac:dyDescent="0.15">
      <c r="A377" s="973" t="s">
        <v>391</v>
      </c>
      <c r="B377" s="78" t="s">
        <v>765</v>
      </c>
      <c r="C377" s="78" t="s">
        <v>765</v>
      </c>
      <c r="D377" s="78" t="s">
        <v>765</v>
      </c>
      <c r="E377" s="78" t="s">
        <v>765</v>
      </c>
      <c r="F377" s="78" t="s">
        <v>765</v>
      </c>
      <c r="G377" s="78" t="s">
        <v>765</v>
      </c>
      <c r="H377" s="78" t="s">
        <v>765</v>
      </c>
      <c r="I377" s="78">
        <v>158691</v>
      </c>
      <c r="J377" s="78" t="s">
        <v>765</v>
      </c>
      <c r="K377" s="78">
        <v>158691</v>
      </c>
      <c r="L377" s="78" t="s">
        <v>765</v>
      </c>
      <c r="M377" s="78" t="s">
        <v>765</v>
      </c>
      <c r="N377" s="78" t="s">
        <v>765</v>
      </c>
      <c r="O377" s="78" t="s">
        <v>765</v>
      </c>
      <c r="P377" s="78" t="s">
        <v>765</v>
      </c>
      <c r="Q377" s="78">
        <v>40977</v>
      </c>
      <c r="R377" s="81" t="s">
        <v>124</v>
      </c>
      <c r="S377" s="77"/>
      <c r="T377" s="77"/>
      <c r="U377" s="77"/>
      <c r="V377" s="77"/>
      <c r="W377" s="77"/>
      <c r="X377" s="77"/>
      <c r="Y377" s="77"/>
    </row>
    <row r="378" spans="1:25" s="78" customFormat="1" ht="10.5" customHeight="1" x14ac:dyDescent="0.15">
      <c r="A378" s="973" t="s">
        <v>390</v>
      </c>
      <c r="B378" s="78" t="s">
        <v>765</v>
      </c>
      <c r="C378" s="78" t="s">
        <v>765</v>
      </c>
      <c r="D378" s="78" t="s">
        <v>765</v>
      </c>
      <c r="E378" s="78" t="s">
        <v>765</v>
      </c>
      <c r="F378" s="78" t="s">
        <v>765</v>
      </c>
      <c r="G378" s="78" t="s">
        <v>765</v>
      </c>
      <c r="H378" s="78" t="s">
        <v>765</v>
      </c>
      <c r="I378" s="78" t="s">
        <v>765</v>
      </c>
      <c r="J378" s="78" t="s">
        <v>765</v>
      </c>
      <c r="K378" s="78" t="s">
        <v>765</v>
      </c>
      <c r="L378" s="78" t="s">
        <v>765</v>
      </c>
      <c r="M378" s="78" t="s">
        <v>765</v>
      </c>
      <c r="N378" s="78" t="s">
        <v>765</v>
      </c>
      <c r="O378" s="78" t="s">
        <v>765</v>
      </c>
      <c r="P378" s="78" t="s">
        <v>765</v>
      </c>
      <c r="Q378" s="78">
        <v>12701</v>
      </c>
      <c r="R378" s="80" t="s">
        <v>125</v>
      </c>
      <c r="S378" s="77"/>
      <c r="T378" s="77"/>
      <c r="U378" s="77"/>
      <c r="V378" s="77"/>
      <c r="W378" s="77"/>
      <c r="X378" s="77"/>
      <c r="Y378" s="77"/>
    </row>
    <row r="379" spans="1:25" s="78" customFormat="1" ht="10.5" customHeight="1" x14ac:dyDescent="0.15">
      <c r="A379" s="973" t="s">
        <v>389</v>
      </c>
      <c r="B379" s="78" t="s">
        <v>765</v>
      </c>
      <c r="C379" s="78" t="s">
        <v>765</v>
      </c>
      <c r="D379" s="78" t="s">
        <v>765</v>
      </c>
      <c r="E379" s="78" t="s">
        <v>765</v>
      </c>
      <c r="F379" s="78" t="s">
        <v>765</v>
      </c>
      <c r="G379" s="78" t="s">
        <v>765</v>
      </c>
      <c r="H379" s="78" t="s">
        <v>765</v>
      </c>
      <c r="I379" s="78">
        <v>150927</v>
      </c>
      <c r="J379" s="78">
        <v>150927</v>
      </c>
      <c r="K379" s="78" t="s">
        <v>765</v>
      </c>
      <c r="L379" s="78" t="s">
        <v>765</v>
      </c>
      <c r="M379" s="78" t="s">
        <v>765</v>
      </c>
      <c r="N379" s="78" t="s">
        <v>765</v>
      </c>
      <c r="O379" s="78" t="s">
        <v>765</v>
      </c>
      <c r="P379" s="78" t="s">
        <v>765</v>
      </c>
      <c r="Q379" s="78">
        <v>42620</v>
      </c>
      <c r="R379" s="80" t="s">
        <v>126</v>
      </c>
      <c r="S379" s="77"/>
      <c r="T379" s="77"/>
      <c r="U379" s="77"/>
      <c r="V379" s="77"/>
      <c r="W379" s="77"/>
      <c r="X379" s="77"/>
      <c r="Y379" s="77"/>
    </row>
    <row r="380" spans="1:25" s="78" customFormat="1" ht="10.5" customHeight="1" x14ac:dyDescent="0.15">
      <c r="A380" s="973" t="s">
        <v>388</v>
      </c>
      <c r="B380" s="78" t="s">
        <v>765</v>
      </c>
      <c r="C380" s="78" t="s">
        <v>765</v>
      </c>
      <c r="D380" s="78" t="s">
        <v>765</v>
      </c>
      <c r="E380" s="78" t="s">
        <v>765</v>
      </c>
      <c r="F380" s="78" t="s">
        <v>765</v>
      </c>
      <c r="G380" s="78" t="s">
        <v>765</v>
      </c>
      <c r="H380" s="78" t="s">
        <v>765</v>
      </c>
      <c r="I380" s="78" t="s">
        <v>765</v>
      </c>
      <c r="J380" s="78" t="s">
        <v>765</v>
      </c>
      <c r="K380" s="78" t="s">
        <v>765</v>
      </c>
      <c r="L380" s="78" t="s">
        <v>765</v>
      </c>
      <c r="M380" s="78" t="s">
        <v>765</v>
      </c>
      <c r="N380" s="78" t="s">
        <v>765</v>
      </c>
      <c r="O380" s="78" t="s">
        <v>765</v>
      </c>
      <c r="P380" s="78" t="s">
        <v>765</v>
      </c>
      <c r="Q380" s="78" t="s">
        <v>765</v>
      </c>
      <c r="R380" s="80" t="s">
        <v>127</v>
      </c>
      <c r="S380" s="77"/>
      <c r="T380" s="77"/>
      <c r="U380" s="77"/>
      <c r="V380" s="77"/>
      <c r="W380" s="77"/>
      <c r="X380" s="77"/>
      <c r="Y380" s="77"/>
    </row>
    <row r="381" spans="1:25" s="78" customFormat="1" ht="10.5" customHeight="1" x14ac:dyDescent="0.15">
      <c r="A381" s="973" t="s">
        <v>387</v>
      </c>
      <c r="B381" s="78" t="s">
        <v>765</v>
      </c>
      <c r="C381" s="78" t="s">
        <v>765</v>
      </c>
      <c r="D381" s="78" t="s">
        <v>765</v>
      </c>
      <c r="E381" s="78" t="s">
        <v>765</v>
      </c>
      <c r="F381" s="78" t="s">
        <v>765</v>
      </c>
      <c r="G381" s="78" t="s">
        <v>765</v>
      </c>
      <c r="H381" s="78" t="s">
        <v>765</v>
      </c>
      <c r="I381" s="78">
        <v>301458</v>
      </c>
      <c r="J381" s="78">
        <v>150437</v>
      </c>
      <c r="K381" s="78" t="s">
        <v>765</v>
      </c>
      <c r="L381" s="78" t="s">
        <v>765</v>
      </c>
      <c r="M381" s="78">
        <v>151021</v>
      </c>
      <c r="N381" s="78" t="s">
        <v>765</v>
      </c>
      <c r="O381" s="78" t="s">
        <v>765</v>
      </c>
      <c r="P381" s="78" t="s">
        <v>765</v>
      </c>
      <c r="Q381" s="78">
        <v>26999</v>
      </c>
      <c r="R381" s="80" t="s">
        <v>128</v>
      </c>
      <c r="S381" s="77"/>
      <c r="T381" s="77"/>
      <c r="U381" s="77"/>
      <c r="V381" s="77"/>
      <c r="W381" s="77"/>
      <c r="X381" s="77"/>
      <c r="Y381" s="77"/>
    </row>
    <row r="382" spans="1:25" s="78" customFormat="1" ht="10.5" customHeight="1" x14ac:dyDescent="0.15">
      <c r="A382" s="973" t="s">
        <v>386</v>
      </c>
      <c r="B382" s="78" t="s">
        <v>765</v>
      </c>
      <c r="C382" s="78" t="s">
        <v>765</v>
      </c>
      <c r="D382" s="78" t="s">
        <v>765</v>
      </c>
      <c r="E382" s="78" t="s">
        <v>765</v>
      </c>
      <c r="F382" s="78" t="s">
        <v>765</v>
      </c>
      <c r="G382" s="78" t="s">
        <v>765</v>
      </c>
      <c r="H382" s="78" t="s">
        <v>765</v>
      </c>
      <c r="I382" s="78" t="s">
        <v>765</v>
      </c>
      <c r="J382" s="78" t="s">
        <v>765</v>
      </c>
      <c r="K382" s="78" t="s">
        <v>765</v>
      </c>
      <c r="L382" s="78" t="s">
        <v>765</v>
      </c>
      <c r="M382" s="78" t="s">
        <v>765</v>
      </c>
      <c r="N382" s="78" t="s">
        <v>765</v>
      </c>
      <c r="O382" s="78" t="s">
        <v>765</v>
      </c>
      <c r="P382" s="78" t="s">
        <v>765</v>
      </c>
      <c r="Q382" s="78">
        <v>24599</v>
      </c>
      <c r="R382" s="80" t="s">
        <v>107</v>
      </c>
      <c r="S382" s="77"/>
      <c r="T382" s="77"/>
      <c r="U382" s="77"/>
      <c r="V382" s="77"/>
      <c r="W382" s="77"/>
      <c r="X382" s="77"/>
      <c r="Y382" s="77"/>
    </row>
    <row r="383" spans="1:25" s="78" customFormat="1" ht="10.5" customHeight="1" x14ac:dyDescent="0.15">
      <c r="A383" s="973" t="s">
        <v>385</v>
      </c>
      <c r="B383" s="78" t="s">
        <v>765</v>
      </c>
      <c r="C383" s="78" t="s">
        <v>765</v>
      </c>
      <c r="D383" s="78" t="s">
        <v>765</v>
      </c>
      <c r="E383" s="78" t="s">
        <v>765</v>
      </c>
      <c r="F383" s="78" t="s">
        <v>765</v>
      </c>
      <c r="G383" s="78" t="s">
        <v>765</v>
      </c>
      <c r="H383" s="78" t="s">
        <v>765</v>
      </c>
      <c r="I383" s="78" t="s">
        <v>765</v>
      </c>
      <c r="J383" s="78" t="s">
        <v>765</v>
      </c>
      <c r="K383" s="78" t="s">
        <v>765</v>
      </c>
      <c r="L383" s="78" t="s">
        <v>765</v>
      </c>
      <c r="M383" s="78" t="s">
        <v>765</v>
      </c>
      <c r="N383" s="78" t="s">
        <v>765</v>
      </c>
      <c r="O383" s="78" t="s">
        <v>765</v>
      </c>
      <c r="P383" s="78" t="s">
        <v>765</v>
      </c>
      <c r="Q383" s="78">
        <v>19623</v>
      </c>
      <c r="R383" s="80" t="s">
        <v>108</v>
      </c>
      <c r="S383" s="77"/>
      <c r="T383" s="77"/>
      <c r="U383" s="77"/>
      <c r="V383" s="77"/>
      <c r="W383" s="77"/>
      <c r="X383" s="77"/>
      <c r="Y383" s="77"/>
    </row>
    <row r="384" spans="1:25" s="78" customFormat="1" ht="10.5" customHeight="1" x14ac:dyDescent="0.15">
      <c r="A384" s="973" t="s">
        <v>384</v>
      </c>
      <c r="B384" s="78" t="s">
        <v>765</v>
      </c>
      <c r="C384" s="78" t="s">
        <v>765</v>
      </c>
      <c r="D384" s="78" t="s">
        <v>765</v>
      </c>
      <c r="E384" s="78" t="s">
        <v>765</v>
      </c>
      <c r="F384" s="78" t="s">
        <v>765</v>
      </c>
      <c r="G384" s="78" t="s">
        <v>765</v>
      </c>
      <c r="H384" s="78" t="s">
        <v>765</v>
      </c>
      <c r="I384" s="78" t="s">
        <v>765</v>
      </c>
      <c r="J384" s="78" t="s">
        <v>765</v>
      </c>
      <c r="K384" s="78" t="s">
        <v>765</v>
      </c>
      <c r="L384" s="78" t="s">
        <v>765</v>
      </c>
      <c r="M384" s="78" t="s">
        <v>765</v>
      </c>
      <c r="N384" s="78" t="s">
        <v>765</v>
      </c>
      <c r="O384" s="78" t="s">
        <v>765</v>
      </c>
      <c r="P384" s="78" t="s">
        <v>765</v>
      </c>
      <c r="Q384" s="78">
        <v>79803</v>
      </c>
      <c r="R384" s="80" t="s">
        <v>109</v>
      </c>
      <c r="S384" s="77"/>
      <c r="T384" s="77"/>
      <c r="U384" s="77"/>
      <c r="V384" s="77"/>
      <c r="W384" s="77"/>
      <c r="X384" s="77"/>
      <c r="Y384" s="77"/>
    </row>
    <row r="385" spans="1:25" s="78" customFormat="1" ht="10.5" customHeight="1" x14ac:dyDescent="0.15">
      <c r="A385" s="973" t="s">
        <v>678</v>
      </c>
      <c r="B385" s="78" t="s">
        <v>765</v>
      </c>
      <c r="C385" s="78" t="s">
        <v>765</v>
      </c>
      <c r="D385" s="78" t="s">
        <v>765</v>
      </c>
      <c r="E385" s="78" t="s">
        <v>765</v>
      </c>
      <c r="F385" s="78" t="s">
        <v>765</v>
      </c>
      <c r="G385" s="78" t="s">
        <v>765</v>
      </c>
      <c r="H385" s="78" t="s">
        <v>765</v>
      </c>
      <c r="I385" s="78" t="s">
        <v>765</v>
      </c>
      <c r="J385" s="78" t="s">
        <v>765</v>
      </c>
      <c r="K385" s="78" t="s">
        <v>765</v>
      </c>
      <c r="L385" s="78" t="s">
        <v>765</v>
      </c>
      <c r="M385" s="78" t="s">
        <v>765</v>
      </c>
      <c r="N385" s="78" t="s">
        <v>765</v>
      </c>
      <c r="O385" s="78" t="s">
        <v>765</v>
      </c>
      <c r="P385" s="78">
        <v>18857</v>
      </c>
      <c r="Q385" s="78">
        <v>140679</v>
      </c>
      <c r="R385" s="80" t="s">
        <v>679</v>
      </c>
      <c r="S385" s="77"/>
      <c r="T385" s="77"/>
      <c r="U385" s="77"/>
      <c r="V385" s="77"/>
      <c r="W385" s="77"/>
      <c r="X385" s="77"/>
      <c r="Y385" s="77"/>
    </row>
    <row r="386" spans="1:25" s="78" customFormat="1" ht="10.5" customHeight="1" x14ac:dyDescent="0.15">
      <c r="A386" s="973" t="s">
        <v>383</v>
      </c>
      <c r="B386" s="78" t="s">
        <v>765</v>
      </c>
      <c r="C386" s="78" t="s">
        <v>765</v>
      </c>
      <c r="D386" s="78" t="s">
        <v>765</v>
      </c>
      <c r="E386" s="78" t="s">
        <v>765</v>
      </c>
      <c r="F386" s="78" t="s">
        <v>765</v>
      </c>
      <c r="G386" s="78" t="s">
        <v>765</v>
      </c>
      <c r="H386" s="78" t="s">
        <v>765</v>
      </c>
      <c r="I386" s="78" t="s">
        <v>765</v>
      </c>
      <c r="J386" s="78" t="s">
        <v>765</v>
      </c>
      <c r="K386" s="78" t="s">
        <v>765</v>
      </c>
      <c r="L386" s="78" t="s">
        <v>765</v>
      </c>
      <c r="M386" s="78" t="s">
        <v>765</v>
      </c>
      <c r="N386" s="78" t="s">
        <v>765</v>
      </c>
      <c r="O386" s="78" t="s">
        <v>765</v>
      </c>
      <c r="P386" s="78" t="s">
        <v>765</v>
      </c>
      <c r="Q386" s="78">
        <v>48298</v>
      </c>
      <c r="R386" s="80" t="s">
        <v>104</v>
      </c>
      <c r="S386" s="77"/>
      <c r="T386" s="77"/>
      <c r="U386" s="77"/>
      <c r="V386" s="77"/>
      <c r="W386" s="77"/>
      <c r="X386" s="77"/>
      <c r="Y386" s="77"/>
    </row>
    <row r="387" spans="1:25" s="78" customFormat="1" ht="10.5" customHeight="1" x14ac:dyDescent="0.15">
      <c r="A387" s="974" t="s">
        <v>382</v>
      </c>
      <c r="B387" s="82" t="s">
        <v>765</v>
      </c>
      <c r="C387" s="83" t="s">
        <v>765</v>
      </c>
      <c r="D387" s="83" t="s">
        <v>765</v>
      </c>
      <c r="E387" s="83" t="s">
        <v>765</v>
      </c>
      <c r="F387" s="83" t="s">
        <v>765</v>
      </c>
      <c r="G387" s="83" t="s">
        <v>765</v>
      </c>
      <c r="H387" s="83" t="s">
        <v>765</v>
      </c>
      <c r="I387" s="83" t="s">
        <v>765</v>
      </c>
      <c r="J387" s="83" t="s">
        <v>765</v>
      </c>
      <c r="K387" s="83" t="s">
        <v>765</v>
      </c>
      <c r="L387" s="83" t="s">
        <v>765</v>
      </c>
      <c r="M387" s="83" t="s">
        <v>765</v>
      </c>
      <c r="N387" s="83" t="s">
        <v>765</v>
      </c>
      <c r="O387" s="83" t="s">
        <v>765</v>
      </c>
      <c r="P387" s="83" t="s">
        <v>765</v>
      </c>
      <c r="Q387" s="83" t="s">
        <v>765</v>
      </c>
      <c r="R387" s="84" t="s">
        <v>105</v>
      </c>
      <c r="S387" s="77"/>
      <c r="T387" s="77"/>
      <c r="U387" s="77"/>
      <c r="V387" s="77"/>
      <c r="W387" s="77"/>
      <c r="X387" s="77"/>
      <c r="Y387" s="77"/>
    </row>
    <row r="388" spans="1:25" ht="23.25" customHeight="1" x14ac:dyDescent="0.35">
      <c r="I388" s="85" t="s">
        <v>129</v>
      </c>
    </row>
    <row r="389" spans="1:25" s="21" customFormat="1" ht="11.25" customHeight="1" x14ac:dyDescent="0.15">
      <c r="A389" s="70"/>
      <c r="B389" s="86" t="s">
        <v>152</v>
      </c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1047" t="s">
        <v>111</v>
      </c>
      <c r="S389" s="19"/>
      <c r="T389" s="19"/>
      <c r="U389" s="19"/>
      <c r="V389" s="19"/>
      <c r="W389" s="19"/>
      <c r="X389" s="19"/>
      <c r="Y389" s="19"/>
    </row>
    <row r="390" spans="1:25" s="73" customFormat="1" ht="28.5" customHeight="1" x14ac:dyDescent="0.2">
      <c r="A390" s="37" t="s">
        <v>276</v>
      </c>
      <c r="B390" s="999" t="s">
        <v>256</v>
      </c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89"/>
      <c r="P390" s="42" t="s">
        <v>264</v>
      </c>
      <c r="Q390" s="20"/>
      <c r="R390" s="1048"/>
      <c r="S390" s="15"/>
      <c r="T390" s="15"/>
      <c r="U390" s="15"/>
      <c r="V390" s="15"/>
      <c r="W390" s="15"/>
      <c r="X390" s="15"/>
      <c r="Y390" s="15"/>
    </row>
    <row r="391" spans="1:25" s="73" customFormat="1" ht="28.5" customHeight="1" x14ac:dyDescent="0.2">
      <c r="A391" s="37"/>
      <c r="B391" s="16" t="s">
        <v>78</v>
      </c>
      <c r="C391" s="14" t="s">
        <v>262</v>
      </c>
      <c r="D391" s="14" t="s">
        <v>263</v>
      </c>
      <c r="E391" s="14" t="s">
        <v>311</v>
      </c>
      <c r="F391" s="14" t="s">
        <v>265</v>
      </c>
      <c r="G391" s="14" t="s">
        <v>266</v>
      </c>
      <c r="H391" s="14" t="s">
        <v>267</v>
      </c>
      <c r="I391" s="14" t="s">
        <v>268</v>
      </c>
      <c r="J391" s="14" t="s">
        <v>284</v>
      </c>
      <c r="K391" s="14" t="s">
        <v>732</v>
      </c>
      <c r="L391" s="14" t="s">
        <v>269</v>
      </c>
      <c r="M391" s="14" t="s">
        <v>270</v>
      </c>
      <c r="N391" s="14" t="s">
        <v>733</v>
      </c>
      <c r="O391" s="14" t="s">
        <v>271</v>
      </c>
      <c r="P391" s="16" t="s">
        <v>272</v>
      </c>
      <c r="Q391" s="999" t="s">
        <v>273</v>
      </c>
      <c r="R391" s="1048"/>
      <c r="S391" s="15"/>
      <c r="T391" s="15"/>
      <c r="U391" s="15"/>
      <c r="V391" s="15"/>
      <c r="W391" s="15"/>
      <c r="X391" s="15"/>
      <c r="Y391" s="15"/>
    </row>
    <row r="392" spans="1:25" s="73" customFormat="1" ht="12" customHeight="1" x14ac:dyDescent="0.2">
      <c r="A392" s="38"/>
      <c r="B392" s="18"/>
      <c r="C392" s="18" t="str">
        <f>PROPER("SOYU")</f>
        <v>Soyu</v>
      </c>
      <c r="D392" s="18" t="str">
        <f>PROPER("GIPSLAND")</f>
        <v>Gipsland</v>
      </c>
      <c r="E392" s="18" t="str">
        <f>PROPER("N･W･S-C")</f>
        <v>N･W･S-C</v>
      </c>
      <c r="F392" s="18" t="str">
        <f>PROPER("WANDOO")</f>
        <v>Wandoo</v>
      </c>
      <c r="G392" s="18" t="str">
        <f>PROPER("COSSACK")</f>
        <v>Cossack</v>
      </c>
      <c r="H392" s="18" t="str">
        <f>PROPER("STAG")</f>
        <v>Stag</v>
      </c>
      <c r="I392" s="18" t="str">
        <f>PROPER("LAMINARI")</f>
        <v>Laminari</v>
      </c>
      <c r="J392" s="18" t="str">
        <f>PROPER("VARANUS")</f>
        <v>Varanus</v>
      </c>
      <c r="K392" s="18" t="str">
        <f>PROPER("MUTI-EXE")</f>
        <v>Muti-Exe</v>
      </c>
      <c r="L392" s="18" t="str">
        <f>PROPER("ENFIELD")</f>
        <v>Enfield</v>
      </c>
      <c r="M392" s="18" t="str">
        <f>PROPER("PYRENEES")</f>
        <v>Pyrenees</v>
      </c>
      <c r="N392" s="18" t="str">
        <f>PROPER("PLUTO-C")</f>
        <v>Pluto-C</v>
      </c>
      <c r="O392" s="18" t="str">
        <f>PROPER("BALNAVES")</f>
        <v>Balnaves</v>
      </c>
      <c r="P392" s="18"/>
      <c r="Q392" s="17" t="str">
        <f>PROPER("KUTUBU-L")</f>
        <v>Kutubu-L</v>
      </c>
      <c r="R392" s="1049"/>
      <c r="S392" s="15"/>
      <c r="T392" s="15"/>
      <c r="U392" s="15"/>
      <c r="V392" s="15"/>
      <c r="W392" s="15"/>
      <c r="X392" s="15"/>
      <c r="Y392" s="15"/>
    </row>
    <row r="393" spans="1:25" s="78" customFormat="1" ht="10.5" customHeight="1" x14ac:dyDescent="0.15">
      <c r="A393" s="972" t="s">
        <v>598</v>
      </c>
      <c r="B393" s="74">
        <v>1451635</v>
      </c>
      <c r="C393" s="75" t="s">
        <v>765</v>
      </c>
      <c r="D393" s="75">
        <v>163294</v>
      </c>
      <c r="E393" s="75">
        <v>103087</v>
      </c>
      <c r="F393" s="75">
        <v>363923</v>
      </c>
      <c r="G393" s="75">
        <v>300422</v>
      </c>
      <c r="H393" s="75">
        <v>86159</v>
      </c>
      <c r="I393" s="75">
        <v>124206</v>
      </c>
      <c r="J393" s="75" t="s">
        <v>765</v>
      </c>
      <c r="K393" s="75">
        <v>153536</v>
      </c>
      <c r="L393" s="75">
        <v>107218</v>
      </c>
      <c r="M393" s="75" t="s">
        <v>765</v>
      </c>
      <c r="N393" s="75">
        <v>49790</v>
      </c>
      <c r="O393" s="75" t="s">
        <v>765</v>
      </c>
      <c r="P393" s="75" t="s">
        <v>765</v>
      </c>
      <c r="Q393" s="75" t="s">
        <v>765</v>
      </c>
      <c r="R393" s="76" t="s">
        <v>118</v>
      </c>
      <c r="S393" s="77"/>
      <c r="T393" s="77"/>
      <c r="U393" s="77"/>
      <c r="V393" s="77"/>
      <c r="W393" s="77"/>
      <c r="X393" s="77"/>
      <c r="Y393" s="77"/>
    </row>
    <row r="394" spans="1:25" s="78" customFormat="1" ht="10.5" customHeight="1" x14ac:dyDescent="0.15">
      <c r="A394" s="973" t="s">
        <v>669</v>
      </c>
      <c r="B394" s="78">
        <v>1490421</v>
      </c>
      <c r="C394" s="78" t="s">
        <v>765</v>
      </c>
      <c r="D394" s="78">
        <v>472465</v>
      </c>
      <c r="E394" s="78" t="s">
        <v>765</v>
      </c>
      <c r="F394" s="78">
        <v>364101</v>
      </c>
      <c r="G394" s="78">
        <v>196573</v>
      </c>
      <c r="H394" s="78">
        <v>58832</v>
      </c>
      <c r="I394" s="78">
        <v>66360</v>
      </c>
      <c r="J394" s="78" t="s">
        <v>765</v>
      </c>
      <c r="K394" s="78">
        <v>89725</v>
      </c>
      <c r="L394" s="78">
        <v>80115</v>
      </c>
      <c r="M394" s="78" t="s">
        <v>765</v>
      </c>
      <c r="N394" s="78" t="s">
        <v>765</v>
      </c>
      <c r="O394" s="78">
        <v>162250</v>
      </c>
      <c r="P394" s="78">
        <v>99279</v>
      </c>
      <c r="Q394" s="78">
        <v>99279</v>
      </c>
      <c r="R394" s="80" t="s">
        <v>119</v>
      </c>
      <c r="S394" s="77"/>
      <c r="T394" s="77"/>
      <c r="U394" s="77"/>
      <c r="V394" s="77"/>
      <c r="W394" s="77"/>
      <c r="X394" s="77"/>
      <c r="Y394" s="77"/>
    </row>
    <row r="395" spans="1:25" s="78" customFormat="1" ht="10.5" customHeight="1" x14ac:dyDescent="0.15">
      <c r="A395" s="973" t="s">
        <v>670</v>
      </c>
      <c r="B395" s="78">
        <v>1265360</v>
      </c>
      <c r="C395" s="78" t="s">
        <v>765</v>
      </c>
      <c r="D395" s="78">
        <v>91528</v>
      </c>
      <c r="E395" s="78" t="s">
        <v>765</v>
      </c>
      <c r="F395" s="78">
        <v>294246</v>
      </c>
      <c r="G395" s="78">
        <v>207476</v>
      </c>
      <c r="H395" s="78">
        <v>26689</v>
      </c>
      <c r="I395" s="78" t="s">
        <v>765</v>
      </c>
      <c r="J395" s="78" t="s">
        <v>765</v>
      </c>
      <c r="K395" s="78">
        <v>53119</v>
      </c>
      <c r="L395" s="78">
        <v>106976</v>
      </c>
      <c r="M395" s="78">
        <v>178922</v>
      </c>
      <c r="N395" s="78">
        <v>258171</v>
      </c>
      <c r="O395" s="78">
        <v>48233</v>
      </c>
      <c r="P395" s="78">
        <v>517502</v>
      </c>
      <c r="Q395" s="78" t="s">
        <v>765</v>
      </c>
      <c r="R395" s="80" t="s">
        <v>120</v>
      </c>
      <c r="S395" s="77"/>
      <c r="T395" s="77"/>
      <c r="U395" s="77"/>
      <c r="V395" s="77"/>
      <c r="W395" s="77"/>
      <c r="X395" s="77"/>
      <c r="Y395" s="77"/>
    </row>
    <row r="396" spans="1:25" s="78" customFormat="1" ht="10.5" customHeight="1" x14ac:dyDescent="0.15">
      <c r="A396" s="973" t="s">
        <v>671</v>
      </c>
      <c r="B396" s="78">
        <v>582962</v>
      </c>
      <c r="C396" s="78">
        <v>67720</v>
      </c>
      <c r="D396" s="78" t="s">
        <v>765</v>
      </c>
      <c r="E396" s="78" t="s">
        <v>765</v>
      </c>
      <c r="F396" s="78">
        <v>264269</v>
      </c>
      <c r="G396" s="78" t="s">
        <v>765</v>
      </c>
      <c r="H396" s="78" t="s">
        <v>765</v>
      </c>
      <c r="I396" s="78" t="s">
        <v>765</v>
      </c>
      <c r="J396" s="78">
        <v>32940</v>
      </c>
      <c r="K396" s="78" t="s">
        <v>765</v>
      </c>
      <c r="L396" s="78">
        <v>106360</v>
      </c>
      <c r="M396" s="78" t="s">
        <v>765</v>
      </c>
      <c r="N396" s="78">
        <v>111673</v>
      </c>
      <c r="O396" s="78" t="s">
        <v>765</v>
      </c>
      <c r="P396" s="78" t="s">
        <v>765</v>
      </c>
      <c r="Q396" s="78" t="s">
        <v>765</v>
      </c>
      <c r="R396" s="80" t="s">
        <v>283</v>
      </c>
      <c r="S396" s="77"/>
      <c r="T396" s="77"/>
      <c r="U396" s="77"/>
      <c r="V396" s="77"/>
      <c r="W396" s="77"/>
      <c r="X396" s="77"/>
      <c r="Y396" s="77"/>
    </row>
    <row r="397" spans="1:25" s="78" customFormat="1" ht="10.5" customHeight="1" x14ac:dyDescent="0.15">
      <c r="A397" s="973" t="s">
        <v>672</v>
      </c>
      <c r="B397" s="78">
        <v>410946</v>
      </c>
      <c r="C397" s="78" t="s">
        <v>765</v>
      </c>
      <c r="D397" s="78" t="s">
        <v>765</v>
      </c>
      <c r="E397" s="78">
        <v>48236</v>
      </c>
      <c r="F397" s="78">
        <v>256598</v>
      </c>
      <c r="G397" s="78" t="s">
        <v>765</v>
      </c>
      <c r="H397" s="78" t="s">
        <v>765</v>
      </c>
      <c r="I397" s="78" t="s">
        <v>765</v>
      </c>
      <c r="J397" s="78" t="s">
        <v>765</v>
      </c>
      <c r="K397" s="78" t="s">
        <v>765</v>
      </c>
      <c r="L397" s="78">
        <v>53007</v>
      </c>
      <c r="M397" s="78" t="s">
        <v>765</v>
      </c>
      <c r="N397" s="78">
        <v>53105</v>
      </c>
      <c r="O397" s="78" t="s">
        <v>765</v>
      </c>
      <c r="P397" s="78">
        <v>29938</v>
      </c>
      <c r="Q397" s="78" t="s">
        <v>765</v>
      </c>
      <c r="R397" s="80" t="s">
        <v>673</v>
      </c>
      <c r="S397" s="77"/>
      <c r="T397" s="77"/>
      <c r="U397" s="77"/>
      <c r="V397" s="77"/>
      <c r="W397" s="77"/>
      <c r="X397" s="77"/>
      <c r="Y397" s="77"/>
    </row>
    <row r="398" spans="1:25" s="78" customFormat="1" ht="10.5" customHeight="1" x14ac:dyDescent="0.15">
      <c r="A398" s="973"/>
      <c r="R398" s="80"/>
      <c r="S398" s="77"/>
      <c r="T398" s="77"/>
      <c r="U398" s="77"/>
      <c r="V398" s="77"/>
      <c r="W398" s="77"/>
      <c r="X398" s="77"/>
      <c r="Y398" s="77"/>
    </row>
    <row r="399" spans="1:25" s="78" customFormat="1" ht="10.5" customHeight="1" x14ac:dyDescent="0.15">
      <c r="A399" s="973" t="s">
        <v>595</v>
      </c>
      <c r="B399" s="78">
        <v>606306</v>
      </c>
      <c r="C399" s="78">
        <v>67720</v>
      </c>
      <c r="D399" s="78" t="s">
        <v>765</v>
      </c>
      <c r="E399" s="78" t="s">
        <v>765</v>
      </c>
      <c r="F399" s="78">
        <v>279348</v>
      </c>
      <c r="G399" s="78" t="s">
        <v>765</v>
      </c>
      <c r="H399" s="78" t="s">
        <v>765</v>
      </c>
      <c r="I399" s="78" t="s">
        <v>765</v>
      </c>
      <c r="J399" s="78">
        <v>32940</v>
      </c>
      <c r="K399" s="78" t="s">
        <v>765</v>
      </c>
      <c r="L399" s="78">
        <v>106606</v>
      </c>
      <c r="M399" s="78" t="s">
        <v>765</v>
      </c>
      <c r="N399" s="78">
        <v>119692</v>
      </c>
      <c r="O399" s="78" t="s">
        <v>765</v>
      </c>
      <c r="P399" s="78" t="s">
        <v>765</v>
      </c>
      <c r="Q399" s="78" t="s">
        <v>765</v>
      </c>
      <c r="R399" s="80" t="s">
        <v>282</v>
      </c>
      <c r="S399" s="77"/>
      <c r="T399" s="77"/>
      <c r="U399" s="77"/>
      <c r="V399" s="77"/>
      <c r="W399" s="77"/>
      <c r="X399" s="77"/>
      <c r="Y399" s="77"/>
    </row>
    <row r="400" spans="1:25" s="78" customFormat="1" ht="10.5" customHeight="1" x14ac:dyDescent="0.15">
      <c r="A400" s="973" t="s">
        <v>674</v>
      </c>
      <c r="B400" s="78">
        <v>418725</v>
      </c>
      <c r="C400" s="78" t="s">
        <v>765</v>
      </c>
      <c r="D400" s="78" t="s">
        <v>765</v>
      </c>
      <c r="E400" s="78">
        <v>48236</v>
      </c>
      <c r="F400" s="78">
        <v>235737</v>
      </c>
      <c r="G400" s="78" t="s">
        <v>765</v>
      </c>
      <c r="H400" s="78" t="s">
        <v>765</v>
      </c>
      <c r="I400" s="78" t="s">
        <v>765</v>
      </c>
      <c r="J400" s="78" t="s">
        <v>765</v>
      </c>
      <c r="K400" s="78" t="s">
        <v>765</v>
      </c>
      <c r="L400" s="78">
        <v>26457</v>
      </c>
      <c r="M400" s="78" t="s">
        <v>765</v>
      </c>
      <c r="N400" s="78">
        <v>108295</v>
      </c>
      <c r="O400" s="78" t="s">
        <v>765</v>
      </c>
      <c r="P400" s="78">
        <v>44031</v>
      </c>
      <c r="Q400" s="78" t="s">
        <v>765</v>
      </c>
      <c r="R400" s="80" t="s">
        <v>675</v>
      </c>
      <c r="S400" s="77"/>
      <c r="T400" s="77"/>
      <c r="U400" s="77"/>
      <c r="V400" s="77"/>
      <c r="W400" s="77"/>
      <c r="X400" s="77"/>
      <c r="Y400" s="77"/>
    </row>
    <row r="401" spans="1:25" s="78" customFormat="1" ht="10.5" customHeight="1" x14ac:dyDescent="0.15">
      <c r="A401" s="973"/>
      <c r="R401" s="80"/>
      <c r="S401" s="77"/>
      <c r="T401" s="77"/>
      <c r="U401" s="77"/>
      <c r="V401" s="77"/>
      <c r="W401" s="77"/>
      <c r="X401" s="77"/>
      <c r="Y401" s="77"/>
    </row>
    <row r="402" spans="1:25" s="78" customFormat="1" ht="10.5" customHeight="1" x14ac:dyDescent="0.15">
      <c r="A402" s="973" t="s">
        <v>393</v>
      </c>
      <c r="B402" s="78">
        <v>167105</v>
      </c>
      <c r="C402" s="78" t="s">
        <v>765</v>
      </c>
      <c r="D402" s="78" t="s">
        <v>765</v>
      </c>
      <c r="E402" s="78" t="s">
        <v>765</v>
      </c>
      <c r="F402" s="78">
        <v>87450</v>
      </c>
      <c r="G402" s="78" t="s">
        <v>765</v>
      </c>
      <c r="H402" s="78" t="s">
        <v>765</v>
      </c>
      <c r="I402" s="78" t="s">
        <v>765</v>
      </c>
      <c r="J402" s="78" t="s">
        <v>765</v>
      </c>
      <c r="K402" s="78" t="s">
        <v>765</v>
      </c>
      <c r="L402" s="78">
        <v>26550</v>
      </c>
      <c r="M402" s="78" t="s">
        <v>765</v>
      </c>
      <c r="N402" s="78">
        <v>53105</v>
      </c>
      <c r="O402" s="78" t="s">
        <v>765</v>
      </c>
      <c r="P402" s="78" t="s">
        <v>765</v>
      </c>
      <c r="Q402" s="78" t="s">
        <v>765</v>
      </c>
      <c r="R402" s="80" t="s">
        <v>281</v>
      </c>
      <c r="S402" s="77"/>
      <c r="T402" s="77"/>
      <c r="U402" s="77"/>
      <c r="V402" s="77"/>
      <c r="W402" s="77"/>
      <c r="X402" s="77"/>
      <c r="Y402" s="77"/>
    </row>
    <row r="403" spans="1:25" s="78" customFormat="1" ht="10.5" customHeight="1" x14ac:dyDescent="0.15">
      <c r="A403" s="973" t="s">
        <v>396</v>
      </c>
      <c r="B403" s="78">
        <v>80135</v>
      </c>
      <c r="C403" s="78" t="s">
        <v>765</v>
      </c>
      <c r="D403" s="78" t="s">
        <v>765</v>
      </c>
      <c r="E403" s="78" t="s">
        <v>765</v>
      </c>
      <c r="F403" s="78">
        <v>53678</v>
      </c>
      <c r="G403" s="78" t="s">
        <v>765</v>
      </c>
      <c r="H403" s="78" t="s">
        <v>765</v>
      </c>
      <c r="I403" s="78" t="s">
        <v>765</v>
      </c>
      <c r="J403" s="78" t="s">
        <v>765</v>
      </c>
      <c r="K403" s="78" t="s">
        <v>765</v>
      </c>
      <c r="L403" s="78">
        <v>26457</v>
      </c>
      <c r="M403" s="78" t="s">
        <v>765</v>
      </c>
      <c r="N403" s="78" t="s">
        <v>765</v>
      </c>
      <c r="O403" s="78" t="s">
        <v>765</v>
      </c>
      <c r="P403" s="78" t="s">
        <v>765</v>
      </c>
      <c r="Q403" s="78" t="s">
        <v>765</v>
      </c>
      <c r="R403" s="80" t="s">
        <v>121</v>
      </c>
      <c r="S403" s="77"/>
      <c r="T403" s="77"/>
      <c r="U403" s="77"/>
      <c r="V403" s="77"/>
      <c r="W403" s="77"/>
      <c r="X403" s="77"/>
      <c r="Y403" s="77"/>
    </row>
    <row r="404" spans="1:25" s="78" customFormat="1" ht="10.5" customHeight="1" x14ac:dyDescent="0.15">
      <c r="A404" s="973" t="s">
        <v>395</v>
      </c>
      <c r="B404" s="78">
        <v>54661</v>
      </c>
      <c r="C404" s="78" t="s">
        <v>765</v>
      </c>
      <c r="D404" s="78" t="s">
        <v>765</v>
      </c>
      <c r="E404" s="78" t="s">
        <v>765</v>
      </c>
      <c r="F404" s="78">
        <v>54661</v>
      </c>
      <c r="G404" s="78" t="s">
        <v>765</v>
      </c>
      <c r="H404" s="78" t="s">
        <v>765</v>
      </c>
      <c r="I404" s="78" t="s">
        <v>765</v>
      </c>
      <c r="J404" s="78" t="s">
        <v>765</v>
      </c>
      <c r="K404" s="78" t="s">
        <v>765</v>
      </c>
      <c r="L404" s="78" t="s">
        <v>765</v>
      </c>
      <c r="M404" s="78" t="s">
        <v>765</v>
      </c>
      <c r="N404" s="78" t="s">
        <v>765</v>
      </c>
      <c r="O404" s="78" t="s">
        <v>765</v>
      </c>
      <c r="P404" s="78">
        <v>14958</v>
      </c>
      <c r="Q404" s="78" t="s">
        <v>765</v>
      </c>
      <c r="R404" s="80" t="s">
        <v>122</v>
      </c>
      <c r="S404" s="77"/>
      <c r="T404" s="77"/>
      <c r="U404" s="77"/>
      <c r="V404" s="77"/>
      <c r="W404" s="77"/>
      <c r="X404" s="77"/>
      <c r="Y404" s="77"/>
    </row>
    <row r="405" spans="1:25" s="78" customFormat="1" ht="10.5" customHeight="1" x14ac:dyDescent="0.15">
      <c r="A405" s="973" t="s">
        <v>394</v>
      </c>
      <c r="B405" s="78">
        <v>109045</v>
      </c>
      <c r="C405" s="78" t="s">
        <v>765</v>
      </c>
      <c r="D405" s="78" t="s">
        <v>765</v>
      </c>
      <c r="E405" s="78">
        <v>48236</v>
      </c>
      <c r="F405" s="78">
        <v>60809</v>
      </c>
      <c r="G405" s="78" t="s">
        <v>765</v>
      </c>
      <c r="H405" s="78" t="s">
        <v>765</v>
      </c>
      <c r="I405" s="78" t="s">
        <v>765</v>
      </c>
      <c r="J405" s="78" t="s">
        <v>765</v>
      </c>
      <c r="K405" s="78" t="s">
        <v>765</v>
      </c>
      <c r="L405" s="78" t="s">
        <v>765</v>
      </c>
      <c r="M405" s="78" t="s">
        <v>765</v>
      </c>
      <c r="N405" s="78" t="s">
        <v>765</v>
      </c>
      <c r="O405" s="78" t="s">
        <v>765</v>
      </c>
      <c r="P405" s="78">
        <v>14980</v>
      </c>
      <c r="Q405" s="78" t="s">
        <v>765</v>
      </c>
      <c r="R405" s="80" t="s">
        <v>123</v>
      </c>
      <c r="S405" s="77"/>
      <c r="T405" s="77"/>
      <c r="U405" s="77"/>
      <c r="V405" s="77"/>
      <c r="W405" s="77"/>
      <c r="X405" s="77"/>
      <c r="Y405" s="77"/>
    </row>
    <row r="406" spans="1:25" s="78" customFormat="1" ht="10.5" customHeight="1" x14ac:dyDescent="0.15">
      <c r="A406" s="973" t="s">
        <v>676</v>
      </c>
      <c r="B406" s="78">
        <v>174884</v>
      </c>
      <c r="C406" s="78" t="s">
        <v>765</v>
      </c>
      <c r="D406" s="78" t="s">
        <v>765</v>
      </c>
      <c r="E406" s="78" t="s">
        <v>765</v>
      </c>
      <c r="F406" s="78">
        <v>66589</v>
      </c>
      <c r="G406" s="78" t="s">
        <v>765</v>
      </c>
      <c r="H406" s="78" t="s">
        <v>765</v>
      </c>
      <c r="I406" s="78" t="s">
        <v>765</v>
      </c>
      <c r="J406" s="78" t="s">
        <v>765</v>
      </c>
      <c r="K406" s="78" t="s">
        <v>765</v>
      </c>
      <c r="L406" s="78" t="s">
        <v>765</v>
      </c>
      <c r="M406" s="78" t="s">
        <v>765</v>
      </c>
      <c r="N406" s="78">
        <v>108295</v>
      </c>
      <c r="O406" s="78" t="s">
        <v>765</v>
      </c>
      <c r="P406" s="78">
        <v>14093</v>
      </c>
      <c r="Q406" s="78" t="s">
        <v>765</v>
      </c>
      <c r="R406" s="80" t="s">
        <v>677</v>
      </c>
      <c r="S406" s="77"/>
      <c r="T406" s="77"/>
      <c r="U406" s="77"/>
      <c r="V406" s="77"/>
      <c r="W406" s="77"/>
      <c r="X406" s="77"/>
      <c r="Y406" s="77"/>
    </row>
    <row r="407" spans="1:25" s="78" customFormat="1" ht="10.5" customHeight="1" x14ac:dyDescent="0.15">
      <c r="A407" s="973"/>
      <c r="R407" s="80"/>
      <c r="S407" s="77"/>
      <c r="T407" s="77"/>
      <c r="U407" s="77"/>
      <c r="V407" s="77"/>
      <c r="W407" s="77"/>
      <c r="X407" s="77"/>
      <c r="Y407" s="77"/>
    </row>
    <row r="408" spans="1:25" s="78" customFormat="1" ht="10.5" customHeight="1" x14ac:dyDescent="0.15">
      <c r="A408" s="973" t="s">
        <v>280</v>
      </c>
      <c r="B408" s="78">
        <v>15649</v>
      </c>
      <c r="C408" s="78" t="s">
        <v>765</v>
      </c>
      <c r="D408" s="78" t="s">
        <v>765</v>
      </c>
      <c r="E408" s="78" t="s">
        <v>765</v>
      </c>
      <c r="F408" s="78">
        <v>15649</v>
      </c>
      <c r="G408" s="78" t="s">
        <v>765</v>
      </c>
      <c r="H408" s="78" t="s">
        <v>765</v>
      </c>
      <c r="I408" s="78" t="s">
        <v>765</v>
      </c>
      <c r="J408" s="78" t="s">
        <v>765</v>
      </c>
      <c r="K408" s="78" t="s">
        <v>765</v>
      </c>
      <c r="L408" s="78" t="s">
        <v>765</v>
      </c>
      <c r="M408" s="78" t="s">
        <v>765</v>
      </c>
      <c r="N408" s="78" t="s">
        <v>765</v>
      </c>
      <c r="O408" s="78" t="s">
        <v>765</v>
      </c>
      <c r="P408" s="78" t="s">
        <v>765</v>
      </c>
      <c r="Q408" s="78" t="s">
        <v>765</v>
      </c>
      <c r="R408" s="80" t="s">
        <v>279</v>
      </c>
      <c r="S408" s="77"/>
      <c r="T408" s="77"/>
      <c r="U408" s="77"/>
      <c r="V408" s="77"/>
      <c r="W408" s="77"/>
      <c r="X408" s="77"/>
      <c r="Y408" s="77"/>
    </row>
    <row r="409" spans="1:25" s="78" customFormat="1" ht="10.5" customHeight="1" x14ac:dyDescent="0.15">
      <c r="A409" s="973" t="s">
        <v>383</v>
      </c>
      <c r="B409" s="78">
        <v>59533</v>
      </c>
      <c r="C409" s="78" t="s">
        <v>765</v>
      </c>
      <c r="D409" s="78" t="s">
        <v>765</v>
      </c>
      <c r="E409" s="78" t="s">
        <v>765</v>
      </c>
      <c r="F409" s="78">
        <v>32983</v>
      </c>
      <c r="G409" s="78" t="s">
        <v>765</v>
      </c>
      <c r="H409" s="78" t="s">
        <v>765</v>
      </c>
      <c r="I409" s="78" t="s">
        <v>765</v>
      </c>
      <c r="J409" s="78" t="s">
        <v>765</v>
      </c>
      <c r="K409" s="78" t="s">
        <v>765</v>
      </c>
      <c r="L409" s="78">
        <v>26550</v>
      </c>
      <c r="M409" s="78" t="s">
        <v>765</v>
      </c>
      <c r="N409" s="78" t="s">
        <v>765</v>
      </c>
      <c r="O409" s="78" t="s">
        <v>765</v>
      </c>
      <c r="P409" s="78" t="s">
        <v>765</v>
      </c>
      <c r="Q409" s="78" t="s">
        <v>765</v>
      </c>
      <c r="R409" s="80" t="s">
        <v>104</v>
      </c>
      <c r="S409" s="77"/>
      <c r="T409" s="77"/>
      <c r="U409" s="77"/>
      <c r="V409" s="77"/>
      <c r="W409" s="77"/>
      <c r="X409" s="77"/>
      <c r="Y409" s="77"/>
    </row>
    <row r="410" spans="1:25" s="78" customFormat="1" ht="10.5" customHeight="1" x14ac:dyDescent="0.15">
      <c r="A410" s="973" t="s">
        <v>382</v>
      </c>
      <c r="B410" s="78">
        <v>91923</v>
      </c>
      <c r="C410" s="78" t="s">
        <v>765</v>
      </c>
      <c r="D410" s="78" t="s">
        <v>765</v>
      </c>
      <c r="E410" s="78" t="s">
        <v>765</v>
      </c>
      <c r="F410" s="78">
        <v>38818</v>
      </c>
      <c r="G410" s="78" t="s">
        <v>765</v>
      </c>
      <c r="H410" s="78" t="s">
        <v>765</v>
      </c>
      <c r="I410" s="78" t="s">
        <v>765</v>
      </c>
      <c r="J410" s="78" t="s">
        <v>765</v>
      </c>
      <c r="K410" s="78" t="s">
        <v>765</v>
      </c>
      <c r="L410" s="78" t="s">
        <v>765</v>
      </c>
      <c r="M410" s="78" t="s">
        <v>765</v>
      </c>
      <c r="N410" s="78">
        <v>53105</v>
      </c>
      <c r="O410" s="78" t="s">
        <v>765</v>
      </c>
      <c r="P410" s="78" t="s">
        <v>765</v>
      </c>
      <c r="Q410" s="78" t="s">
        <v>765</v>
      </c>
      <c r="R410" s="80" t="s">
        <v>105</v>
      </c>
      <c r="S410" s="77"/>
      <c r="T410" s="77"/>
      <c r="U410" s="77"/>
      <c r="V410" s="77"/>
      <c r="W410" s="77"/>
      <c r="X410" s="77"/>
      <c r="Y410" s="77"/>
    </row>
    <row r="411" spans="1:25" s="78" customFormat="1" ht="10.5" customHeight="1" x14ac:dyDescent="0.15">
      <c r="A411" s="973" t="s">
        <v>392</v>
      </c>
      <c r="B411" s="78">
        <v>26457</v>
      </c>
      <c r="C411" s="78" t="s">
        <v>765</v>
      </c>
      <c r="D411" s="78" t="s">
        <v>765</v>
      </c>
      <c r="E411" s="78" t="s">
        <v>765</v>
      </c>
      <c r="F411" s="78" t="s">
        <v>765</v>
      </c>
      <c r="G411" s="78" t="s">
        <v>765</v>
      </c>
      <c r="H411" s="78" t="s">
        <v>765</v>
      </c>
      <c r="I411" s="78" t="s">
        <v>765</v>
      </c>
      <c r="J411" s="78" t="s">
        <v>765</v>
      </c>
      <c r="K411" s="78" t="s">
        <v>765</v>
      </c>
      <c r="L411" s="78">
        <v>26457</v>
      </c>
      <c r="M411" s="78" t="s">
        <v>765</v>
      </c>
      <c r="N411" s="78" t="s">
        <v>765</v>
      </c>
      <c r="O411" s="78" t="s">
        <v>765</v>
      </c>
      <c r="P411" s="78" t="s">
        <v>765</v>
      </c>
      <c r="Q411" s="78" t="s">
        <v>765</v>
      </c>
      <c r="R411" s="80" t="s">
        <v>106</v>
      </c>
      <c r="S411" s="77"/>
      <c r="T411" s="77"/>
      <c r="U411" s="77"/>
      <c r="V411" s="77"/>
      <c r="W411" s="77"/>
      <c r="X411" s="77"/>
      <c r="Y411" s="77"/>
    </row>
    <row r="412" spans="1:25" s="78" customFormat="1" ht="10.5" customHeight="1" x14ac:dyDescent="0.15">
      <c r="A412" s="973" t="s">
        <v>391</v>
      </c>
      <c r="B412" s="78">
        <v>40977</v>
      </c>
      <c r="C412" s="78" t="s">
        <v>765</v>
      </c>
      <c r="D412" s="78" t="s">
        <v>765</v>
      </c>
      <c r="E412" s="78" t="s">
        <v>765</v>
      </c>
      <c r="F412" s="78">
        <v>40977</v>
      </c>
      <c r="G412" s="78" t="s">
        <v>765</v>
      </c>
      <c r="H412" s="78" t="s">
        <v>765</v>
      </c>
      <c r="I412" s="78" t="s">
        <v>765</v>
      </c>
      <c r="J412" s="78" t="s">
        <v>765</v>
      </c>
      <c r="K412" s="78" t="s">
        <v>765</v>
      </c>
      <c r="L412" s="78" t="s">
        <v>765</v>
      </c>
      <c r="M412" s="78" t="s">
        <v>765</v>
      </c>
      <c r="N412" s="78" t="s">
        <v>765</v>
      </c>
      <c r="O412" s="78" t="s">
        <v>765</v>
      </c>
      <c r="P412" s="78" t="s">
        <v>765</v>
      </c>
      <c r="Q412" s="78" t="s">
        <v>765</v>
      </c>
      <c r="R412" s="81" t="s">
        <v>124</v>
      </c>
      <c r="S412" s="77"/>
      <c r="T412" s="77"/>
      <c r="U412" s="77"/>
      <c r="V412" s="77"/>
      <c r="W412" s="77"/>
      <c r="X412" s="77"/>
      <c r="Y412" s="77"/>
    </row>
    <row r="413" spans="1:25" s="78" customFormat="1" ht="10.5" customHeight="1" x14ac:dyDescent="0.15">
      <c r="A413" s="973" t="s">
        <v>390</v>
      </c>
      <c r="B413" s="78">
        <v>12701</v>
      </c>
      <c r="C413" s="78" t="s">
        <v>765</v>
      </c>
      <c r="D413" s="78" t="s">
        <v>765</v>
      </c>
      <c r="E413" s="78" t="s">
        <v>765</v>
      </c>
      <c r="F413" s="78">
        <v>12701</v>
      </c>
      <c r="G413" s="78" t="s">
        <v>765</v>
      </c>
      <c r="H413" s="78" t="s">
        <v>765</v>
      </c>
      <c r="I413" s="78" t="s">
        <v>765</v>
      </c>
      <c r="J413" s="78" t="s">
        <v>765</v>
      </c>
      <c r="K413" s="78" t="s">
        <v>765</v>
      </c>
      <c r="L413" s="78" t="s">
        <v>765</v>
      </c>
      <c r="M413" s="78" t="s">
        <v>765</v>
      </c>
      <c r="N413" s="78" t="s">
        <v>765</v>
      </c>
      <c r="O413" s="78" t="s">
        <v>765</v>
      </c>
      <c r="P413" s="78" t="s">
        <v>765</v>
      </c>
      <c r="Q413" s="78" t="s">
        <v>765</v>
      </c>
      <c r="R413" s="80" t="s">
        <v>125</v>
      </c>
      <c r="S413" s="77"/>
      <c r="T413" s="77"/>
      <c r="U413" s="77"/>
      <c r="V413" s="77"/>
      <c r="W413" s="77"/>
      <c r="X413" s="77"/>
      <c r="Y413" s="77"/>
    </row>
    <row r="414" spans="1:25" s="78" customFormat="1" ht="10.5" customHeight="1" x14ac:dyDescent="0.15">
      <c r="A414" s="973" t="s">
        <v>389</v>
      </c>
      <c r="B414" s="78">
        <v>27662</v>
      </c>
      <c r="C414" s="78" t="s">
        <v>765</v>
      </c>
      <c r="D414" s="78" t="s">
        <v>765</v>
      </c>
      <c r="E414" s="78" t="s">
        <v>765</v>
      </c>
      <c r="F414" s="78">
        <v>27662</v>
      </c>
      <c r="G414" s="78" t="s">
        <v>765</v>
      </c>
      <c r="H414" s="78" t="s">
        <v>765</v>
      </c>
      <c r="I414" s="78" t="s">
        <v>765</v>
      </c>
      <c r="J414" s="78" t="s">
        <v>765</v>
      </c>
      <c r="K414" s="78" t="s">
        <v>765</v>
      </c>
      <c r="L414" s="78" t="s">
        <v>765</v>
      </c>
      <c r="M414" s="78" t="s">
        <v>765</v>
      </c>
      <c r="N414" s="78" t="s">
        <v>765</v>
      </c>
      <c r="O414" s="78" t="s">
        <v>765</v>
      </c>
      <c r="P414" s="78">
        <v>14958</v>
      </c>
      <c r="Q414" s="78" t="s">
        <v>765</v>
      </c>
      <c r="R414" s="80" t="s">
        <v>126</v>
      </c>
      <c r="S414" s="77"/>
      <c r="T414" s="77"/>
      <c r="U414" s="77"/>
      <c r="V414" s="77"/>
      <c r="W414" s="77"/>
      <c r="X414" s="77"/>
      <c r="Y414" s="77"/>
    </row>
    <row r="415" spans="1:25" s="78" customFormat="1" ht="10.5" customHeight="1" x14ac:dyDescent="0.15">
      <c r="A415" s="973" t="s">
        <v>388</v>
      </c>
      <c r="B415" s="78" t="s">
        <v>765</v>
      </c>
      <c r="C415" s="78" t="s">
        <v>765</v>
      </c>
      <c r="D415" s="78" t="s">
        <v>765</v>
      </c>
      <c r="E415" s="78" t="s">
        <v>765</v>
      </c>
      <c r="F415" s="78" t="s">
        <v>765</v>
      </c>
      <c r="G415" s="78" t="s">
        <v>765</v>
      </c>
      <c r="H415" s="78" t="s">
        <v>765</v>
      </c>
      <c r="I415" s="78" t="s">
        <v>765</v>
      </c>
      <c r="J415" s="78" t="s">
        <v>765</v>
      </c>
      <c r="K415" s="78" t="s">
        <v>765</v>
      </c>
      <c r="L415" s="78" t="s">
        <v>765</v>
      </c>
      <c r="M415" s="78" t="s">
        <v>765</v>
      </c>
      <c r="N415" s="78" t="s">
        <v>765</v>
      </c>
      <c r="O415" s="78" t="s">
        <v>765</v>
      </c>
      <c r="P415" s="78" t="s">
        <v>765</v>
      </c>
      <c r="Q415" s="78" t="s">
        <v>765</v>
      </c>
      <c r="R415" s="80" t="s">
        <v>127</v>
      </c>
      <c r="S415" s="77"/>
      <c r="T415" s="77"/>
      <c r="U415" s="77"/>
      <c r="V415" s="77"/>
      <c r="W415" s="77"/>
      <c r="X415" s="77"/>
      <c r="Y415" s="77"/>
    </row>
    <row r="416" spans="1:25" s="78" customFormat="1" ht="10.5" customHeight="1" x14ac:dyDescent="0.15">
      <c r="A416" s="973" t="s">
        <v>387</v>
      </c>
      <c r="B416" s="78">
        <v>26999</v>
      </c>
      <c r="C416" s="78" t="s">
        <v>765</v>
      </c>
      <c r="D416" s="78" t="s">
        <v>765</v>
      </c>
      <c r="E416" s="78" t="s">
        <v>765</v>
      </c>
      <c r="F416" s="78">
        <v>26999</v>
      </c>
      <c r="G416" s="78" t="s">
        <v>765</v>
      </c>
      <c r="H416" s="78" t="s">
        <v>765</v>
      </c>
      <c r="I416" s="78" t="s">
        <v>765</v>
      </c>
      <c r="J416" s="78" t="s">
        <v>765</v>
      </c>
      <c r="K416" s="78" t="s">
        <v>765</v>
      </c>
      <c r="L416" s="78" t="s">
        <v>765</v>
      </c>
      <c r="M416" s="78" t="s">
        <v>765</v>
      </c>
      <c r="N416" s="78" t="s">
        <v>765</v>
      </c>
      <c r="O416" s="78" t="s">
        <v>765</v>
      </c>
      <c r="P416" s="78" t="s">
        <v>765</v>
      </c>
      <c r="Q416" s="78" t="s">
        <v>765</v>
      </c>
      <c r="R416" s="80" t="s">
        <v>128</v>
      </c>
      <c r="S416" s="77"/>
      <c r="T416" s="77"/>
      <c r="U416" s="77"/>
      <c r="V416" s="77"/>
      <c r="W416" s="77"/>
      <c r="X416" s="77"/>
      <c r="Y416" s="77"/>
    </row>
    <row r="417" spans="1:25" s="78" customFormat="1" ht="10.5" customHeight="1" x14ac:dyDescent="0.15">
      <c r="A417" s="973" t="s">
        <v>386</v>
      </c>
      <c r="B417" s="78">
        <v>24599</v>
      </c>
      <c r="C417" s="78" t="s">
        <v>765</v>
      </c>
      <c r="D417" s="78" t="s">
        <v>765</v>
      </c>
      <c r="E417" s="78" t="s">
        <v>765</v>
      </c>
      <c r="F417" s="78">
        <v>24599</v>
      </c>
      <c r="G417" s="78" t="s">
        <v>765</v>
      </c>
      <c r="H417" s="78" t="s">
        <v>765</v>
      </c>
      <c r="I417" s="78" t="s">
        <v>765</v>
      </c>
      <c r="J417" s="78" t="s">
        <v>765</v>
      </c>
      <c r="K417" s="78" t="s">
        <v>765</v>
      </c>
      <c r="L417" s="78" t="s">
        <v>765</v>
      </c>
      <c r="M417" s="78" t="s">
        <v>765</v>
      </c>
      <c r="N417" s="78" t="s">
        <v>765</v>
      </c>
      <c r="O417" s="78" t="s">
        <v>765</v>
      </c>
      <c r="P417" s="78" t="s">
        <v>765</v>
      </c>
      <c r="Q417" s="78" t="s">
        <v>765</v>
      </c>
      <c r="R417" s="80" t="s">
        <v>107</v>
      </c>
      <c r="S417" s="77"/>
      <c r="T417" s="77"/>
      <c r="U417" s="77"/>
      <c r="V417" s="77"/>
      <c r="W417" s="77"/>
      <c r="X417" s="77"/>
      <c r="Y417" s="77"/>
    </row>
    <row r="418" spans="1:25" s="78" customFormat="1" ht="10.5" customHeight="1" x14ac:dyDescent="0.15">
      <c r="A418" s="973" t="s">
        <v>385</v>
      </c>
      <c r="B418" s="78">
        <v>19623</v>
      </c>
      <c r="C418" s="78" t="s">
        <v>765</v>
      </c>
      <c r="D418" s="78" t="s">
        <v>765</v>
      </c>
      <c r="E418" s="78" t="s">
        <v>765</v>
      </c>
      <c r="F418" s="78">
        <v>19623</v>
      </c>
      <c r="G418" s="78" t="s">
        <v>765</v>
      </c>
      <c r="H418" s="78" t="s">
        <v>765</v>
      </c>
      <c r="I418" s="78" t="s">
        <v>765</v>
      </c>
      <c r="J418" s="78" t="s">
        <v>765</v>
      </c>
      <c r="K418" s="78" t="s">
        <v>765</v>
      </c>
      <c r="L418" s="78" t="s">
        <v>765</v>
      </c>
      <c r="M418" s="78" t="s">
        <v>765</v>
      </c>
      <c r="N418" s="78" t="s">
        <v>765</v>
      </c>
      <c r="O418" s="78" t="s">
        <v>765</v>
      </c>
      <c r="P418" s="78" t="s">
        <v>765</v>
      </c>
      <c r="Q418" s="78" t="s">
        <v>765</v>
      </c>
      <c r="R418" s="80" t="s">
        <v>108</v>
      </c>
      <c r="S418" s="77"/>
      <c r="T418" s="77"/>
      <c r="U418" s="77"/>
      <c r="V418" s="77"/>
      <c r="W418" s="77"/>
      <c r="X418" s="77"/>
      <c r="Y418" s="77"/>
    </row>
    <row r="419" spans="1:25" s="78" customFormat="1" ht="10.5" customHeight="1" x14ac:dyDescent="0.15">
      <c r="A419" s="973" t="s">
        <v>384</v>
      </c>
      <c r="B419" s="78">
        <v>64823</v>
      </c>
      <c r="C419" s="78" t="s">
        <v>765</v>
      </c>
      <c r="D419" s="78" t="s">
        <v>765</v>
      </c>
      <c r="E419" s="78">
        <v>48236</v>
      </c>
      <c r="F419" s="78">
        <v>16587</v>
      </c>
      <c r="G419" s="78" t="s">
        <v>765</v>
      </c>
      <c r="H419" s="78" t="s">
        <v>765</v>
      </c>
      <c r="I419" s="78" t="s">
        <v>765</v>
      </c>
      <c r="J419" s="78" t="s">
        <v>765</v>
      </c>
      <c r="K419" s="78" t="s">
        <v>765</v>
      </c>
      <c r="L419" s="78" t="s">
        <v>765</v>
      </c>
      <c r="M419" s="78" t="s">
        <v>765</v>
      </c>
      <c r="N419" s="78" t="s">
        <v>765</v>
      </c>
      <c r="O419" s="78" t="s">
        <v>765</v>
      </c>
      <c r="P419" s="78">
        <v>14980</v>
      </c>
      <c r="Q419" s="78" t="s">
        <v>765</v>
      </c>
      <c r="R419" s="80" t="s">
        <v>109</v>
      </c>
      <c r="S419" s="77"/>
      <c r="T419" s="77"/>
      <c r="U419" s="77"/>
      <c r="V419" s="77"/>
      <c r="W419" s="77"/>
      <c r="X419" s="77"/>
      <c r="Y419" s="77"/>
    </row>
    <row r="420" spans="1:25" s="78" customFormat="1" ht="10.5" customHeight="1" x14ac:dyDescent="0.15">
      <c r="A420" s="973" t="s">
        <v>678</v>
      </c>
      <c r="B420" s="78">
        <v>140679</v>
      </c>
      <c r="C420" s="78" t="s">
        <v>765</v>
      </c>
      <c r="D420" s="78" t="s">
        <v>765</v>
      </c>
      <c r="E420" s="78" t="s">
        <v>765</v>
      </c>
      <c r="F420" s="78">
        <v>32384</v>
      </c>
      <c r="G420" s="78" t="s">
        <v>765</v>
      </c>
      <c r="H420" s="78" t="s">
        <v>765</v>
      </c>
      <c r="I420" s="78" t="s">
        <v>765</v>
      </c>
      <c r="J420" s="78" t="s">
        <v>765</v>
      </c>
      <c r="K420" s="78" t="s">
        <v>765</v>
      </c>
      <c r="L420" s="78" t="s">
        <v>765</v>
      </c>
      <c r="M420" s="78" t="s">
        <v>765</v>
      </c>
      <c r="N420" s="78">
        <v>108295</v>
      </c>
      <c r="O420" s="78" t="s">
        <v>765</v>
      </c>
      <c r="P420" s="78" t="s">
        <v>765</v>
      </c>
      <c r="Q420" s="78" t="s">
        <v>765</v>
      </c>
      <c r="R420" s="80" t="s">
        <v>679</v>
      </c>
      <c r="S420" s="77"/>
      <c r="T420" s="77"/>
      <c r="U420" s="77"/>
      <c r="V420" s="77"/>
      <c r="W420" s="77"/>
      <c r="X420" s="77"/>
      <c r="Y420" s="77"/>
    </row>
    <row r="421" spans="1:25" s="78" customFormat="1" ht="10.5" customHeight="1" x14ac:dyDescent="0.15">
      <c r="A421" s="973" t="s">
        <v>383</v>
      </c>
      <c r="B421" s="78">
        <v>34205</v>
      </c>
      <c r="C421" s="78" t="s">
        <v>765</v>
      </c>
      <c r="D421" s="78" t="s">
        <v>765</v>
      </c>
      <c r="E421" s="78" t="s">
        <v>765</v>
      </c>
      <c r="F421" s="78">
        <v>34205</v>
      </c>
      <c r="G421" s="78" t="s">
        <v>765</v>
      </c>
      <c r="H421" s="78" t="s">
        <v>765</v>
      </c>
      <c r="I421" s="78" t="s">
        <v>765</v>
      </c>
      <c r="J421" s="78" t="s">
        <v>765</v>
      </c>
      <c r="K421" s="78" t="s">
        <v>765</v>
      </c>
      <c r="L421" s="78" t="s">
        <v>765</v>
      </c>
      <c r="M421" s="78" t="s">
        <v>765</v>
      </c>
      <c r="N421" s="78" t="s">
        <v>765</v>
      </c>
      <c r="O421" s="78" t="s">
        <v>765</v>
      </c>
      <c r="P421" s="78">
        <v>14093</v>
      </c>
      <c r="Q421" s="78" t="s">
        <v>765</v>
      </c>
      <c r="R421" s="80" t="s">
        <v>104</v>
      </c>
      <c r="S421" s="77"/>
      <c r="T421" s="77"/>
      <c r="U421" s="77"/>
      <c r="V421" s="77"/>
      <c r="W421" s="77"/>
      <c r="X421" s="77"/>
      <c r="Y421" s="77"/>
    </row>
    <row r="422" spans="1:25" s="78" customFormat="1" ht="10.5" customHeight="1" x14ac:dyDescent="0.15">
      <c r="A422" s="974" t="s">
        <v>382</v>
      </c>
      <c r="B422" s="82" t="s">
        <v>765</v>
      </c>
      <c r="C422" s="83" t="s">
        <v>765</v>
      </c>
      <c r="D422" s="83" t="s">
        <v>765</v>
      </c>
      <c r="E422" s="83" t="s">
        <v>765</v>
      </c>
      <c r="F422" s="83" t="s">
        <v>765</v>
      </c>
      <c r="G422" s="83" t="s">
        <v>765</v>
      </c>
      <c r="H422" s="83" t="s">
        <v>765</v>
      </c>
      <c r="I422" s="83" t="s">
        <v>765</v>
      </c>
      <c r="J422" s="83" t="s">
        <v>765</v>
      </c>
      <c r="K422" s="83" t="s">
        <v>765</v>
      </c>
      <c r="L422" s="83" t="s">
        <v>765</v>
      </c>
      <c r="M422" s="83" t="s">
        <v>765</v>
      </c>
      <c r="N422" s="83" t="s">
        <v>765</v>
      </c>
      <c r="O422" s="83" t="s">
        <v>765</v>
      </c>
      <c r="P422" s="83" t="s">
        <v>765</v>
      </c>
      <c r="Q422" s="83" t="s">
        <v>765</v>
      </c>
      <c r="R422" s="84" t="s">
        <v>105</v>
      </c>
      <c r="S422" s="77"/>
      <c r="T422" s="77"/>
      <c r="U422" s="77"/>
      <c r="V422" s="77"/>
      <c r="W422" s="77"/>
      <c r="X422" s="77"/>
      <c r="Y422" s="77"/>
    </row>
    <row r="423" spans="1:25" ht="23.25" customHeight="1" x14ac:dyDescent="0.35">
      <c r="D423" s="88" t="s">
        <v>103</v>
      </c>
    </row>
    <row r="424" spans="1:25" s="21" customFormat="1" ht="11.25" customHeight="1" x14ac:dyDescent="0.15">
      <c r="A424" s="70"/>
      <c r="B424" s="86" t="s">
        <v>152</v>
      </c>
      <c r="C424" s="70"/>
      <c r="D424" s="1047" t="s">
        <v>111</v>
      </c>
      <c r="S424" s="19"/>
      <c r="T424" s="19"/>
      <c r="U424" s="19"/>
      <c r="V424" s="19"/>
      <c r="W424" s="19"/>
      <c r="X424" s="19"/>
      <c r="Y424" s="19"/>
    </row>
    <row r="425" spans="1:25" s="73" customFormat="1" ht="28.5" customHeight="1" x14ac:dyDescent="0.2">
      <c r="A425" s="37" t="s">
        <v>276</v>
      </c>
      <c r="B425" s="44" t="s">
        <v>734</v>
      </c>
      <c r="C425" s="89"/>
      <c r="D425" s="1048"/>
      <c r="S425" s="15"/>
      <c r="T425" s="15"/>
      <c r="U425" s="15"/>
      <c r="V425" s="15"/>
      <c r="W425" s="15"/>
      <c r="X425" s="15"/>
      <c r="Y425" s="15"/>
    </row>
    <row r="426" spans="1:25" s="73" customFormat="1" ht="28.5" customHeight="1" x14ac:dyDescent="0.2">
      <c r="A426" s="37"/>
      <c r="B426" s="14" t="s">
        <v>735</v>
      </c>
      <c r="C426" s="14" t="s">
        <v>274</v>
      </c>
      <c r="D426" s="1048"/>
      <c r="S426" s="15"/>
      <c r="T426" s="15"/>
      <c r="U426" s="15"/>
      <c r="V426" s="15"/>
      <c r="W426" s="15"/>
      <c r="X426" s="15"/>
      <c r="Y426" s="15"/>
    </row>
    <row r="427" spans="1:25" s="73" customFormat="1" ht="12" customHeight="1" x14ac:dyDescent="0.2">
      <c r="A427" s="38"/>
      <c r="B427" s="18" t="str">
        <f>PROPER("PAPUA-FO")</f>
        <v>Papua-Fo</v>
      </c>
      <c r="C427" s="18" t="str">
        <f>PROPER("KUTUBU-B")</f>
        <v>Kutubu-B</v>
      </c>
      <c r="D427" s="1049"/>
      <c r="S427" s="15"/>
      <c r="T427" s="15"/>
      <c r="U427" s="15"/>
      <c r="V427" s="15"/>
      <c r="W427" s="15"/>
      <c r="X427" s="15"/>
      <c r="Y427" s="15"/>
    </row>
    <row r="428" spans="1:25" s="78" customFormat="1" ht="10.5" customHeight="1" x14ac:dyDescent="0.15">
      <c r="A428" s="972" t="s">
        <v>598</v>
      </c>
      <c r="B428" s="74" t="s">
        <v>765</v>
      </c>
      <c r="C428" s="90" t="s">
        <v>765</v>
      </c>
      <c r="D428" s="76" t="s">
        <v>118</v>
      </c>
      <c r="S428" s="77"/>
      <c r="T428" s="77"/>
      <c r="U428" s="77"/>
      <c r="V428" s="77"/>
      <c r="W428" s="77"/>
      <c r="X428" s="77"/>
      <c r="Y428" s="77"/>
    </row>
    <row r="429" spans="1:25" s="78" customFormat="1" ht="10.5" customHeight="1" x14ac:dyDescent="0.15">
      <c r="A429" s="973" t="s">
        <v>669</v>
      </c>
      <c r="B429" s="78" t="s">
        <v>765</v>
      </c>
      <c r="C429" s="91" t="s">
        <v>765</v>
      </c>
      <c r="D429" s="80" t="s">
        <v>119</v>
      </c>
      <c r="S429" s="77"/>
      <c r="T429" s="77"/>
      <c r="U429" s="77"/>
      <c r="V429" s="77"/>
      <c r="W429" s="77"/>
      <c r="X429" s="77"/>
      <c r="Y429" s="77"/>
    </row>
    <row r="430" spans="1:25" s="78" customFormat="1" ht="10.5" customHeight="1" x14ac:dyDescent="0.15">
      <c r="A430" s="973" t="s">
        <v>670</v>
      </c>
      <c r="B430" s="78" t="s">
        <v>765</v>
      </c>
      <c r="C430" s="91">
        <v>517502</v>
      </c>
      <c r="D430" s="80" t="s">
        <v>120</v>
      </c>
      <c r="S430" s="77"/>
      <c r="T430" s="77"/>
      <c r="U430" s="77"/>
      <c r="V430" s="77"/>
      <c r="W430" s="77"/>
      <c r="X430" s="77"/>
      <c r="Y430" s="77"/>
    </row>
    <row r="431" spans="1:25" s="78" customFormat="1" ht="10.5" customHeight="1" x14ac:dyDescent="0.15">
      <c r="A431" s="973" t="s">
        <v>671</v>
      </c>
      <c r="B431" s="78" t="s">
        <v>765</v>
      </c>
      <c r="C431" s="91" t="s">
        <v>765</v>
      </c>
      <c r="D431" s="80" t="s">
        <v>283</v>
      </c>
      <c r="S431" s="77"/>
      <c r="T431" s="77"/>
      <c r="U431" s="77"/>
      <c r="V431" s="77"/>
      <c r="W431" s="77"/>
      <c r="X431" s="77"/>
      <c r="Y431" s="77"/>
    </row>
    <row r="432" spans="1:25" s="78" customFormat="1" ht="10.5" customHeight="1" x14ac:dyDescent="0.15">
      <c r="A432" s="973" t="s">
        <v>672</v>
      </c>
      <c r="B432" s="78">
        <v>29938</v>
      </c>
      <c r="C432" s="91" t="s">
        <v>765</v>
      </c>
      <c r="D432" s="80" t="s">
        <v>673</v>
      </c>
      <c r="S432" s="77"/>
      <c r="T432" s="77"/>
      <c r="U432" s="77"/>
      <c r="V432" s="77"/>
      <c r="W432" s="77"/>
      <c r="X432" s="77"/>
      <c r="Y432" s="77"/>
    </row>
    <row r="433" spans="1:25" s="78" customFormat="1" ht="10.5" customHeight="1" x14ac:dyDescent="0.15">
      <c r="A433" s="973"/>
      <c r="C433" s="91"/>
      <c r="D433" s="80"/>
      <c r="S433" s="77"/>
      <c r="T433" s="77"/>
      <c r="U433" s="77"/>
      <c r="V433" s="77"/>
      <c r="W433" s="77"/>
      <c r="X433" s="77"/>
      <c r="Y433" s="77"/>
    </row>
    <row r="434" spans="1:25" s="78" customFormat="1" ht="10.5" customHeight="1" x14ac:dyDescent="0.15">
      <c r="A434" s="973" t="s">
        <v>595</v>
      </c>
      <c r="B434" s="78" t="s">
        <v>765</v>
      </c>
      <c r="C434" s="91" t="s">
        <v>765</v>
      </c>
      <c r="D434" s="80" t="s">
        <v>282</v>
      </c>
      <c r="S434" s="77"/>
      <c r="T434" s="77"/>
      <c r="U434" s="77"/>
      <c r="V434" s="77"/>
      <c r="W434" s="77"/>
      <c r="X434" s="77"/>
      <c r="Y434" s="77"/>
    </row>
    <row r="435" spans="1:25" s="78" customFormat="1" ht="10.5" customHeight="1" x14ac:dyDescent="0.15">
      <c r="A435" s="973" t="s">
        <v>674</v>
      </c>
      <c r="B435" s="78">
        <v>44031</v>
      </c>
      <c r="C435" s="91" t="s">
        <v>765</v>
      </c>
      <c r="D435" s="80" t="s">
        <v>675</v>
      </c>
      <c r="S435" s="77"/>
      <c r="T435" s="77"/>
      <c r="U435" s="77"/>
      <c r="V435" s="77"/>
      <c r="W435" s="77"/>
      <c r="X435" s="77"/>
      <c r="Y435" s="77"/>
    </row>
    <row r="436" spans="1:25" s="78" customFormat="1" ht="10.5" customHeight="1" x14ac:dyDescent="0.15">
      <c r="A436" s="973"/>
      <c r="C436" s="91"/>
      <c r="D436" s="80"/>
      <c r="S436" s="77"/>
      <c r="T436" s="77"/>
      <c r="U436" s="77"/>
      <c r="V436" s="77"/>
      <c r="W436" s="77"/>
      <c r="X436" s="77"/>
      <c r="Y436" s="77"/>
    </row>
    <row r="437" spans="1:25" s="78" customFormat="1" ht="10.5" customHeight="1" x14ac:dyDescent="0.15">
      <c r="A437" s="973" t="s">
        <v>393</v>
      </c>
      <c r="B437" s="78" t="s">
        <v>765</v>
      </c>
      <c r="C437" s="91" t="s">
        <v>765</v>
      </c>
      <c r="D437" s="80" t="s">
        <v>281</v>
      </c>
      <c r="S437" s="77"/>
      <c r="T437" s="77"/>
      <c r="U437" s="77"/>
      <c r="V437" s="77"/>
      <c r="W437" s="77"/>
      <c r="X437" s="77"/>
      <c r="Y437" s="77"/>
    </row>
    <row r="438" spans="1:25" s="78" customFormat="1" ht="10.5" customHeight="1" x14ac:dyDescent="0.15">
      <c r="A438" s="973" t="s">
        <v>396</v>
      </c>
      <c r="B438" s="78" t="s">
        <v>765</v>
      </c>
      <c r="C438" s="91" t="s">
        <v>765</v>
      </c>
      <c r="D438" s="80" t="s">
        <v>121</v>
      </c>
      <c r="S438" s="77"/>
      <c r="T438" s="77"/>
      <c r="U438" s="77"/>
      <c r="V438" s="77"/>
      <c r="W438" s="77"/>
      <c r="X438" s="77"/>
      <c r="Y438" s="77"/>
    </row>
    <row r="439" spans="1:25" s="78" customFormat="1" ht="10.5" customHeight="1" x14ac:dyDescent="0.15">
      <c r="A439" s="973" t="s">
        <v>395</v>
      </c>
      <c r="B439" s="78">
        <v>14958</v>
      </c>
      <c r="C439" s="91" t="s">
        <v>765</v>
      </c>
      <c r="D439" s="80" t="s">
        <v>122</v>
      </c>
      <c r="S439" s="77"/>
      <c r="T439" s="77"/>
      <c r="U439" s="77"/>
      <c r="V439" s="77"/>
      <c r="W439" s="77"/>
      <c r="X439" s="77"/>
      <c r="Y439" s="77"/>
    </row>
    <row r="440" spans="1:25" s="78" customFormat="1" ht="10.5" customHeight="1" x14ac:dyDescent="0.15">
      <c r="A440" s="973" t="s">
        <v>394</v>
      </c>
      <c r="B440" s="78">
        <v>14980</v>
      </c>
      <c r="C440" s="91" t="s">
        <v>765</v>
      </c>
      <c r="D440" s="80" t="s">
        <v>123</v>
      </c>
      <c r="S440" s="77"/>
      <c r="T440" s="77"/>
      <c r="U440" s="77"/>
      <c r="V440" s="77"/>
      <c r="W440" s="77"/>
      <c r="X440" s="77"/>
      <c r="Y440" s="77"/>
    </row>
    <row r="441" spans="1:25" s="78" customFormat="1" ht="10.5" customHeight="1" x14ac:dyDescent="0.15">
      <c r="A441" s="973" t="s">
        <v>676</v>
      </c>
      <c r="B441" s="78">
        <v>14093</v>
      </c>
      <c r="C441" s="91" t="s">
        <v>765</v>
      </c>
      <c r="D441" s="80" t="s">
        <v>677</v>
      </c>
      <c r="S441" s="77"/>
      <c r="T441" s="77"/>
      <c r="U441" s="77"/>
      <c r="V441" s="77"/>
      <c r="W441" s="77"/>
      <c r="X441" s="77"/>
      <c r="Y441" s="77"/>
    </row>
    <row r="442" spans="1:25" s="78" customFormat="1" ht="10.5" customHeight="1" x14ac:dyDescent="0.15">
      <c r="A442" s="973"/>
      <c r="C442" s="91"/>
      <c r="D442" s="80"/>
      <c r="S442" s="77"/>
      <c r="T442" s="77"/>
      <c r="U442" s="77"/>
      <c r="V442" s="77"/>
      <c r="W442" s="77"/>
      <c r="X442" s="77"/>
      <c r="Y442" s="77"/>
    </row>
    <row r="443" spans="1:25" s="78" customFormat="1" ht="10.5" customHeight="1" x14ac:dyDescent="0.15">
      <c r="A443" s="973" t="s">
        <v>280</v>
      </c>
      <c r="B443" s="78" t="s">
        <v>765</v>
      </c>
      <c r="C443" s="91" t="s">
        <v>765</v>
      </c>
      <c r="D443" s="80" t="s">
        <v>279</v>
      </c>
      <c r="S443" s="77"/>
      <c r="T443" s="77"/>
      <c r="U443" s="77"/>
      <c r="V443" s="77"/>
      <c r="W443" s="77"/>
      <c r="X443" s="77"/>
      <c r="Y443" s="77"/>
    </row>
    <row r="444" spans="1:25" s="78" customFormat="1" ht="10.5" customHeight="1" x14ac:dyDescent="0.15">
      <c r="A444" s="973" t="s">
        <v>383</v>
      </c>
      <c r="B444" s="78" t="s">
        <v>765</v>
      </c>
      <c r="C444" s="91" t="s">
        <v>765</v>
      </c>
      <c r="D444" s="80" t="s">
        <v>104</v>
      </c>
      <c r="S444" s="77"/>
      <c r="T444" s="77"/>
      <c r="U444" s="77"/>
      <c r="V444" s="77"/>
      <c r="W444" s="77"/>
      <c r="X444" s="77"/>
      <c r="Y444" s="77"/>
    </row>
    <row r="445" spans="1:25" s="78" customFormat="1" ht="10.5" customHeight="1" x14ac:dyDescent="0.15">
      <c r="A445" s="973" t="s">
        <v>382</v>
      </c>
      <c r="B445" s="78" t="s">
        <v>765</v>
      </c>
      <c r="C445" s="91" t="s">
        <v>765</v>
      </c>
      <c r="D445" s="80" t="s">
        <v>105</v>
      </c>
      <c r="S445" s="77"/>
      <c r="T445" s="77"/>
      <c r="U445" s="77"/>
      <c r="V445" s="77"/>
      <c r="W445" s="77"/>
      <c r="X445" s="77"/>
      <c r="Y445" s="77"/>
    </row>
    <row r="446" spans="1:25" s="78" customFormat="1" ht="10.5" customHeight="1" x14ac:dyDescent="0.15">
      <c r="A446" s="973" t="s">
        <v>392</v>
      </c>
      <c r="B446" s="78" t="s">
        <v>765</v>
      </c>
      <c r="C446" s="91" t="s">
        <v>765</v>
      </c>
      <c r="D446" s="80" t="s">
        <v>106</v>
      </c>
      <c r="S446" s="77"/>
      <c r="T446" s="77"/>
      <c r="U446" s="77"/>
      <c r="V446" s="77"/>
      <c r="W446" s="77"/>
      <c r="X446" s="77"/>
      <c r="Y446" s="77"/>
    </row>
    <row r="447" spans="1:25" s="78" customFormat="1" ht="10.5" customHeight="1" x14ac:dyDescent="0.15">
      <c r="A447" s="973" t="s">
        <v>391</v>
      </c>
      <c r="B447" s="78" t="s">
        <v>765</v>
      </c>
      <c r="C447" s="91" t="s">
        <v>765</v>
      </c>
      <c r="D447" s="81" t="s">
        <v>124</v>
      </c>
      <c r="S447" s="77"/>
      <c r="T447" s="77"/>
      <c r="U447" s="77"/>
      <c r="V447" s="77"/>
      <c r="W447" s="77"/>
      <c r="X447" s="77"/>
      <c r="Y447" s="77"/>
    </row>
    <row r="448" spans="1:25" s="78" customFormat="1" ht="10.5" customHeight="1" x14ac:dyDescent="0.15">
      <c r="A448" s="973" t="s">
        <v>390</v>
      </c>
      <c r="B448" s="78" t="s">
        <v>765</v>
      </c>
      <c r="C448" s="91" t="s">
        <v>765</v>
      </c>
      <c r="D448" s="80" t="s">
        <v>125</v>
      </c>
      <c r="S448" s="77"/>
      <c r="T448" s="77"/>
      <c r="U448" s="77"/>
      <c r="V448" s="77"/>
      <c r="W448" s="77"/>
      <c r="X448" s="77"/>
      <c r="Y448" s="77"/>
    </row>
    <row r="449" spans="1:25" s="78" customFormat="1" ht="10.5" customHeight="1" x14ac:dyDescent="0.15">
      <c r="A449" s="973" t="s">
        <v>389</v>
      </c>
      <c r="B449" s="78">
        <v>14958</v>
      </c>
      <c r="C449" s="91" t="s">
        <v>765</v>
      </c>
      <c r="D449" s="80" t="s">
        <v>126</v>
      </c>
      <c r="S449" s="77"/>
      <c r="T449" s="77"/>
      <c r="U449" s="77"/>
      <c r="V449" s="77"/>
      <c r="W449" s="77"/>
      <c r="X449" s="77"/>
      <c r="Y449" s="77"/>
    </row>
    <row r="450" spans="1:25" s="78" customFormat="1" ht="10.5" customHeight="1" x14ac:dyDescent="0.15">
      <c r="A450" s="973" t="s">
        <v>388</v>
      </c>
      <c r="B450" s="78" t="s">
        <v>765</v>
      </c>
      <c r="C450" s="91" t="s">
        <v>765</v>
      </c>
      <c r="D450" s="80" t="s">
        <v>127</v>
      </c>
      <c r="S450" s="77"/>
      <c r="T450" s="77"/>
      <c r="U450" s="77"/>
      <c r="V450" s="77"/>
      <c r="W450" s="77"/>
      <c r="X450" s="77"/>
      <c r="Y450" s="77"/>
    </row>
    <row r="451" spans="1:25" s="78" customFormat="1" ht="10.5" customHeight="1" x14ac:dyDescent="0.15">
      <c r="A451" s="973" t="s">
        <v>387</v>
      </c>
      <c r="B451" s="78" t="s">
        <v>765</v>
      </c>
      <c r="C451" s="91" t="s">
        <v>765</v>
      </c>
      <c r="D451" s="80" t="s">
        <v>128</v>
      </c>
      <c r="S451" s="77"/>
      <c r="T451" s="77"/>
      <c r="U451" s="77"/>
      <c r="V451" s="77"/>
      <c r="W451" s="77"/>
      <c r="X451" s="77"/>
      <c r="Y451" s="77"/>
    </row>
    <row r="452" spans="1:25" s="78" customFormat="1" ht="10.5" customHeight="1" x14ac:dyDescent="0.15">
      <c r="A452" s="973" t="s">
        <v>386</v>
      </c>
      <c r="B452" s="78" t="s">
        <v>765</v>
      </c>
      <c r="C452" s="91" t="s">
        <v>765</v>
      </c>
      <c r="D452" s="80" t="s">
        <v>107</v>
      </c>
      <c r="S452" s="77"/>
      <c r="T452" s="77"/>
      <c r="U452" s="77"/>
      <c r="V452" s="77"/>
      <c r="W452" s="77"/>
      <c r="X452" s="77"/>
      <c r="Y452" s="77"/>
    </row>
    <row r="453" spans="1:25" s="78" customFormat="1" ht="10.5" customHeight="1" x14ac:dyDescent="0.15">
      <c r="A453" s="973" t="s">
        <v>385</v>
      </c>
      <c r="B453" s="78" t="s">
        <v>765</v>
      </c>
      <c r="C453" s="91" t="s">
        <v>765</v>
      </c>
      <c r="D453" s="80" t="s">
        <v>108</v>
      </c>
      <c r="S453" s="77"/>
      <c r="T453" s="77"/>
      <c r="U453" s="77"/>
      <c r="V453" s="77"/>
      <c r="W453" s="77"/>
      <c r="X453" s="77"/>
      <c r="Y453" s="77"/>
    </row>
    <row r="454" spans="1:25" s="78" customFormat="1" ht="10.5" customHeight="1" x14ac:dyDescent="0.15">
      <c r="A454" s="973" t="s">
        <v>384</v>
      </c>
      <c r="B454" s="78">
        <v>14980</v>
      </c>
      <c r="C454" s="91" t="s">
        <v>765</v>
      </c>
      <c r="D454" s="80" t="s">
        <v>109</v>
      </c>
      <c r="S454" s="77"/>
      <c r="T454" s="77"/>
      <c r="U454" s="77"/>
      <c r="V454" s="77"/>
      <c r="W454" s="77"/>
      <c r="X454" s="77"/>
      <c r="Y454" s="77"/>
    </row>
    <row r="455" spans="1:25" s="78" customFormat="1" ht="10.5" customHeight="1" x14ac:dyDescent="0.15">
      <c r="A455" s="973" t="s">
        <v>678</v>
      </c>
      <c r="B455" s="78" t="s">
        <v>765</v>
      </c>
      <c r="C455" s="91" t="s">
        <v>765</v>
      </c>
      <c r="D455" s="80" t="s">
        <v>679</v>
      </c>
      <c r="S455" s="77"/>
      <c r="T455" s="77"/>
      <c r="U455" s="77"/>
      <c r="V455" s="77"/>
      <c r="W455" s="77"/>
      <c r="X455" s="77"/>
      <c r="Y455" s="77"/>
    </row>
    <row r="456" spans="1:25" s="78" customFormat="1" ht="10.5" customHeight="1" x14ac:dyDescent="0.15">
      <c r="A456" s="973" t="s">
        <v>383</v>
      </c>
      <c r="B456" s="78">
        <v>14093</v>
      </c>
      <c r="C456" s="91" t="s">
        <v>765</v>
      </c>
      <c r="D456" s="80" t="s">
        <v>104</v>
      </c>
      <c r="S456" s="77"/>
      <c r="T456" s="77"/>
      <c r="U456" s="77"/>
      <c r="V456" s="77"/>
      <c r="W456" s="77"/>
      <c r="X456" s="77"/>
      <c r="Y456" s="77"/>
    </row>
    <row r="457" spans="1:25" s="78" customFormat="1" ht="10.5" customHeight="1" x14ac:dyDescent="0.15">
      <c r="A457" s="974" t="s">
        <v>382</v>
      </c>
      <c r="B457" s="82" t="s">
        <v>765</v>
      </c>
      <c r="C457" s="92" t="s">
        <v>765</v>
      </c>
      <c r="D457" s="84" t="s">
        <v>105</v>
      </c>
      <c r="S457" s="77"/>
      <c r="T457" s="77"/>
      <c r="U457" s="77"/>
      <c r="V457" s="77"/>
      <c r="W457" s="77"/>
      <c r="X457" s="77"/>
      <c r="Y457" s="77"/>
    </row>
    <row r="458" spans="1:25" ht="23.25" customHeight="1" x14ac:dyDescent="0.35"/>
  </sheetData>
  <mergeCells count="14">
    <mergeCell ref="R144:R147"/>
    <mergeCell ref="A3:E3"/>
    <mergeCell ref="R4:R7"/>
    <mergeCell ref="R39:R42"/>
    <mergeCell ref="R74:R77"/>
    <mergeCell ref="R109:R112"/>
    <mergeCell ref="R389:R392"/>
    <mergeCell ref="D424:D427"/>
    <mergeCell ref="R179:R182"/>
    <mergeCell ref="R214:R217"/>
    <mergeCell ref="R249:R252"/>
    <mergeCell ref="R284:R287"/>
    <mergeCell ref="R319:R322"/>
    <mergeCell ref="R354:R357"/>
  </mergeCells>
  <phoneticPr fontId="25"/>
  <pageMargins left="0.59055118110236227" right="0.59055118110236227" top="0.59055118110236227" bottom="0.59055118110236227" header="0.19685039370078741" footer="0.31496062992125984"/>
  <pageSetup paperSize="9" scale="95" pageOrder="overThenDown" orientation="portrait" r:id="rId1"/>
  <headerFooter alignWithMargins="0"/>
  <rowBreaks count="1" manualBreakCount="1">
    <brk id="7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zoomScaleNormal="100" zoomScaleSheetLayoutView="100" workbookViewId="0">
      <pane xSplit="1" topLeftCell="B1" activePane="topRight" state="frozen"/>
      <selection pane="topRight"/>
    </sheetView>
  </sheetViews>
  <sheetFormatPr defaultColWidth="9" defaultRowHeight="23.5" x14ac:dyDescent="0.2"/>
  <cols>
    <col min="1" max="1" width="14.08984375" style="95" customWidth="1"/>
    <col min="2" max="17" width="9.7265625" style="95" customWidth="1"/>
    <col min="18" max="18" width="10.7265625" style="95" customWidth="1"/>
    <col min="19" max="19" width="10.26953125" style="118" customWidth="1"/>
    <col min="20" max="20" width="22.36328125" style="95" customWidth="1"/>
    <col min="21" max="16384" width="9" style="95"/>
  </cols>
  <sheetData>
    <row r="1" spans="1:20" ht="3" customHeight="1" x14ac:dyDescent="0.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4"/>
    </row>
    <row r="2" spans="1:20" ht="5.2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4"/>
    </row>
    <row r="3" spans="1:20" ht="18.75" customHeight="1" x14ac:dyDescent="0.15">
      <c r="A3" s="96" t="s">
        <v>292</v>
      </c>
      <c r="B3" s="97"/>
      <c r="C3" s="97"/>
      <c r="D3" s="93"/>
      <c r="E3" s="93"/>
      <c r="F3" s="93"/>
      <c r="G3" s="93"/>
      <c r="H3" s="93"/>
      <c r="I3" s="36" t="s">
        <v>772</v>
      </c>
      <c r="J3" s="94"/>
      <c r="K3" s="93"/>
      <c r="L3" s="93"/>
      <c r="M3" s="93"/>
      <c r="N3" s="93"/>
      <c r="O3" s="93"/>
      <c r="P3" s="93"/>
      <c r="Q3" s="34" t="s">
        <v>773</v>
      </c>
      <c r="R3" s="34"/>
      <c r="S3" s="98"/>
    </row>
    <row r="4" spans="1:20" s="103" customFormat="1" ht="12" customHeight="1" x14ac:dyDescent="0.2">
      <c r="A4" s="99"/>
      <c r="B4" s="100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44" t="s">
        <v>111</v>
      </c>
    </row>
    <row r="5" spans="1:20" s="52" customFormat="1" ht="13.5" customHeight="1" x14ac:dyDescent="0.2">
      <c r="A5" s="50"/>
      <c r="B5" s="43" t="s">
        <v>81</v>
      </c>
      <c r="C5" s="43" t="s">
        <v>293</v>
      </c>
      <c r="D5" s="996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1"/>
      <c r="S5" s="105"/>
    </row>
    <row r="6" spans="1:20" s="52" customFormat="1" ht="33.75" customHeight="1" x14ac:dyDescent="0.2">
      <c r="A6" s="50" t="s">
        <v>276</v>
      </c>
      <c r="B6" s="43" t="s">
        <v>80</v>
      </c>
      <c r="C6" s="43" t="s">
        <v>294</v>
      </c>
      <c r="D6" s="43" t="s">
        <v>113</v>
      </c>
      <c r="E6" s="996" t="s">
        <v>156</v>
      </c>
      <c r="F6" s="104"/>
      <c r="G6" s="104"/>
      <c r="H6" s="104"/>
      <c r="I6" s="104"/>
      <c r="J6" s="996" t="s">
        <v>736</v>
      </c>
      <c r="K6" s="104"/>
      <c r="L6" s="106"/>
      <c r="M6" s="996" t="s">
        <v>53</v>
      </c>
      <c r="N6" s="104"/>
      <c r="O6" s="104"/>
      <c r="P6" s="104"/>
      <c r="Q6" s="104"/>
      <c r="R6" s="1051"/>
      <c r="S6" s="105"/>
    </row>
    <row r="7" spans="1:20" s="52" customFormat="1" ht="22.5" customHeight="1" x14ac:dyDescent="0.2">
      <c r="A7" s="50"/>
      <c r="B7" s="43"/>
      <c r="C7" s="43"/>
      <c r="D7" s="43" t="s">
        <v>117</v>
      </c>
      <c r="E7" s="43" t="s">
        <v>52</v>
      </c>
      <c r="F7" s="40" t="s">
        <v>157</v>
      </c>
      <c r="G7" s="40" t="s">
        <v>159</v>
      </c>
      <c r="H7" s="40" t="s">
        <v>161</v>
      </c>
      <c r="I7" s="996" t="s">
        <v>162</v>
      </c>
      <c r="J7" s="1001" t="s">
        <v>28</v>
      </c>
      <c r="K7" s="40" t="s">
        <v>170</v>
      </c>
      <c r="L7" s="40" t="s">
        <v>178</v>
      </c>
      <c r="M7" s="43" t="s">
        <v>30</v>
      </c>
      <c r="N7" s="40" t="s">
        <v>54</v>
      </c>
      <c r="O7" s="40" t="s">
        <v>55</v>
      </c>
      <c r="P7" s="40" t="s">
        <v>56</v>
      </c>
      <c r="Q7" s="40" t="s">
        <v>57</v>
      </c>
      <c r="R7" s="997"/>
      <c r="S7" s="105"/>
    </row>
    <row r="8" spans="1:20" s="52" customFormat="1" ht="13.5" customHeight="1" x14ac:dyDescent="0.2">
      <c r="A8" s="50"/>
      <c r="B8" s="35"/>
      <c r="C8" s="35"/>
      <c r="D8" s="35"/>
      <c r="E8" s="35"/>
      <c r="F8" s="35" t="str">
        <f>PROPER("BACH HO")</f>
        <v>Bach Ho</v>
      </c>
      <c r="G8" s="35" t="str">
        <f>PROPER("RANGDONG")</f>
        <v>Rangdong</v>
      </c>
      <c r="H8" s="35" t="str">
        <f>PROPER("SUTUDEN")</f>
        <v>Sutuden</v>
      </c>
      <c r="I8" s="53" t="str">
        <f>PROPER("CHIM-SAO")</f>
        <v>Chim-Sao</v>
      </c>
      <c r="J8" s="53"/>
      <c r="K8" s="35" t="str">
        <f>PROPER("PENARA-B")</f>
        <v>Penara-B</v>
      </c>
      <c r="L8" s="35" t="str">
        <f>PROPER("KIKEH")</f>
        <v>Kikeh</v>
      </c>
      <c r="M8" s="35"/>
      <c r="N8" s="35" t="str">
        <f>PROPER("ATTAKA")</f>
        <v>Attaka</v>
      </c>
      <c r="O8" s="35" t="str">
        <f>PROPER("CINTA")</f>
        <v>Cinta</v>
      </c>
      <c r="P8" s="35" t="str">
        <f>PROPER("DURI")</f>
        <v>Duri</v>
      </c>
      <c r="Q8" s="35" t="str">
        <f>PROPER("SUMATR-L")</f>
        <v>Sumatr-L</v>
      </c>
      <c r="R8" s="998"/>
      <c r="S8" s="105"/>
    </row>
    <row r="9" spans="1:20" s="111" customFormat="1" ht="9.75" customHeight="1" x14ac:dyDescent="0.2">
      <c r="A9" s="987" t="s">
        <v>598</v>
      </c>
      <c r="B9" s="107">
        <v>13045976</v>
      </c>
      <c r="C9" s="108">
        <v>12344973</v>
      </c>
      <c r="D9" s="108">
        <v>8240366</v>
      </c>
      <c r="E9" s="108">
        <v>1814292</v>
      </c>
      <c r="F9" s="108">
        <v>7630</v>
      </c>
      <c r="G9" s="108">
        <v>185296</v>
      </c>
      <c r="H9" s="108">
        <v>1621366</v>
      </c>
      <c r="I9" s="108" t="s">
        <v>765</v>
      </c>
      <c r="J9" s="110">
        <v>280890</v>
      </c>
      <c r="K9" s="108">
        <v>176128</v>
      </c>
      <c r="L9" s="108">
        <v>104762</v>
      </c>
      <c r="M9" s="108">
        <v>6145184</v>
      </c>
      <c r="N9" s="108">
        <v>99087</v>
      </c>
      <c r="O9" s="108">
        <v>156153</v>
      </c>
      <c r="P9" s="108">
        <v>2366445</v>
      </c>
      <c r="Q9" s="108">
        <v>2712319</v>
      </c>
      <c r="R9" s="109" t="s">
        <v>118</v>
      </c>
      <c r="S9" s="110"/>
    </row>
    <row r="10" spans="1:20" s="111" customFormat="1" ht="9.75" customHeight="1" x14ac:dyDescent="0.2">
      <c r="A10" s="986" t="s">
        <v>669</v>
      </c>
      <c r="B10" s="112">
        <v>9292834</v>
      </c>
      <c r="C10" s="111">
        <v>8724304</v>
      </c>
      <c r="D10" s="111">
        <v>6051184</v>
      </c>
      <c r="E10" s="111">
        <v>1423054</v>
      </c>
      <c r="F10" s="111">
        <v>66681</v>
      </c>
      <c r="G10" s="111">
        <v>69082</v>
      </c>
      <c r="H10" s="111">
        <v>1242608</v>
      </c>
      <c r="I10" s="111">
        <v>44683</v>
      </c>
      <c r="J10" s="110">
        <v>86807</v>
      </c>
      <c r="K10" s="111">
        <v>39259</v>
      </c>
      <c r="L10" s="111">
        <v>47548</v>
      </c>
      <c r="M10" s="111">
        <v>4541323</v>
      </c>
      <c r="N10" s="111">
        <v>47603</v>
      </c>
      <c r="O10" s="111">
        <v>74308</v>
      </c>
      <c r="P10" s="111">
        <v>1593794</v>
      </c>
      <c r="Q10" s="111">
        <v>2387154</v>
      </c>
      <c r="R10" s="113" t="s">
        <v>119</v>
      </c>
      <c r="S10" s="110"/>
    </row>
    <row r="11" spans="1:20" s="111" customFormat="1" ht="9.75" customHeight="1" x14ac:dyDescent="0.2">
      <c r="A11" s="986" t="s">
        <v>670</v>
      </c>
      <c r="B11" s="112">
        <v>7354521</v>
      </c>
      <c r="C11" s="111">
        <v>6804586</v>
      </c>
      <c r="D11" s="111">
        <v>4840907</v>
      </c>
      <c r="E11" s="111">
        <v>725547</v>
      </c>
      <c r="F11" s="111" t="s">
        <v>765</v>
      </c>
      <c r="G11" s="111" t="s">
        <v>765</v>
      </c>
      <c r="H11" s="111">
        <v>725547</v>
      </c>
      <c r="I11" s="111" t="s">
        <v>765</v>
      </c>
      <c r="J11" s="110">
        <v>134355</v>
      </c>
      <c r="K11" s="111">
        <v>134355</v>
      </c>
      <c r="L11" s="111" t="s">
        <v>765</v>
      </c>
      <c r="M11" s="111">
        <v>3981005</v>
      </c>
      <c r="N11" s="111" t="s">
        <v>765</v>
      </c>
      <c r="O11" s="111">
        <v>21949</v>
      </c>
      <c r="P11" s="111">
        <v>1756364</v>
      </c>
      <c r="Q11" s="111">
        <v>1837834</v>
      </c>
      <c r="R11" s="113" t="s">
        <v>120</v>
      </c>
      <c r="S11" s="110"/>
    </row>
    <row r="12" spans="1:20" s="111" customFormat="1" ht="9.75" customHeight="1" x14ac:dyDescent="0.2">
      <c r="A12" s="986" t="s">
        <v>671</v>
      </c>
      <c r="B12" s="112">
        <v>3884172</v>
      </c>
      <c r="C12" s="111">
        <v>3583674</v>
      </c>
      <c r="D12" s="111">
        <v>2750844</v>
      </c>
      <c r="E12" s="111">
        <v>86130</v>
      </c>
      <c r="F12" s="111">
        <v>153</v>
      </c>
      <c r="G12" s="111" t="s">
        <v>765</v>
      </c>
      <c r="H12" s="111">
        <v>85977</v>
      </c>
      <c r="I12" s="111" t="s">
        <v>765</v>
      </c>
      <c r="J12" s="110">
        <v>18677</v>
      </c>
      <c r="K12" s="111">
        <v>18677</v>
      </c>
      <c r="L12" s="111" t="s">
        <v>765</v>
      </c>
      <c r="M12" s="111">
        <v>2646037</v>
      </c>
      <c r="N12" s="111" t="s">
        <v>765</v>
      </c>
      <c r="O12" s="111">
        <v>92222</v>
      </c>
      <c r="P12" s="111">
        <v>1259390</v>
      </c>
      <c r="Q12" s="111">
        <v>1072300</v>
      </c>
      <c r="R12" s="113" t="s">
        <v>283</v>
      </c>
      <c r="S12" s="110"/>
    </row>
    <row r="13" spans="1:20" s="111" customFormat="1" ht="9.75" customHeight="1" x14ac:dyDescent="0.2">
      <c r="A13" s="986" t="s">
        <v>672</v>
      </c>
      <c r="B13" s="112">
        <v>1754764</v>
      </c>
      <c r="C13" s="111">
        <v>1345762</v>
      </c>
      <c r="D13" s="111">
        <v>1197007</v>
      </c>
      <c r="E13" s="111">
        <v>24941</v>
      </c>
      <c r="F13" s="111" t="s">
        <v>765</v>
      </c>
      <c r="G13" s="111" t="s">
        <v>765</v>
      </c>
      <c r="H13" s="111">
        <v>24941</v>
      </c>
      <c r="I13" s="111" t="s">
        <v>765</v>
      </c>
      <c r="J13" s="110" t="s">
        <v>765</v>
      </c>
      <c r="K13" s="111" t="s">
        <v>765</v>
      </c>
      <c r="L13" s="111" t="s">
        <v>765</v>
      </c>
      <c r="M13" s="111">
        <v>1172066</v>
      </c>
      <c r="N13" s="111" t="s">
        <v>765</v>
      </c>
      <c r="O13" s="111">
        <v>28899</v>
      </c>
      <c r="P13" s="111">
        <v>442794</v>
      </c>
      <c r="Q13" s="111">
        <v>658713</v>
      </c>
      <c r="R13" s="113" t="s">
        <v>673</v>
      </c>
      <c r="S13" s="110"/>
    </row>
    <row r="14" spans="1:20" s="111" customFormat="1" ht="9.75" customHeight="1" x14ac:dyDescent="0.2">
      <c r="A14" s="986"/>
      <c r="B14" s="112"/>
      <c r="R14" s="113"/>
      <c r="S14" s="110"/>
    </row>
    <row r="15" spans="1:20" s="111" customFormat="1" ht="9.75" customHeight="1" x14ac:dyDescent="0.2">
      <c r="A15" s="986" t="s">
        <v>595</v>
      </c>
      <c r="B15" s="112">
        <v>2915100</v>
      </c>
      <c r="C15" s="111">
        <v>2633826</v>
      </c>
      <c r="D15" s="111">
        <v>2098242</v>
      </c>
      <c r="E15" s="111">
        <v>57974</v>
      </c>
      <c r="F15" s="111">
        <v>153</v>
      </c>
      <c r="G15" s="111" t="s">
        <v>765</v>
      </c>
      <c r="H15" s="111">
        <v>57821</v>
      </c>
      <c r="I15" s="111" t="s">
        <v>765</v>
      </c>
      <c r="J15" s="111" t="s">
        <v>765</v>
      </c>
      <c r="K15" s="111" t="s">
        <v>765</v>
      </c>
      <c r="L15" s="111" t="s">
        <v>765</v>
      </c>
      <c r="M15" s="111">
        <v>2040268</v>
      </c>
      <c r="N15" s="111" t="s">
        <v>765</v>
      </c>
      <c r="O15" s="111">
        <v>68020</v>
      </c>
      <c r="P15" s="111">
        <v>1011039</v>
      </c>
      <c r="Q15" s="111">
        <v>786055</v>
      </c>
      <c r="R15" s="113" t="s">
        <v>282</v>
      </c>
      <c r="S15" s="110"/>
    </row>
    <row r="16" spans="1:20" s="111" customFormat="1" ht="9.75" customHeight="1" x14ac:dyDescent="0.2">
      <c r="A16" s="986" t="s">
        <v>674</v>
      </c>
      <c r="B16" s="112">
        <v>1647563</v>
      </c>
      <c r="C16" s="111">
        <v>1200698</v>
      </c>
      <c r="D16" s="111">
        <v>1128735</v>
      </c>
      <c r="E16" s="111">
        <v>29954</v>
      </c>
      <c r="F16" s="111" t="s">
        <v>765</v>
      </c>
      <c r="G16" s="111" t="s">
        <v>765</v>
      </c>
      <c r="H16" s="111">
        <v>24941</v>
      </c>
      <c r="I16" s="111">
        <v>5013</v>
      </c>
      <c r="J16" s="111" t="s">
        <v>765</v>
      </c>
      <c r="K16" s="111" t="s">
        <v>765</v>
      </c>
      <c r="L16" s="111" t="s">
        <v>765</v>
      </c>
      <c r="M16" s="111">
        <v>1098781</v>
      </c>
      <c r="N16" s="111" t="s">
        <v>765</v>
      </c>
      <c r="O16" s="111">
        <v>8473</v>
      </c>
      <c r="P16" s="111">
        <v>338930</v>
      </c>
      <c r="Q16" s="111">
        <v>744658</v>
      </c>
      <c r="R16" s="113" t="s">
        <v>675</v>
      </c>
      <c r="S16" s="110"/>
    </row>
    <row r="17" spans="1:19" s="111" customFormat="1" ht="9.75" customHeight="1" x14ac:dyDescent="0.2">
      <c r="A17" s="986"/>
      <c r="B17" s="112"/>
      <c r="R17" s="113"/>
      <c r="S17" s="110"/>
    </row>
    <row r="18" spans="1:19" s="111" customFormat="1" ht="9.75" customHeight="1" x14ac:dyDescent="0.2">
      <c r="A18" s="986" t="s">
        <v>393</v>
      </c>
      <c r="B18" s="112">
        <v>767297</v>
      </c>
      <c r="C18" s="111">
        <v>635382</v>
      </c>
      <c r="D18" s="111">
        <v>550523</v>
      </c>
      <c r="E18" s="111" t="s">
        <v>765</v>
      </c>
      <c r="F18" s="111" t="s">
        <v>765</v>
      </c>
      <c r="G18" s="111" t="s">
        <v>765</v>
      </c>
      <c r="H18" s="111" t="s">
        <v>765</v>
      </c>
      <c r="I18" s="111" t="s">
        <v>765</v>
      </c>
      <c r="J18" s="111" t="s">
        <v>765</v>
      </c>
      <c r="K18" s="111" t="s">
        <v>765</v>
      </c>
      <c r="L18" s="111" t="s">
        <v>765</v>
      </c>
      <c r="M18" s="111">
        <v>550523</v>
      </c>
      <c r="N18" s="111" t="s">
        <v>765</v>
      </c>
      <c r="O18" s="111">
        <v>23915</v>
      </c>
      <c r="P18" s="111">
        <v>249621</v>
      </c>
      <c r="Q18" s="111">
        <v>238477</v>
      </c>
      <c r="R18" s="113" t="s">
        <v>281</v>
      </c>
      <c r="S18" s="110"/>
    </row>
    <row r="19" spans="1:19" s="111" customFormat="1" ht="9.75" customHeight="1" x14ac:dyDescent="0.2">
      <c r="A19" s="986" t="s">
        <v>396</v>
      </c>
      <c r="B19" s="112">
        <v>351583</v>
      </c>
      <c r="C19" s="111">
        <v>315911</v>
      </c>
      <c r="D19" s="111">
        <v>274329</v>
      </c>
      <c r="E19" s="111">
        <v>24941</v>
      </c>
      <c r="F19" s="111" t="s">
        <v>765</v>
      </c>
      <c r="G19" s="111" t="s">
        <v>765</v>
      </c>
      <c r="H19" s="111">
        <v>24941</v>
      </c>
      <c r="I19" s="111" t="s">
        <v>765</v>
      </c>
      <c r="J19" s="111" t="s">
        <v>765</v>
      </c>
      <c r="K19" s="111" t="s">
        <v>765</v>
      </c>
      <c r="L19" s="111" t="s">
        <v>765</v>
      </c>
      <c r="M19" s="111">
        <v>249388</v>
      </c>
      <c r="N19" s="111" t="s">
        <v>765</v>
      </c>
      <c r="O19" s="111">
        <v>4034</v>
      </c>
      <c r="P19" s="111">
        <v>46727</v>
      </c>
      <c r="Q19" s="111">
        <v>196277</v>
      </c>
      <c r="R19" s="113" t="s">
        <v>121</v>
      </c>
      <c r="S19" s="110"/>
    </row>
    <row r="20" spans="1:19" s="111" customFormat="1" ht="9.75" customHeight="1" x14ac:dyDescent="0.2">
      <c r="A20" s="986" t="s">
        <v>395</v>
      </c>
      <c r="B20" s="112">
        <v>268512</v>
      </c>
      <c r="C20" s="111">
        <v>190718</v>
      </c>
      <c r="D20" s="111">
        <v>189918</v>
      </c>
      <c r="E20" s="111" t="s">
        <v>765</v>
      </c>
      <c r="F20" s="111" t="s">
        <v>765</v>
      </c>
      <c r="G20" s="111" t="s">
        <v>765</v>
      </c>
      <c r="H20" s="111" t="s">
        <v>765</v>
      </c>
      <c r="I20" s="111" t="s">
        <v>765</v>
      </c>
      <c r="J20" s="111" t="s">
        <v>765</v>
      </c>
      <c r="K20" s="111" t="s">
        <v>765</v>
      </c>
      <c r="L20" s="111" t="s">
        <v>765</v>
      </c>
      <c r="M20" s="111">
        <v>189918</v>
      </c>
      <c r="N20" s="111" t="s">
        <v>765</v>
      </c>
      <c r="O20" s="111">
        <v>800</v>
      </c>
      <c r="P20" s="111">
        <v>58623</v>
      </c>
      <c r="Q20" s="111">
        <v>129695</v>
      </c>
      <c r="R20" s="113" t="s">
        <v>122</v>
      </c>
      <c r="S20" s="110"/>
    </row>
    <row r="21" spans="1:19" s="111" customFormat="1" ht="9.75" customHeight="1" x14ac:dyDescent="0.2">
      <c r="A21" s="986" t="s">
        <v>394</v>
      </c>
      <c r="B21" s="112">
        <v>367372</v>
      </c>
      <c r="C21" s="111">
        <v>203751</v>
      </c>
      <c r="D21" s="111">
        <v>182237</v>
      </c>
      <c r="E21" s="111" t="s">
        <v>765</v>
      </c>
      <c r="F21" s="111" t="s">
        <v>765</v>
      </c>
      <c r="G21" s="111" t="s">
        <v>765</v>
      </c>
      <c r="H21" s="111" t="s">
        <v>765</v>
      </c>
      <c r="I21" s="111" t="s">
        <v>765</v>
      </c>
      <c r="J21" s="111" t="s">
        <v>765</v>
      </c>
      <c r="K21" s="111" t="s">
        <v>765</v>
      </c>
      <c r="L21" s="111" t="s">
        <v>765</v>
      </c>
      <c r="M21" s="111">
        <v>182237</v>
      </c>
      <c r="N21" s="111" t="s">
        <v>765</v>
      </c>
      <c r="O21" s="111">
        <v>150</v>
      </c>
      <c r="P21" s="111">
        <v>87823</v>
      </c>
      <c r="Q21" s="111">
        <v>94264</v>
      </c>
      <c r="R21" s="113" t="s">
        <v>123</v>
      </c>
      <c r="S21" s="110"/>
    </row>
    <row r="22" spans="1:19" s="111" customFormat="1" ht="9.75" customHeight="1" x14ac:dyDescent="0.2">
      <c r="A22" s="986" t="s">
        <v>676</v>
      </c>
      <c r="B22" s="112">
        <v>660096</v>
      </c>
      <c r="C22" s="111">
        <v>490318</v>
      </c>
      <c r="D22" s="111">
        <v>482251</v>
      </c>
      <c r="E22" s="111">
        <v>5013</v>
      </c>
      <c r="F22" s="111" t="s">
        <v>765</v>
      </c>
      <c r="G22" s="111" t="s">
        <v>765</v>
      </c>
      <c r="H22" s="111" t="s">
        <v>765</v>
      </c>
      <c r="I22" s="111">
        <v>5013</v>
      </c>
      <c r="J22" s="111" t="s">
        <v>765</v>
      </c>
      <c r="K22" s="111" t="s">
        <v>765</v>
      </c>
      <c r="L22" s="111" t="s">
        <v>765</v>
      </c>
      <c r="M22" s="111">
        <v>477238</v>
      </c>
      <c r="N22" s="111" t="s">
        <v>765</v>
      </c>
      <c r="O22" s="111">
        <v>3489</v>
      </c>
      <c r="P22" s="111">
        <v>145757</v>
      </c>
      <c r="Q22" s="111">
        <v>324422</v>
      </c>
      <c r="R22" s="113" t="s">
        <v>677</v>
      </c>
      <c r="S22" s="110"/>
    </row>
    <row r="23" spans="1:19" s="111" customFormat="1" ht="9.75" customHeight="1" x14ac:dyDescent="0.2">
      <c r="A23" s="986"/>
      <c r="B23" s="112"/>
      <c r="R23" s="113"/>
      <c r="S23" s="110"/>
    </row>
    <row r="24" spans="1:19" s="111" customFormat="1" ht="9.75" customHeight="1" x14ac:dyDescent="0.2">
      <c r="A24" s="986" t="s">
        <v>280</v>
      </c>
      <c r="B24" s="112">
        <v>190218</v>
      </c>
      <c r="C24" s="111">
        <v>179051</v>
      </c>
      <c r="D24" s="111">
        <v>138742</v>
      </c>
      <c r="E24" s="111" t="s">
        <v>765</v>
      </c>
      <c r="F24" s="111" t="s">
        <v>765</v>
      </c>
      <c r="G24" s="111" t="s">
        <v>765</v>
      </c>
      <c r="H24" s="111" t="s">
        <v>765</v>
      </c>
      <c r="I24" s="111" t="s">
        <v>765</v>
      </c>
      <c r="J24" s="111" t="s">
        <v>765</v>
      </c>
      <c r="K24" s="111" t="s">
        <v>765</v>
      </c>
      <c r="L24" s="111" t="s">
        <v>765</v>
      </c>
      <c r="M24" s="111">
        <v>138742</v>
      </c>
      <c r="N24" s="111" t="s">
        <v>765</v>
      </c>
      <c r="O24" s="111">
        <v>11619</v>
      </c>
      <c r="P24" s="111">
        <v>98431</v>
      </c>
      <c r="Q24" s="111">
        <v>24015</v>
      </c>
      <c r="R24" s="113" t="s">
        <v>279</v>
      </c>
      <c r="S24" s="110"/>
    </row>
    <row r="25" spans="1:19" s="111" customFormat="1" ht="9.75" customHeight="1" x14ac:dyDescent="0.2">
      <c r="A25" s="986" t="s">
        <v>383</v>
      </c>
      <c r="B25" s="112">
        <v>262040</v>
      </c>
      <c r="C25" s="111">
        <v>248433</v>
      </c>
      <c r="D25" s="111">
        <v>210197</v>
      </c>
      <c r="E25" s="111" t="s">
        <v>765</v>
      </c>
      <c r="F25" s="111" t="s">
        <v>765</v>
      </c>
      <c r="G25" s="111" t="s">
        <v>765</v>
      </c>
      <c r="H25" s="111" t="s">
        <v>765</v>
      </c>
      <c r="I25" s="111" t="s">
        <v>765</v>
      </c>
      <c r="J25" s="111" t="s">
        <v>765</v>
      </c>
      <c r="K25" s="111" t="s">
        <v>765</v>
      </c>
      <c r="L25" s="111" t="s">
        <v>765</v>
      </c>
      <c r="M25" s="111">
        <v>210197</v>
      </c>
      <c r="N25" s="111" t="s">
        <v>765</v>
      </c>
      <c r="O25" s="111">
        <v>12296</v>
      </c>
      <c r="P25" s="111">
        <v>111690</v>
      </c>
      <c r="Q25" s="111">
        <v>73915</v>
      </c>
      <c r="R25" s="113" t="s">
        <v>104</v>
      </c>
      <c r="S25" s="110"/>
    </row>
    <row r="26" spans="1:19" s="111" customFormat="1" ht="9.75" customHeight="1" x14ac:dyDescent="0.2">
      <c r="A26" s="986" t="s">
        <v>382</v>
      </c>
      <c r="B26" s="112">
        <v>315039</v>
      </c>
      <c r="C26" s="111">
        <v>207898</v>
      </c>
      <c r="D26" s="111">
        <v>201584</v>
      </c>
      <c r="E26" s="111" t="s">
        <v>765</v>
      </c>
      <c r="F26" s="111" t="s">
        <v>765</v>
      </c>
      <c r="G26" s="111" t="s">
        <v>765</v>
      </c>
      <c r="H26" s="111" t="s">
        <v>765</v>
      </c>
      <c r="I26" s="111" t="s">
        <v>765</v>
      </c>
      <c r="J26" s="111" t="s">
        <v>765</v>
      </c>
      <c r="K26" s="111" t="s">
        <v>765</v>
      </c>
      <c r="L26" s="111" t="s">
        <v>765</v>
      </c>
      <c r="M26" s="111">
        <v>201584</v>
      </c>
      <c r="N26" s="111" t="s">
        <v>765</v>
      </c>
      <c r="O26" s="111" t="s">
        <v>765</v>
      </c>
      <c r="P26" s="111">
        <v>39500</v>
      </c>
      <c r="Q26" s="111">
        <v>140547</v>
      </c>
      <c r="R26" s="113" t="s">
        <v>105</v>
      </c>
      <c r="S26" s="110"/>
    </row>
    <row r="27" spans="1:19" s="111" customFormat="1" ht="9.75" customHeight="1" x14ac:dyDescent="0.2">
      <c r="A27" s="986" t="s">
        <v>392</v>
      </c>
      <c r="B27" s="112">
        <v>131078</v>
      </c>
      <c r="C27" s="111">
        <v>117948</v>
      </c>
      <c r="D27" s="111">
        <v>90631</v>
      </c>
      <c r="E27" s="111" t="s">
        <v>765</v>
      </c>
      <c r="F27" s="111" t="s">
        <v>765</v>
      </c>
      <c r="G27" s="111" t="s">
        <v>765</v>
      </c>
      <c r="H27" s="111" t="s">
        <v>765</v>
      </c>
      <c r="I27" s="111" t="s">
        <v>765</v>
      </c>
      <c r="J27" s="111" t="s">
        <v>765</v>
      </c>
      <c r="K27" s="111" t="s">
        <v>765</v>
      </c>
      <c r="L27" s="111" t="s">
        <v>765</v>
      </c>
      <c r="M27" s="111">
        <v>90631</v>
      </c>
      <c r="N27" s="111" t="s">
        <v>765</v>
      </c>
      <c r="O27" s="111">
        <v>800</v>
      </c>
      <c r="P27" s="111">
        <v>33391</v>
      </c>
      <c r="Q27" s="111">
        <v>55640</v>
      </c>
      <c r="R27" s="113" t="s">
        <v>106</v>
      </c>
      <c r="S27" s="110"/>
    </row>
    <row r="28" spans="1:19" s="111" customFormat="1" ht="9.75" customHeight="1" x14ac:dyDescent="0.2">
      <c r="A28" s="986" t="s">
        <v>391</v>
      </c>
      <c r="B28" s="112">
        <v>122482</v>
      </c>
      <c r="C28" s="111">
        <v>112340</v>
      </c>
      <c r="D28" s="111">
        <v>106559</v>
      </c>
      <c r="E28" s="111" t="s">
        <v>765</v>
      </c>
      <c r="F28" s="111" t="s">
        <v>765</v>
      </c>
      <c r="G28" s="111" t="s">
        <v>765</v>
      </c>
      <c r="H28" s="111" t="s">
        <v>765</v>
      </c>
      <c r="I28" s="111" t="s">
        <v>765</v>
      </c>
      <c r="J28" s="111" t="s">
        <v>765</v>
      </c>
      <c r="K28" s="111" t="s">
        <v>765</v>
      </c>
      <c r="L28" s="111" t="s">
        <v>765</v>
      </c>
      <c r="M28" s="111">
        <v>106559</v>
      </c>
      <c r="N28" s="111" t="s">
        <v>765</v>
      </c>
      <c r="O28" s="111">
        <v>2374</v>
      </c>
      <c r="P28" s="111">
        <v>3236</v>
      </c>
      <c r="Q28" s="111">
        <v>99590</v>
      </c>
      <c r="R28" s="114" t="s">
        <v>124</v>
      </c>
      <c r="S28" s="110"/>
    </row>
    <row r="29" spans="1:19" s="111" customFormat="1" ht="9.75" customHeight="1" x14ac:dyDescent="0.2">
      <c r="A29" s="986" t="s">
        <v>390</v>
      </c>
      <c r="B29" s="112">
        <v>98023</v>
      </c>
      <c r="C29" s="111">
        <v>85623</v>
      </c>
      <c r="D29" s="111">
        <v>77139</v>
      </c>
      <c r="E29" s="111">
        <v>24941</v>
      </c>
      <c r="F29" s="111" t="s">
        <v>765</v>
      </c>
      <c r="G29" s="111" t="s">
        <v>765</v>
      </c>
      <c r="H29" s="111">
        <v>24941</v>
      </c>
      <c r="I29" s="111" t="s">
        <v>765</v>
      </c>
      <c r="J29" s="111" t="s">
        <v>765</v>
      </c>
      <c r="K29" s="111" t="s">
        <v>765</v>
      </c>
      <c r="L29" s="111" t="s">
        <v>765</v>
      </c>
      <c r="M29" s="111">
        <v>52198</v>
      </c>
      <c r="N29" s="111" t="s">
        <v>765</v>
      </c>
      <c r="O29" s="111">
        <v>860</v>
      </c>
      <c r="P29" s="111">
        <v>10100</v>
      </c>
      <c r="Q29" s="111">
        <v>41047</v>
      </c>
      <c r="R29" s="113" t="s">
        <v>125</v>
      </c>
      <c r="S29" s="110"/>
    </row>
    <row r="30" spans="1:19" s="111" customFormat="1" ht="9.75" customHeight="1" x14ac:dyDescent="0.2">
      <c r="A30" s="986" t="s">
        <v>389</v>
      </c>
      <c r="B30" s="112">
        <v>112576</v>
      </c>
      <c r="C30" s="111">
        <v>102870</v>
      </c>
      <c r="D30" s="111">
        <v>102070</v>
      </c>
      <c r="E30" s="111" t="s">
        <v>765</v>
      </c>
      <c r="F30" s="111" t="s">
        <v>765</v>
      </c>
      <c r="G30" s="111" t="s">
        <v>765</v>
      </c>
      <c r="H30" s="111" t="s">
        <v>765</v>
      </c>
      <c r="I30" s="111" t="s">
        <v>765</v>
      </c>
      <c r="J30" s="111" t="s">
        <v>765</v>
      </c>
      <c r="K30" s="111" t="s">
        <v>765</v>
      </c>
      <c r="L30" s="111" t="s">
        <v>765</v>
      </c>
      <c r="M30" s="111">
        <v>102070</v>
      </c>
      <c r="N30" s="111" t="s">
        <v>765</v>
      </c>
      <c r="O30" s="111">
        <v>800</v>
      </c>
      <c r="P30" s="111">
        <v>22863</v>
      </c>
      <c r="Q30" s="111">
        <v>77607</v>
      </c>
      <c r="R30" s="113" t="s">
        <v>126</v>
      </c>
      <c r="S30" s="110"/>
    </row>
    <row r="31" spans="1:19" s="111" customFormat="1" ht="9.75" customHeight="1" x14ac:dyDescent="0.2">
      <c r="A31" s="986" t="s">
        <v>388</v>
      </c>
      <c r="B31" s="112">
        <v>83803</v>
      </c>
      <c r="C31" s="111">
        <v>71943</v>
      </c>
      <c r="D31" s="111">
        <v>71943</v>
      </c>
      <c r="E31" s="111" t="s">
        <v>765</v>
      </c>
      <c r="F31" s="111" t="s">
        <v>765</v>
      </c>
      <c r="G31" s="111" t="s">
        <v>765</v>
      </c>
      <c r="H31" s="111" t="s">
        <v>765</v>
      </c>
      <c r="I31" s="111" t="s">
        <v>765</v>
      </c>
      <c r="J31" s="111" t="s">
        <v>765</v>
      </c>
      <c r="K31" s="111" t="s">
        <v>765</v>
      </c>
      <c r="L31" s="111" t="s">
        <v>765</v>
      </c>
      <c r="M31" s="111">
        <v>71943</v>
      </c>
      <c r="N31" s="111" t="s">
        <v>765</v>
      </c>
      <c r="O31" s="111" t="s">
        <v>765</v>
      </c>
      <c r="P31" s="111">
        <v>19855</v>
      </c>
      <c r="Q31" s="111">
        <v>52088</v>
      </c>
      <c r="R31" s="113" t="s">
        <v>127</v>
      </c>
      <c r="S31" s="110"/>
    </row>
    <row r="32" spans="1:19" s="111" customFormat="1" ht="9.75" customHeight="1" x14ac:dyDescent="0.2">
      <c r="A32" s="986" t="s">
        <v>387</v>
      </c>
      <c r="B32" s="112">
        <v>72133</v>
      </c>
      <c r="C32" s="111">
        <v>15905</v>
      </c>
      <c r="D32" s="111">
        <v>15905</v>
      </c>
      <c r="E32" s="111" t="s">
        <v>765</v>
      </c>
      <c r="F32" s="111" t="s">
        <v>765</v>
      </c>
      <c r="G32" s="111" t="s">
        <v>765</v>
      </c>
      <c r="H32" s="111" t="s">
        <v>765</v>
      </c>
      <c r="I32" s="111" t="s">
        <v>765</v>
      </c>
      <c r="J32" s="111" t="s">
        <v>765</v>
      </c>
      <c r="K32" s="111" t="s">
        <v>765</v>
      </c>
      <c r="L32" s="111" t="s">
        <v>765</v>
      </c>
      <c r="M32" s="111">
        <v>15905</v>
      </c>
      <c r="N32" s="111" t="s">
        <v>765</v>
      </c>
      <c r="O32" s="111" t="s">
        <v>765</v>
      </c>
      <c r="P32" s="111">
        <v>15905</v>
      </c>
      <c r="Q32" s="111" t="s">
        <v>765</v>
      </c>
      <c r="R32" s="113" t="s">
        <v>128</v>
      </c>
      <c r="S32" s="110"/>
    </row>
    <row r="33" spans="1:19" s="111" customFormat="1" ht="9.75" customHeight="1" x14ac:dyDescent="0.2">
      <c r="A33" s="986" t="s">
        <v>386</v>
      </c>
      <c r="B33" s="112">
        <v>72729</v>
      </c>
      <c r="C33" s="111">
        <v>21464</v>
      </c>
      <c r="D33" s="111">
        <v>21464</v>
      </c>
      <c r="E33" s="111" t="s">
        <v>765</v>
      </c>
      <c r="F33" s="111" t="s">
        <v>765</v>
      </c>
      <c r="G33" s="111" t="s">
        <v>765</v>
      </c>
      <c r="H33" s="111" t="s">
        <v>765</v>
      </c>
      <c r="I33" s="111" t="s">
        <v>765</v>
      </c>
      <c r="J33" s="111" t="s">
        <v>765</v>
      </c>
      <c r="K33" s="111" t="s">
        <v>765</v>
      </c>
      <c r="L33" s="111" t="s">
        <v>765</v>
      </c>
      <c r="M33" s="111">
        <v>21464</v>
      </c>
      <c r="N33" s="111" t="s">
        <v>765</v>
      </c>
      <c r="O33" s="111" t="s">
        <v>765</v>
      </c>
      <c r="P33" s="111">
        <v>9953</v>
      </c>
      <c r="Q33" s="111">
        <v>11511</v>
      </c>
      <c r="R33" s="113" t="s">
        <v>107</v>
      </c>
      <c r="S33" s="110"/>
    </row>
    <row r="34" spans="1:19" s="111" customFormat="1" ht="9.75" customHeight="1" x14ac:dyDescent="0.2">
      <c r="A34" s="986" t="s">
        <v>385</v>
      </c>
      <c r="B34" s="112">
        <v>99027</v>
      </c>
      <c r="C34" s="111">
        <v>50065</v>
      </c>
      <c r="D34" s="111">
        <v>28751</v>
      </c>
      <c r="E34" s="111" t="s">
        <v>765</v>
      </c>
      <c r="F34" s="111" t="s">
        <v>765</v>
      </c>
      <c r="G34" s="111" t="s">
        <v>765</v>
      </c>
      <c r="H34" s="111" t="s">
        <v>765</v>
      </c>
      <c r="I34" s="111" t="s">
        <v>765</v>
      </c>
      <c r="J34" s="111" t="s">
        <v>765</v>
      </c>
      <c r="K34" s="111" t="s">
        <v>765</v>
      </c>
      <c r="L34" s="111" t="s">
        <v>765</v>
      </c>
      <c r="M34" s="111">
        <v>28751</v>
      </c>
      <c r="N34" s="111" t="s">
        <v>765</v>
      </c>
      <c r="O34" s="111">
        <v>50</v>
      </c>
      <c r="P34" s="111" t="s">
        <v>765</v>
      </c>
      <c r="Q34" s="111">
        <v>28701</v>
      </c>
      <c r="R34" s="113" t="s">
        <v>108</v>
      </c>
      <c r="S34" s="110"/>
    </row>
    <row r="35" spans="1:19" s="111" customFormat="1" ht="9.75" customHeight="1" x14ac:dyDescent="0.2">
      <c r="A35" s="986" t="s">
        <v>384</v>
      </c>
      <c r="B35" s="112">
        <v>195616</v>
      </c>
      <c r="C35" s="111">
        <v>132222</v>
      </c>
      <c r="D35" s="111">
        <v>132022</v>
      </c>
      <c r="E35" s="111" t="s">
        <v>765</v>
      </c>
      <c r="F35" s="111" t="s">
        <v>765</v>
      </c>
      <c r="G35" s="111" t="s">
        <v>765</v>
      </c>
      <c r="H35" s="111" t="s">
        <v>765</v>
      </c>
      <c r="I35" s="111" t="s">
        <v>765</v>
      </c>
      <c r="J35" s="111" t="s">
        <v>765</v>
      </c>
      <c r="K35" s="111" t="s">
        <v>765</v>
      </c>
      <c r="L35" s="111" t="s">
        <v>765</v>
      </c>
      <c r="M35" s="111">
        <v>132022</v>
      </c>
      <c r="N35" s="111" t="s">
        <v>765</v>
      </c>
      <c r="O35" s="111">
        <v>100</v>
      </c>
      <c r="P35" s="111">
        <v>77870</v>
      </c>
      <c r="Q35" s="111">
        <v>54052</v>
      </c>
      <c r="R35" s="113" t="s">
        <v>109</v>
      </c>
      <c r="S35" s="110"/>
    </row>
    <row r="36" spans="1:19" s="111" customFormat="1" ht="9.75" customHeight="1" x14ac:dyDescent="0.2">
      <c r="A36" s="986" t="s">
        <v>678</v>
      </c>
      <c r="B36" s="112">
        <v>317988</v>
      </c>
      <c r="C36" s="111">
        <v>179536</v>
      </c>
      <c r="D36" s="111">
        <v>178767</v>
      </c>
      <c r="E36" s="111">
        <v>5013</v>
      </c>
      <c r="F36" s="111" t="s">
        <v>765</v>
      </c>
      <c r="G36" s="111" t="s">
        <v>765</v>
      </c>
      <c r="H36" s="111" t="s">
        <v>765</v>
      </c>
      <c r="I36" s="111">
        <v>5013</v>
      </c>
      <c r="J36" s="111" t="s">
        <v>765</v>
      </c>
      <c r="K36" s="111" t="s">
        <v>765</v>
      </c>
      <c r="L36" s="111" t="s">
        <v>765</v>
      </c>
      <c r="M36" s="111">
        <v>173754</v>
      </c>
      <c r="N36" s="111" t="s">
        <v>765</v>
      </c>
      <c r="O36" s="111" t="s">
        <v>765</v>
      </c>
      <c r="P36" s="111">
        <v>54424</v>
      </c>
      <c r="Q36" s="111">
        <v>119199</v>
      </c>
      <c r="R36" s="113" t="s">
        <v>679</v>
      </c>
      <c r="S36" s="110"/>
    </row>
    <row r="37" spans="1:19" s="111" customFormat="1" ht="9.75" customHeight="1" x14ac:dyDescent="0.2">
      <c r="A37" s="986" t="s">
        <v>383</v>
      </c>
      <c r="B37" s="112">
        <v>249912</v>
      </c>
      <c r="C37" s="111">
        <v>235688</v>
      </c>
      <c r="D37" s="111">
        <v>231880</v>
      </c>
      <c r="E37" s="111" t="s">
        <v>765</v>
      </c>
      <c r="F37" s="111" t="s">
        <v>765</v>
      </c>
      <c r="G37" s="111" t="s">
        <v>765</v>
      </c>
      <c r="H37" s="111" t="s">
        <v>765</v>
      </c>
      <c r="I37" s="111" t="s">
        <v>765</v>
      </c>
      <c r="J37" s="111" t="s">
        <v>765</v>
      </c>
      <c r="K37" s="111" t="s">
        <v>765</v>
      </c>
      <c r="L37" s="111" t="s">
        <v>765</v>
      </c>
      <c r="M37" s="111">
        <v>231880</v>
      </c>
      <c r="N37" s="111" t="s">
        <v>765</v>
      </c>
      <c r="O37" s="111">
        <v>3140</v>
      </c>
      <c r="P37" s="111">
        <v>83331</v>
      </c>
      <c r="Q37" s="111">
        <v>142319</v>
      </c>
      <c r="R37" s="113" t="s">
        <v>104</v>
      </c>
      <c r="S37" s="110"/>
    </row>
    <row r="38" spans="1:19" s="111" customFormat="1" ht="9.75" customHeight="1" x14ac:dyDescent="0.2">
      <c r="A38" s="985" t="s">
        <v>382</v>
      </c>
      <c r="B38" s="115">
        <v>92196</v>
      </c>
      <c r="C38" s="116">
        <v>75094</v>
      </c>
      <c r="D38" s="116">
        <v>71604</v>
      </c>
      <c r="E38" s="116" t="s">
        <v>765</v>
      </c>
      <c r="F38" s="116" t="s">
        <v>765</v>
      </c>
      <c r="G38" s="116" t="s">
        <v>765</v>
      </c>
      <c r="H38" s="116" t="s">
        <v>765</v>
      </c>
      <c r="I38" s="116" t="s">
        <v>765</v>
      </c>
      <c r="J38" s="116" t="s">
        <v>765</v>
      </c>
      <c r="K38" s="116" t="s">
        <v>765</v>
      </c>
      <c r="L38" s="116" t="s">
        <v>765</v>
      </c>
      <c r="M38" s="116">
        <v>71604</v>
      </c>
      <c r="N38" s="116" t="s">
        <v>765</v>
      </c>
      <c r="O38" s="116">
        <v>349</v>
      </c>
      <c r="P38" s="116">
        <v>8002</v>
      </c>
      <c r="Q38" s="116">
        <v>62904</v>
      </c>
      <c r="R38" s="117" t="s">
        <v>105</v>
      </c>
      <c r="S38" s="110"/>
    </row>
    <row r="39" spans="1:19" ht="21.75" customHeight="1" x14ac:dyDescent="0.2">
      <c r="I39" s="64" t="s">
        <v>129</v>
      </c>
    </row>
    <row r="40" spans="1:19" s="120" customFormat="1" ht="12" customHeight="1" x14ac:dyDescent="0.2">
      <c r="A40" s="99"/>
      <c r="B40" s="119" t="s">
        <v>295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44" t="s">
        <v>111</v>
      </c>
      <c r="S40" s="103"/>
    </row>
    <row r="41" spans="1:19" s="52" customFormat="1" ht="13.5" customHeight="1" x14ac:dyDescent="0.2">
      <c r="A41" s="105"/>
      <c r="B41" s="984" t="s">
        <v>163</v>
      </c>
      <c r="C41" s="983"/>
      <c r="D41" s="982"/>
      <c r="E41" s="104"/>
      <c r="F41" s="982"/>
      <c r="G41" s="104"/>
      <c r="H41" s="104"/>
      <c r="I41" s="104"/>
      <c r="J41" s="104"/>
      <c r="K41" s="104"/>
      <c r="L41" s="104"/>
      <c r="M41" s="104"/>
      <c r="N41" s="104"/>
      <c r="O41" s="983"/>
      <c r="P41" s="982"/>
      <c r="Q41" s="104"/>
      <c r="R41" s="1051"/>
      <c r="S41" s="105"/>
    </row>
    <row r="42" spans="1:19" s="52" customFormat="1" ht="33.75" customHeight="1" x14ac:dyDescent="0.2">
      <c r="A42" s="105" t="s">
        <v>276</v>
      </c>
      <c r="B42" s="981" t="s">
        <v>181</v>
      </c>
      <c r="C42" s="980"/>
      <c r="D42" s="41"/>
      <c r="E42" s="50" t="s">
        <v>132</v>
      </c>
      <c r="F42" s="43" t="s">
        <v>296</v>
      </c>
      <c r="G42" s="43" t="s">
        <v>232</v>
      </c>
      <c r="H42" s="996" t="s">
        <v>235</v>
      </c>
      <c r="I42" s="104"/>
      <c r="J42" s="106"/>
      <c r="K42" s="40" t="s">
        <v>246</v>
      </c>
      <c r="L42" s="996" t="s">
        <v>247</v>
      </c>
      <c r="M42" s="104"/>
      <c r="N42" s="104"/>
      <c r="O42" s="105"/>
      <c r="P42" s="50"/>
      <c r="Q42" s="43" t="s">
        <v>148</v>
      </c>
      <c r="R42" s="1051"/>
      <c r="S42" s="105"/>
    </row>
    <row r="43" spans="1:19" s="52" customFormat="1" ht="22.5" customHeight="1" x14ac:dyDescent="0.2">
      <c r="A43" s="50"/>
      <c r="B43" s="1001" t="s">
        <v>60</v>
      </c>
      <c r="C43" s="43" t="s">
        <v>62</v>
      </c>
      <c r="D43" s="43" t="s">
        <v>64</v>
      </c>
      <c r="E43" s="43" t="s">
        <v>138</v>
      </c>
      <c r="F43" s="40" t="s">
        <v>226</v>
      </c>
      <c r="G43" s="43" t="s">
        <v>34</v>
      </c>
      <c r="H43" s="43" t="s">
        <v>35</v>
      </c>
      <c r="I43" s="40" t="s">
        <v>76</v>
      </c>
      <c r="J43" s="40" t="s">
        <v>248</v>
      </c>
      <c r="K43" s="40" t="s">
        <v>251</v>
      </c>
      <c r="L43" s="43" t="s">
        <v>37</v>
      </c>
      <c r="M43" s="40" t="s">
        <v>252</v>
      </c>
      <c r="N43" s="40" t="s">
        <v>253</v>
      </c>
      <c r="O43" s="40" t="s">
        <v>254</v>
      </c>
      <c r="P43" s="40" t="s">
        <v>257</v>
      </c>
      <c r="Q43" s="43" t="s">
        <v>77</v>
      </c>
      <c r="R43" s="997"/>
      <c r="S43" s="105"/>
    </row>
    <row r="44" spans="1:19" s="52" customFormat="1" ht="13.5" customHeight="1" x14ac:dyDescent="0.2">
      <c r="A44" s="41"/>
      <c r="B44" s="1001" t="str">
        <f>PROPER("LALANG")</f>
        <v>Lalang</v>
      </c>
      <c r="C44" s="35" t="str">
        <f>PROPER("WIDURI")</f>
        <v>Widuri</v>
      </c>
      <c r="D44" s="35" t="str">
        <f>PROPER("KAJISEMO")</f>
        <v>Kajisemo</v>
      </c>
      <c r="E44" s="35"/>
      <c r="F44" s="35" t="str">
        <f>PROPER("ESPO-B")</f>
        <v>Espo-B</v>
      </c>
      <c r="G44" s="35"/>
      <c r="H44" s="35"/>
      <c r="I44" s="35" t="str">
        <f>PROPER("NILE")</f>
        <v>Nile</v>
      </c>
      <c r="J44" s="35" t="str">
        <f>PROPER("DAR-B")</f>
        <v>Dar-B</v>
      </c>
      <c r="K44" s="35" t="str">
        <f>PROPER("DOBA-B")</f>
        <v>Doba-B</v>
      </c>
      <c r="L44" s="35"/>
      <c r="M44" s="35" t="str">
        <f>PROPER("LUCINA")</f>
        <v>Lucina</v>
      </c>
      <c r="N44" s="35" t="str">
        <f>PROPER("RABI-L")</f>
        <v>Rabi-L</v>
      </c>
      <c r="O44" s="35" t="str">
        <f>PROPER("RABI-BLD")</f>
        <v>Rabi-Bld</v>
      </c>
      <c r="P44" s="35" t="str">
        <f>PROPER("ETAME")</f>
        <v>Etame</v>
      </c>
      <c r="Q44" s="35"/>
      <c r="R44" s="998"/>
      <c r="S44" s="105"/>
    </row>
    <row r="45" spans="1:19" s="111" customFormat="1" ht="9.75" customHeight="1" x14ac:dyDescent="0.2">
      <c r="A45" s="610" t="s">
        <v>598</v>
      </c>
      <c r="B45" s="107">
        <v>33678</v>
      </c>
      <c r="C45" s="108">
        <v>119819</v>
      </c>
      <c r="D45" s="108">
        <v>657683</v>
      </c>
      <c r="E45" s="108">
        <v>779968</v>
      </c>
      <c r="F45" s="108">
        <v>779968</v>
      </c>
      <c r="G45" s="108">
        <v>3019499</v>
      </c>
      <c r="H45" s="108">
        <v>394585</v>
      </c>
      <c r="I45" s="108">
        <v>394585</v>
      </c>
      <c r="J45" s="108" t="s">
        <v>765</v>
      </c>
      <c r="K45" s="108">
        <v>258653</v>
      </c>
      <c r="L45" s="108">
        <v>2366261</v>
      </c>
      <c r="M45" s="108">
        <v>92713</v>
      </c>
      <c r="N45" s="108">
        <v>705375</v>
      </c>
      <c r="O45" s="108">
        <v>1568173</v>
      </c>
      <c r="P45" s="108" t="s">
        <v>765</v>
      </c>
      <c r="Q45" s="108">
        <v>305140</v>
      </c>
      <c r="R45" s="109" t="s">
        <v>118</v>
      </c>
      <c r="S45" s="110"/>
    </row>
    <row r="46" spans="1:19" s="111" customFormat="1" ht="9.75" customHeight="1" x14ac:dyDescent="0.2">
      <c r="A46" s="405" t="s">
        <v>669</v>
      </c>
      <c r="B46" s="112">
        <v>49140</v>
      </c>
      <c r="C46" s="111">
        <v>56335</v>
      </c>
      <c r="D46" s="111">
        <v>332989</v>
      </c>
      <c r="E46" s="111">
        <v>392279</v>
      </c>
      <c r="F46" s="111">
        <v>392279</v>
      </c>
      <c r="G46" s="111">
        <v>2035592</v>
      </c>
      <c r="H46" s="111">
        <v>157901</v>
      </c>
      <c r="I46" s="111">
        <v>157901</v>
      </c>
      <c r="J46" s="111" t="s">
        <v>765</v>
      </c>
      <c r="K46" s="111">
        <v>445902</v>
      </c>
      <c r="L46" s="111">
        <v>1431789</v>
      </c>
      <c r="M46" s="111" t="s">
        <v>765</v>
      </c>
      <c r="N46" s="111">
        <v>303683</v>
      </c>
      <c r="O46" s="111">
        <v>1073248</v>
      </c>
      <c r="P46" s="111">
        <v>54858</v>
      </c>
      <c r="Q46" s="111">
        <v>245249</v>
      </c>
      <c r="R46" s="113" t="s">
        <v>119</v>
      </c>
      <c r="S46" s="110"/>
    </row>
    <row r="47" spans="1:19" s="111" customFormat="1" ht="9.75" customHeight="1" x14ac:dyDescent="0.2">
      <c r="A47" s="405" t="s">
        <v>670</v>
      </c>
      <c r="B47" s="112" t="s">
        <v>765</v>
      </c>
      <c r="C47" s="111">
        <v>44834</v>
      </c>
      <c r="D47" s="111">
        <v>320024</v>
      </c>
      <c r="E47" s="111" t="s">
        <v>765</v>
      </c>
      <c r="F47" s="111" t="s">
        <v>765</v>
      </c>
      <c r="G47" s="111">
        <v>1828961</v>
      </c>
      <c r="H47" s="111">
        <v>302707</v>
      </c>
      <c r="I47" s="111">
        <v>181219</v>
      </c>
      <c r="J47" s="111">
        <v>121488</v>
      </c>
      <c r="K47" s="111">
        <v>561305</v>
      </c>
      <c r="L47" s="111">
        <v>964949</v>
      </c>
      <c r="M47" s="111" t="s">
        <v>765</v>
      </c>
      <c r="N47" s="111">
        <v>74889</v>
      </c>
      <c r="O47" s="111">
        <v>890060</v>
      </c>
      <c r="P47" s="111" t="s">
        <v>765</v>
      </c>
      <c r="Q47" s="111">
        <v>134718</v>
      </c>
      <c r="R47" s="113" t="s">
        <v>120</v>
      </c>
      <c r="S47" s="110"/>
    </row>
    <row r="48" spans="1:19" s="111" customFormat="1" ht="9.75" customHeight="1" x14ac:dyDescent="0.2">
      <c r="A48" s="405" t="s">
        <v>671</v>
      </c>
      <c r="B48" s="112" t="s">
        <v>765</v>
      </c>
      <c r="C48" s="111">
        <v>83165</v>
      </c>
      <c r="D48" s="111">
        <v>138960</v>
      </c>
      <c r="E48" s="111" t="s">
        <v>765</v>
      </c>
      <c r="F48" s="111" t="s">
        <v>765</v>
      </c>
      <c r="G48" s="111">
        <v>661562</v>
      </c>
      <c r="H48" s="111">
        <v>150300</v>
      </c>
      <c r="I48" s="111">
        <v>88176</v>
      </c>
      <c r="J48" s="111">
        <v>62124</v>
      </c>
      <c r="K48" s="111">
        <v>217023</v>
      </c>
      <c r="L48" s="111">
        <v>294239</v>
      </c>
      <c r="M48" s="111" t="s">
        <v>765</v>
      </c>
      <c r="N48" s="111">
        <v>41970</v>
      </c>
      <c r="O48" s="111">
        <v>252269</v>
      </c>
      <c r="P48" s="111" t="s">
        <v>765</v>
      </c>
      <c r="Q48" s="111">
        <v>171268</v>
      </c>
      <c r="R48" s="113" t="s">
        <v>283</v>
      </c>
      <c r="S48" s="110"/>
    </row>
    <row r="49" spans="1:19" s="111" customFormat="1" ht="9.75" customHeight="1" x14ac:dyDescent="0.2">
      <c r="A49" s="405" t="s">
        <v>672</v>
      </c>
      <c r="B49" s="112" t="s">
        <v>765</v>
      </c>
      <c r="C49" s="111">
        <v>35128</v>
      </c>
      <c r="D49" s="111">
        <v>6532</v>
      </c>
      <c r="E49" s="111" t="s">
        <v>765</v>
      </c>
      <c r="F49" s="111" t="s">
        <v>765</v>
      </c>
      <c r="G49" s="111">
        <v>85693</v>
      </c>
      <c r="H49" s="111">
        <v>19653</v>
      </c>
      <c r="I49" s="111">
        <v>19653</v>
      </c>
      <c r="J49" s="111" t="s">
        <v>765</v>
      </c>
      <c r="K49" s="111" t="s">
        <v>765</v>
      </c>
      <c r="L49" s="111">
        <v>66040</v>
      </c>
      <c r="M49" s="111" t="s">
        <v>765</v>
      </c>
      <c r="N49" s="111">
        <v>8647</v>
      </c>
      <c r="O49" s="111">
        <v>57393</v>
      </c>
      <c r="P49" s="111" t="s">
        <v>765</v>
      </c>
      <c r="Q49" s="111">
        <v>63062</v>
      </c>
      <c r="R49" s="113" t="s">
        <v>673</v>
      </c>
      <c r="S49" s="110"/>
    </row>
    <row r="50" spans="1:19" s="111" customFormat="1" ht="9.75" customHeight="1" x14ac:dyDescent="0.2">
      <c r="A50" s="405"/>
      <c r="B50" s="112"/>
      <c r="R50" s="113"/>
      <c r="S50" s="110"/>
    </row>
    <row r="51" spans="1:19" s="111" customFormat="1" ht="9.75" customHeight="1" x14ac:dyDescent="0.2">
      <c r="A51" s="405" t="s">
        <v>595</v>
      </c>
      <c r="B51" s="112" t="s">
        <v>765</v>
      </c>
      <c r="C51" s="111">
        <v>68676</v>
      </c>
      <c r="D51" s="111">
        <v>106478</v>
      </c>
      <c r="E51" s="111" t="s">
        <v>765</v>
      </c>
      <c r="F51" s="111" t="s">
        <v>765</v>
      </c>
      <c r="G51" s="111">
        <v>354015</v>
      </c>
      <c r="H51" s="111">
        <v>85855</v>
      </c>
      <c r="I51" s="111">
        <v>78637</v>
      </c>
      <c r="J51" s="111">
        <v>7218</v>
      </c>
      <c r="K51" s="111">
        <v>105280</v>
      </c>
      <c r="L51" s="111">
        <v>162880</v>
      </c>
      <c r="M51" s="111" t="s">
        <v>765</v>
      </c>
      <c r="N51" s="111">
        <v>44638</v>
      </c>
      <c r="O51" s="111">
        <v>118242</v>
      </c>
      <c r="P51" s="111" t="s">
        <v>765</v>
      </c>
      <c r="Q51" s="111">
        <v>181569</v>
      </c>
      <c r="R51" s="113" t="s">
        <v>282</v>
      </c>
      <c r="S51" s="110"/>
    </row>
    <row r="52" spans="1:19" s="111" customFormat="1" ht="9.75" customHeight="1" x14ac:dyDescent="0.2">
      <c r="A52" s="405" t="s">
        <v>674</v>
      </c>
      <c r="B52" s="112" t="s">
        <v>765</v>
      </c>
      <c r="C52" s="111">
        <v>6720</v>
      </c>
      <c r="D52" s="111" t="s">
        <v>765</v>
      </c>
      <c r="E52" s="111" t="s">
        <v>765</v>
      </c>
      <c r="F52" s="111" t="s">
        <v>765</v>
      </c>
      <c r="G52" s="111">
        <v>45506</v>
      </c>
      <c r="H52" s="111">
        <v>13358</v>
      </c>
      <c r="I52" s="111">
        <v>13358</v>
      </c>
      <c r="J52" s="111" t="s">
        <v>765</v>
      </c>
      <c r="K52" s="111" t="s">
        <v>765</v>
      </c>
      <c r="L52" s="111">
        <v>32148</v>
      </c>
      <c r="M52" s="111" t="s">
        <v>765</v>
      </c>
      <c r="N52" s="111">
        <v>4824</v>
      </c>
      <c r="O52" s="111">
        <v>27324</v>
      </c>
      <c r="P52" s="111" t="s">
        <v>765</v>
      </c>
      <c r="Q52" s="111">
        <v>26457</v>
      </c>
      <c r="R52" s="113" t="s">
        <v>675</v>
      </c>
      <c r="S52" s="110"/>
    </row>
    <row r="53" spans="1:19" s="111" customFormat="1" ht="9.75" customHeight="1" x14ac:dyDescent="0.2">
      <c r="A53" s="405"/>
      <c r="B53" s="112"/>
      <c r="R53" s="113"/>
      <c r="S53" s="110"/>
    </row>
    <row r="54" spans="1:19" s="111" customFormat="1" ht="9.75" customHeight="1" x14ac:dyDescent="0.2">
      <c r="A54" s="405" t="s">
        <v>393</v>
      </c>
      <c r="B54" s="112" t="s">
        <v>765</v>
      </c>
      <c r="C54" s="111">
        <v>31978</v>
      </c>
      <c r="D54" s="111">
        <v>6532</v>
      </c>
      <c r="E54" s="111" t="s">
        <v>765</v>
      </c>
      <c r="F54" s="111" t="s">
        <v>765</v>
      </c>
      <c r="G54" s="111">
        <v>48254</v>
      </c>
      <c r="H54" s="111">
        <v>10454</v>
      </c>
      <c r="I54" s="111">
        <v>10454</v>
      </c>
      <c r="J54" s="111" t="s">
        <v>765</v>
      </c>
      <c r="K54" s="111" t="s">
        <v>765</v>
      </c>
      <c r="L54" s="111">
        <v>37800</v>
      </c>
      <c r="M54" s="111" t="s">
        <v>765</v>
      </c>
      <c r="N54" s="111">
        <v>7349</v>
      </c>
      <c r="O54" s="111">
        <v>30451</v>
      </c>
      <c r="P54" s="111" t="s">
        <v>765</v>
      </c>
      <c r="Q54" s="111">
        <v>36605</v>
      </c>
      <c r="R54" s="113" t="s">
        <v>281</v>
      </c>
      <c r="S54" s="110"/>
    </row>
    <row r="55" spans="1:19" s="111" customFormat="1" ht="9.75" customHeight="1" x14ac:dyDescent="0.2">
      <c r="A55" s="405" t="s">
        <v>396</v>
      </c>
      <c r="B55" s="112" t="s">
        <v>765</v>
      </c>
      <c r="C55" s="111">
        <v>2350</v>
      </c>
      <c r="D55" s="111" t="s">
        <v>765</v>
      </c>
      <c r="E55" s="111" t="s">
        <v>765</v>
      </c>
      <c r="F55" s="111" t="s">
        <v>765</v>
      </c>
      <c r="G55" s="111">
        <v>15125</v>
      </c>
      <c r="H55" s="111">
        <v>8499</v>
      </c>
      <c r="I55" s="111">
        <v>8499</v>
      </c>
      <c r="J55" s="111" t="s">
        <v>765</v>
      </c>
      <c r="K55" s="111" t="s">
        <v>765</v>
      </c>
      <c r="L55" s="111">
        <v>6626</v>
      </c>
      <c r="M55" s="111" t="s">
        <v>765</v>
      </c>
      <c r="N55" s="111">
        <v>898</v>
      </c>
      <c r="O55" s="111">
        <v>5728</v>
      </c>
      <c r="P55" s="111" t="s">
        <v>765</v>
      </c>
      <c r="Q55" s="111">
        <v>26457</v>
      </c>
      <c r="R55" s="113" t="s">
        <v>121</v>
      </c>
      <c r="S55" s="110"/>
    </row>
    <row r="56" spans="1:19" s="111" customFormat="1" ht="9.75" customHeight="1" x14ac:dyDescent="0.2">
      <c r="A56" s="405" t="s">
        <v>395</v>
      </c>
      <c r="B56" s="112" t="s">
        <v>765</v>
      </c>
      <c r="C56" s="111">
        <v>800</v>
      </c>
      <c r="D56" s="111" t="s">
        <v>765</v>
      </c>
      <c r="E56" s="111" t="s">
        <v>765</v>
      </c>
      <c r="F56" s="111" t="s">
        <v>765</v>
      </c>
      <c r="G56" s="111">
        <v>800</v>
      </c>
      <c r="H56" s="111">
        <v>400</v>
      </c>
      <c r="I56" s="111">
        <v>400</v>
      </c>
      <c r="J56" s="111" t="s">
        <v>765</v>
      </c>
      <c r="K56" s="111" t="s">
        <v>765</v>
      </c>
      <c r="L56" s="111">
        <v>400</v>
      </c>
      <c r="M56" s="111" t="s">
        <v>765</v>
      </c>
      <c r="N56" s="111">
        <v>400</v>
      </c>
      <c r="O56" s="111" t="s">
        <v>765</v>
      </c>
      <c r="P56" s="111" t="s">
        <v>765</v>
      </c>
      <c r="Q56" s="111" t="s">
        <v>765</v>
      </c>
      <c r="R56" s="113" t="s">
        <v>122</v>
      </c>
      <c r="S56" s="110"/>
    </row>
    <row r="57" spans="1:19" s="111" customFormat="1" ht="9.75" customHeight="1" x14ac:dyDescent="0.2">
      <c r="A57" s="405" t="s">
        <v>394</v>
      </c>
      <c r="B57" s="112" t="s">
        <v>765</v>
      </c>
      <c r="C57" s="111" t="s">
        <v>765</v>
      </c>
      <c r="D57" s="111" t="s">
        <v>765</v>
      </c>
      <c r="E57" s="111" t="s">
        <v>765</v>
      </c>
      <c r="F57" s="111" t="s">
        <v>765</v>
      </c>
      <c r="G57" s="111">
        <v>21514</v>
      </c>
      <c r="H57" s="111">
        <v>300</v>
      </c>
      <c r="I57" s="111">
        <v>300</v>
      </c>
      <c r="J57" s="111" t="s">
        <v>765</v>
      </c>
      <c r="K57" s="111" t="s">
        <v>765</v>
      </c>
      <c r="L57" s="111">
        <v>21214</v>
      </c>
      <c r="M57" s="111" t="s">
        <v>765</v>
      </c>
      <c r="N57" s="111" t="s">
        <v>765</v>
      </c>
      <c r="O57" s="111">
        <v>21214</v>
      </c>
      <c r="P57" s="111" t="s">
        <v>765</v>
      </c>
      <c r="Q57" s="111" t="s">
        <v>765</v>
      </c>
      <c r="R57" s="113" t="s">
        <v>123</v>
      </c>
      <c r="S57" s="110"/>
    </row>
    <row r="58" spans="1:19" s="111" customFormat="1" ht="9.75" customHeight="1" x14ac:dyDescent="0.2">
      <c r="A58" s="405" t="s">
        <v>676</v>
      </c>
      <c r="B58" s="112" t="s">
        <v>765</v>
      </c>
      <c r="C58" s="111">
        <v>3570</v>
      </c>
      <c r="D58" s="111" t="s">
        <v>765</v>
      </c>
      <c r="E58" s="111" t="s">
        <v>765</v>
      </c>
      <c r="F58" s="111" t="s">
        <v>765</v>
      </c>
      <c r="G58" s="111">
        <v>8067</v>
      </c>
      <c r="H58" s="111">
        <v>4159</v>
      </c>
      <c r="I58" s="111">
        <v>4159</v>
      </c>
      <c r="J58" s="111" t="s">
        <v>765</v>
      </c>
      <c r="K58" s="111" t="s">
        <v>765</v>
      </c>
      <c r="L58" s="111">
        <v>3908</v>
      </c>
      <c r="M58" s="111" t="s">
        <v>765</v>
      </c>
      <c r="N58" s="111">
        <v>3526</v>
      </c>
      <c r="O58" s="111">
        <v>382</v>
      </c>
      <c r="P58" s="111" t="s">
        <v>765</v>
      </c>
      <c r="Q58" s="111" t="s">
        <v>765</v>
      </c>
      <c r="R58" s="113" t="s">
        <v>677</v>
      </c>
      <c r="S58" s="110"/>
    </row>
    <row r="59" spans="1:19" s="111" customFormat="1" ht="9.75" customHeight="1" x14ac:dyDescent="0.2">
      <c r="A59" s="405"/>
      <c r="B59" s="112"/>
      <c r="R59" s="113"/>
      <c r="S59" s="110"/>
    </row>
    <row r="60" spans="1:19" s="111" customFormat="1" ht="9.75" customHeight="1" x14ac:dyDescent="0.2">
      <c r="A60" s="405" t="s">
        <v>280</v>
      </c>
      <c r="B60" s="112" t="s">
        <v>765</v>
      </c>
      <c r="C60" s="111">
        <v>4677</v>
      </c>
      <c r="D60" s="111" t="s">
        <v>765</v>
      </c>
      <c r="E60" s="111" t="s">
        <v>765</v>
      </c>
      <c r="F60" s="111" t="s">
        <v>765</v>
      </c>
      <c r="G60" s="111">
        <v>36568</v>
      </c>
      <c r="H60" s="111">
        <v>9658</v>
      </c>
      <c r="I60" s="111">
        <v>9658</v>
      </c>
      <c r="J60" s="111" t="s">
        <v>765</v>
      </c>
      <c r="K60" s="111" t="s">
        <v>765</v>
      </c>
      <c r="L60" s="111">
        <v>26910</v>
      </c>
      <c r="M60" s="111" t="s">
        <v>765</v>
      </c>
      <c r="N60" s="111">
        <v>7349</v>
      </c>
      <c r="O60" s="111">
        <v>19561</v>
      </c>
      <c r="P60" s="111" t="s">
        <v>765</v>
      </c>
      <c r="Q60" s="111">
        <v>3741</v>
      </c>
      <c r="R60" s="113" t="s">
        <v>279</v>
      </c>
      <c r="S60" s="110"/>
    </row>
    <row r="61" spans="1:19" s="111" customFormat="1" ht="9.75" customHeight="1" x14ac:dyDescent="0.2">
      <c r="A61" s="405" t="s">
        <v>383</v>
      </c>
      <c r="B61" s="112" t="s">
        <v>765</v>
      </c>
      <c r="C61" s="111">
        <v>12296</v>
      </c>
      <c r="D61" s="111" t="s">
        <v>765</v>
      </c>
      <c r="E61" s="111" t="s">
        <v>765</v>
      </c>
      <c r="F61" s="111" t="s">
        <v>765</v>
      </c>
      <c r="G61" s="111">
        <v>11686</v>
      </c>
      <c r="H61" s="111">
        <v>796</v>
      </c>
      <c r="I61" s="111">
        <v>796</v>
      </c>
      <c r="J61" s="111" t="s">
        <v>765</v>
      </c>
      <c r="K61" s="111" t="s">
        <v>765</v>
      </c>
      <c r="L61" s="111">
        <v>10890</v>
      </c>
      <c r="M61" s="111" t="s">
        <v>765</v>
      </c>
      <c r="N61" s="111" t="s">
        <v>765</v>
      </c>
      <c r="O61" s="111">
        <v>10890</v>
      </c>
      <c r="P61" s="111" t="s">
        <v>765</v>
      </c>
      <c r="Q61" s="111">
        <v>26550</v>
      </c>
      <c r="R61" s="113" t="s">
        <v>104</v>
      </c>
      <c r="S61" s="110"/>
    </row>
    <row r="62" spans="1:19" s="111" customFormat="1" ht="9.75" customHeight="1" x14ac:dyDescent="0.2">
      <c r="A62" s="405" t="s">
        <v>382</v>
      </c>
      <c r="B62" s="112" t="s">
        <v>765</v>
      </c>
      <c r="C62" s="111">
        <v>15005</v>
      </c>
      <c r="D62" s="111">
        <v>6532</v>
      </c>
      <c r="E62" s="111" t="s">
        <v>765</v>
      </c>
      <c r="F62" s="111" t="s">
        <v>765</v>
      </c>
      <c r="G62" s="111" t="s">
        <v>765</v>
      </c>
      <c r="H62" s="111" t="s">
        <v>765</v>
      </c>
      <c r="I62" s="111" t="s">
        <v>765</v>
      </c>
      <c r="J62" s="111" t="s">
        <v>765</v>
      </c>
      <c r="K62" s="111" t="s">
        <v>765</v>
      </c>
      <c r="L62" s="111" t="s">
        <v>765</v>
      </c>
      <c r="M62" s="111" t="s">
        <v>765</v>
      </c>
      <c r="N62" s="111" t="s">
        <v>765</v>
      </c>
      <c r="O62" s="111" t="s">
        <v>765</v>
      </c>
      <c r="P62" s="111" t="s">
        <v>765</v>
      </c>
      <c r="Q62" s="111">
        <v>6314</v>
      </c>
      <c r="R62" s="113" t="s">
        <v>105</v>
      </c>
      <c r="S62" s="110"/>
    </row>
    <row r="63" spans="1:19" s="111" customFormat="1" ht="9.75" customHeight="1" x14ac:dyDescent="0.2">
      <c r="A63" s="405" t="s">
        <v>392</v>
      </c>
      <c r="B63" s="112" t="s">
        <v>765</v>
      </c>
      <c r="C63" s="111">
        <v>800</v>
      </c>
      <c r="D63" s="111" t="s">
        <v>765</v>
      </c>
      <c r="E63" s="111" t="s">
        <v>765</v>
      </c>
      <c r="F63" s="111" t="s">
        <v>765</v>
      </c>
      <c r="G63" s="111">
        <v>860</v>
      </c>
      <c r="H63" s="111">
        <v>400</v>
      </c>
      <c r="I63" s="111">
        <v>400</v>
      </c>
      <c r="J63" s="111" t="s">
        <v>765</v>
      </c>
      <c r="K63" s="111" t="s">
        <v>765</v>
      </c>
      <c r="L63" s="111">
        <v>460</v>
      </c>
      <c r="M63" s="111" t="s">
        <v>765</v>
      </c>
      <c r="N63" s="111">
        <v>400</v>
      </c>
      <c r="O63" s="111">
        <v>60</v>
      </c>
      <c r="P63" s="111" t="s">
        <v>765</v>
      </c>
      <c r="Q63" s="111">
        <v>26457</v>
      </c>
      <c r="R63" s="113" t="s">
        <v>106</v>
      </c>
      <c r="S63" s="110"/>
    </row>
    <row r="64" spans="1:19" s="111" customFormat="1" ht="9.75" customHeight="1" x14ac:dyDescent="0.2">
      <c r="A64" s="405" t="s">
        <v>391</v>
      </c>
      <c r="B64" s="112" t="s">
        <v>765</v>
      </c>
      <c r="C64" s="111">
        <v>1359</v>
      </c>
      <c r="D64" s="111" t="s">
        <v>765</v>
      </c>
      <c r="E64" s="111" t="s">
        <v>765</v>
      </c>
      <c r="F64" s="111" t="s">
        <v>765</v>
      </c>
      <c r="G64" s="111">
        <v>5781</v>
      </c>
      <c r="H64" s="111">
        <v>4705</v>
      </c>
      <c r="I64" s="111">
        <v>4705</v>
      </c>
      <c r="J64" s="111" t="s">
        <v>765</v>
      </c>
      <c r="K64" s="111" t="s">
        <v>765</v>
      </c>
      <c r="L64" s="111">
        <v>1076</v>
      </c>
      <c r="M64" s="111" t="s">
        <v>765</v>
      </c>
      <c r="N64" s="111">
        <v>211</v>
      </c>
      <c r="O64" s="111">
        <v>865</v>
      </c>
      <c r="P64" s="111" t="s">
        <v>765</v>
      </c>
      <c r="Q64" s="111" t="s">
        <v>765</v>
      </c>
      <c r="R64" s="114" t="s">
        <v>124</v>
      </c>
      <c r="S64" s="110"/>
    </row>
    <row r="65" spans="1:19" s="111" customFormat="1" ht="9.75" customHeight="1" x14ac:dyDescent="0.2">
      <c r="A65" s="405" t="s">
        <v>390</v>
      </c>
      <c r="B65" s="112" t="s">
        <v>765</v>
      </c>
      <c r="C65" s="111">
        <v>191</v>
      </c>
      <c r="D65" s="111" t="s">
        <v>765</v>
      </c>
      <c r="E65" s="111" t="s">
        <v>765</v>
      </c>
      <c r="F65" s="111" t="s">
        <v>765</v>
      </c>
      <c r="G65" s="111">
        <v>8484</v>
      </c>
      <c r="H65" s="111">
        <v>3394</v>
      </c>
      <c r="I65" s="111">
        <v>3394</v>
      </c>
      <c r="J65" s="111" t="s">
        <v>765</v>
      </c>
      <c r="K65" s="111" t="s">
        <v>765</v>
      </c>
      <c r="L65" s="111">
        <v>5090</v>
      </c>
      <c r="M65" s="111" t="s">
        <v>765</v>
      </c>
      <c r="N65" s="111">
        <v>287</v>
      </c>
      <c r="O65" s="111">
        <v>4803</v>
      </c>
      <c r="P65" s="111" t="s">
        <v>765</v>
      </c>
      <c r="Q65" s="111" t="s">
        <v>765</v>
      </c>
      <c r="R65" s="113" t="s">
        <v>125</v>
      </c>
      <c r="S65" s="110"/>
    </row>
    <row r="66" spans="1:19" s="111" customFormat="1" ht="9.75" customHeight="1" x14ac:dyDescent="0.2">
      <c r="A66" s="405" t="s">
        <v>389</v>
      </c>
      <c r="B66" s="112" t="s">
        <v>765</v>
      </c>
      <c r="C66" s="111">
        <v>800</v>
      </c>
      <c r="D66" s="111" t="s">
        <v>765</v>
      </c>
      <c r="E66" s="111" t="s">
        <v>765</v>
      </c>
      <c r="F66" s="111" t="s">
        <v>765</v>
      </c>
      <c r="G66" s="111">
        <v>800</v>
      </c>
      <c r="H66" s="111">
        <v>400</v>
      </c>
      <c r="I66" s="111">
        <v>400</v>
      </c>
      <c r="J66" s="111" t="s">
        <v>765</v>
      </c>
      <c r="K66" s="111" t="s">
        <v>765</v>
      </c>
      <c r="L66" s="111">
        <v>400</v>
      </c>
      <c r="M66" s="111" t="s">
        <v>765</v>
      </c>
      <c r="N66" s="111">
        <v>400</v>
      </c>
      <c r="O66" s="111" t="s">
        <v>765</v>
      </c>
      <c r="P66" s="111" t="s">
        <v>765</v>
      </c>
      <c r="Q66" s="111" t="s">
        <v>765</v>
      </c>
      <c r="R66" s="113" t="s">
        <v>126</v>
      </c>
      <c r="S66" s="110"/>
    </row>
    <row r="67" spans="1:19" s="111" customFormat="1" ht="9.75" customHeight="1" x14ac:dyDescent="0.2">
      <c r="A67" s="405" t="s">
        <v>388</v>
      </c>
      <c r="B67" s="112" t="s">
        <v>765</v>
      </c>
      <c r="C67" s="111" t="s">
        <v>765</v>
      </c>
      <c r="D67" s="111" t="s">
        <v>765</v>
      </c>
      <c r="E67" s="111" t="s">
        <v>765</v>
      </c>
      <c r="F67" s="111" t="s">
        <v>765</v>
      </c>
      <c r="G67" s="111" t="s">
        <v>765</v>
      </c>
      <c r="H67" s="111" t="s">
        <v>765</v>
      </c>
      <c r="I67" s="111" t="s">
        <v>765</v>
      </c>
      <c r="J67" s="111" t="s">
        <v>765</v>
      </c>
      <c r="K67" s="111" t="s">
        <v>765</v>
      </c>
      <c r="L67" s="111" t="s">
        <v>765</v>
      </c>
      <c r="M67" s="111" t="s">
        <v>765</v>
      </c>
      <c r="N67" s="111" t="s">
        <v>765</v>
      </c>
      <c r="O67" s="111" t="s">
        <v>765</v>
      </c>
      <c r="P67" s="111" t="s">
        <v>765</v>
      </c>
      <c r="Q67" s="111" t="s">
        <v>765</v>
      </c>
      <c r="R67" s="113" t="s">
        <v>127</v>
      </c>
      <c r="S67" s="110"/>
    </row>
    <row r="68" spans="1:19" s="111" customFormat="1" ht="9.75" customHeight="1" x14ac:dyDescent="0.2">
      <c r="A68" s="405" t="s">
        <v>387</v>
      </c>
      <c r="B68" s="112" t="s">
        <v>765</v>
      </c>
      <c r="C68" s="111" t="s">
        <v>765</v>
      </c>
      <c r="D68" s="111" t="s">
        <v>765</v>
      </c>
      <c r="E68" s="111" t="s">
        <v>765</v>
      </c>
      <c r="F68" s="111" t="s">
        <v>765</v>
      </c>
      <c r="G68" s="111" t="s">
        <v>765</v>
      </c>
      <c r="H68" s="111" t="s">
        <v>765</v>
      </c>
      <c r="I68" s="111" t="s">
        <v>765</v>
      </c>
      <c r="J68" s="111" t="s">
        <v>765</v>
      </c>
      <c r="K68" s="111" t="s">
        <v>765</v>
      </c>
      <c r="L68" s="111" t="s">
        <v>765</v>
      </c>
      <c r="M68" s="111" t="s">
        <v>765</v>
      </c>
      <c r="N68" s="111" t="s">
        <v>765</v>
      </c>
      <c r="O68" s="111" t="s">
        <v>765</v>
      </c>
      <c r="P68" s="111" t="s">
        <v>765</v>
      </c>
      <c r="Q68" s="111" t="s">
        <v>765</v>
      </c>
      <c r="R68" s="113" t="s">
        <v>128</v>
      </c>
      <c r="S68" s="110"/>
    </row>
    <row r="69" spans="1:19" s="111" customFormat="1" ht="9.75" customHeight="1" x14ac:dyDescent="0.2">
      <c r="A69" s="405" t="s">
        <v>386</v>
      </c>
      <c r="B69" s="112" t="s">
        <v>765</v>
      </c>
      <c r="C69" s="111" t="s">
        <v>765</v>
      </c>
      <c r="D69" s="111" t="s">
        <v>765</v>
      </c>
      <c r="E69" s="111" t="s">
        <v>765</v>
      </c>
      <c r="F69" s="111" t="s">
        <v>765</v>
      </c>
      <c r="G69" s="111" t="s">
        <v>765</v>
      </c>
      <c r="H69" s="111" t="s">
        <v>765</v>
      </c>
      <c r="I69" s="111" t="s">
        <v>765</v>
      </c>
      <c r="J69" s="111" t="s">
        <v>765</v>
      </c>
      <c r="K69" s="111" t="s">
        <v>765</v>
      </c>
      <c r="L69" s="111" t="s">
        <v>765</v>
      </c>
      <c r="M69" s="111" t="s">
        <v>765</v>
      </c>
      <c r="N69" s="111" t="s">
        <v>765</v>
      </c>
      <c r="O69" s="111" t="s">
        <v>765</v>
      </c>
      <c r="P69" s="111" t="s">
        <v>765</v>
      </c>
      <c r="Q69" s="111" t="s">
        <v>765</v>
      </c>
      <c r="R69" s="113" t="s">
        <v>107</v>
      </c>
      <c r="S69" s="110"/>
    </row>
    <row r="70" spans="1:19" s="111" customFormat="1" ht="9.75" customHeight="1" x14ac:dyDescent="0.2">
      <c r="A70" s="405" t="s">
        <v>385</v>
      </c>
      <c r="B70" s="112" t="s">
        <v>765</v>
      </c>
      <c r="C70" s="111" t="s">
        <v>765</v>
      </c>
      <c r="D70" s="111" t="s">
        <v>765</v>
      </c>
      <c r="E70" s="111" t="s">
        <v>765</v>
      </c>
      <c r="F70" s="111" t="s">
        <v>765</v>
      </c>
      <c r="G70" s="111">
        <v>21314</v>
      </c>
      <c r="H70" s="111">
        <v>100</v>
      </c>
      <c r="I70" s="111">
        <v>100</v>
      </c>
      <c r="J70" s="111" t="s">
        <v>765</v>
      </c>
      <c r="K70" s="111" t="s">
        <v>765</v>
      </c>
      <c r="L70" s="111">
        <v>21214</v>
      </c>
      <c r="M70" s="111" t="s">
        <v>765</v>
      </c>
      <c r="N70" s="111" t="s">
        <v>765</v>
      </c>
      <c r="O70" s="111">
        <v>21214</v>
      </c>
      <c r="P70" s="111" t="s">
        <v>765</v>
      </c>
      <c r="Q70" s="111" t="s">
        <v>765</v>
      </c>
      <c r="R70" s="113" t="s">
        <v>108</v>
      </c>
      <c r="S70" s="110"/>
    </row>
    <row r="71" spans="1:19" s="111" customFormat="1" ht="9.75" customHeight="1" x14ac:dyDescent="0.2">
      <c r="A71" s="405" t="s">
        <v>384</v>
      </c>
      <c r="B71" s="112" t="s">
        <v>765</v>
      </c>
      <c r="C71" s="111" t="s">
        <v>765</v>
      </c>
      <c r="D71" s="111" t="s">
        <v>765</v>
      </c>
      <c r="E71" s="111" t="s">
        <v>765</v>
      </c>
      <c r="F71" s="111" t="s">
        <v>765</v>
      </c>
      <c r="G71" s="111">
        <v>200</v>
      </c>
      <c r="H71" s="111">
        <v>200</v>
      </c>
      <c r="I71" s="111">
        <v>200</v>
      </c>
      <c r="J71" s="111" t="s">
        <v>765</v>
      </c>
      <c r="K71" s="111" t="s">
        <v>765</v>
      </c>
      <c r="L71" s="111" t="s">
        <v>765</v>
      </c>
      <c r="M71" s="111" t="s">
        <v>765</v>
      </c>
      <c r="N71" s="111" t="s">
        <v>765</v>
      </c>
      <c r="O71" s="111" t="s">
        <v>765</v>
      </c>
      <c r="P71" s="111" t="s">
        <v>765</v>
      </c>
      <c r="Q71" s="111" t="s">
        <v>765</v>
      </c>
      <c r="R71" s="113" t="s">
        <v>109</v>
      </c>
      <c r="S71" s="110"/>
    </row>
    <row r="72" spans="1:19" s="111" customFormat="1" ht="9.75" customHeight="1" x14ac:dyDescent="0.2">
      <c r="A72" s="405" t="s">
        <v>678</v>
      </c>
      <c r="B72" s="112" t="s">
        <v>765</v>
      </c>
      <c r="C72" s="111">
        <v>131</v>
      </c>
      <c r="D72" s="111" t="s">
        <v>765</v>
      </c>
      <c r="E72" s="111" t="s">
        <v>765</v>
      </c>
      <c r="F72" s="111" t="s">
        <v>765</v>
      </c>
      <c r="G72" s="111">
        <v>769</v>
      </c>
      <c r="H72" s="111">
        <v>540</v>
      </c>
      <c r="I72" s="111">
        <v>540</v>
      </c>
      <c r="J72" s="111" t="s">
        <v>765</v>
      </c>
      <c r="K72" s="111" t="s">
        <v>765</v>
      </c>
      <c r="L72" s="111">
        <v>229</v>
      </c>
      <c r="M72" s="111" t="s">
        <v>765</v>
      </c>
      <c r="N72" s="111">
        <v>196</v>
      </c>
      <c r="O72" s="111">
        <v>33</v>
      </c>
      <c r="P72" s="111" t="s">
        <v>765</v>
      </c>
      <c r="Q72" s="111" t="s">
        <v>765</v>
      </c>
      <c r="R72" s="113" t="s">
        <v>679</v>
      </c>
      <c r="S72" s="110"/>
    </row>
    <row r="73" spans="1:19" s="111" customFormat="1" ht="9.75" customHeight="1" x14ac:dyDescent="0.2">
      <c r="A73" s="405" t="s">
        <v>383</v>
      </c>
      <c r="B73" s="112" t="s">
        <v>765</v>
      </c>
      <c r="C73" s="111">
        <v>3090</v>
      </c>
      <c r="D73" s="111" t="s">
        <v>765</v>
      </c>
      <c r="E73" s="111" t="s">
        <v>765</v>
      </c>
      <c r="F73" s="111" t="s">
        <v>765</v>
      </c>
      <c r="G73" s="111">
        <v>3808</v>
      </c>
      <c r="H73" s="111">
        <v>2572</v>
      </c>
      <c r="I73" s="111">
        <v>2572</v>
      </c>
      <c r="J73" s="111" t="s">
        <v>765</v>
      </c>
      <c r="K73" s="111" t="s">
        <v>765</v>
      </c>
      <c r="L73" s="111">
        <v>1236</v>
      </c>
      <c r="M73" s="111" t="s">
        <v>765</v>
      </c>
      <c r="N73" s="111">
        <v>1236</v>
      </c>
      <c r="O73" s="111" t="s">
        <v>765</v>
      </c>
      <c r="P73" s="111" t="s">
        <v>765</v>
      </c>
      <c r="Q73" s="111" t="s">
        <v>765</v>
      </c>
      <c r="R73" s="113" t="s">
        <v>104</v>
      </c>
      <c r="S73" s="110"/>
    </row>
    <row r="74" spans="1:19" s="111" customFormat="1" ht="9.75" customHeight="1" x14ac:dyDescent="0.2">
      <c r="A74" s="401" t="s">
        <v>382</v>
      </c>
      <c r="B74" s="115" t="s">
        <v>765</v>
      </c>
      <c r="C74" s="116">
        <v>349</v>
      </c>
      <c r="D74" s="116" t="s">
        <v>765</v>
      </c>
      <c r="E74" s="116" t="s">
        <v>765</v>
      </c>
      <c r="F74" s="116" t="s">
        <v>765</v>
      </c>
      <c r="G74" s="116">
        <v>3490</v>
      </c>
      <c r="H74" s="116">
        <v>1047</v>
      </c>
      <c r="I74" s="116">
        <v>1047</v>
      </c>
      <c r="J74" s="116" t="s">
        <v>765</v>
      </c>
      <c r="K74" s="116" t="s">
        <v>765</v>
      </c>
      <c r="L74" s="116">
        <v>2443</v>
      </c>
      <c r="M74" s="116" t="s">
        <v>765</v>
      </c>
      <c r="N74" s="116">
        <v>2094</v>
      </c>
      <c r="O74" s="116">
        <v>349</v>
      </c>
      <c r="P74" s="116" t="s">
        <v>765</v>
      </c>
      <c r="Q74" s="116" t="s">
        <v>765</v>
      </c>
      <c r="R74" s="117" t="s">
        <v>105</v>
      </c>
      <c r="S74" s="110"/>
    </row>
    <row r="75" spans="1:19" ht="21.75" customHeight="1" x14ac:dyDescent="0.15">
      <c r="I75" s="64" t="s">
        <v>129</v>
      </c>
      <c r="Q75" s="66" t="s">
        <v>103</v>
      </c>
    </row>
    <row r="76" spans="1:19" s="120" customFormat="1" ht="12" customHeight="1" x14ac:dyDescent="0.2">
      <c r="A76" s="99"/>
      <c r="B76" s="119" t="s">
        <v>295</v>
      </c>
      <c r="C76" s="102"/>
      <c r="D76" s="102"/>
      <c r="E76" s="99"/>
      <c r="F76" s="101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44" t="s">
        <v>111</v>
      </c>
      <c r="S76" s="103"/>
    </row>
    <row r="77" spans="1:19" s="52" customFormat="1" ht="13.5" customHeight="1" x14ac:dyDescent="0.2">
      <c r="A77" s="50"/>
      <c r="B77" s="119" t="s">
        <v>152</v>
      </c>
      <c r="C77" s="104"/>
      <c r="D77" s="104"/>
      <c r="E77" s="106"/>
      <c r="F77" s="43" t="s">
        <v>297</v>
      </c>
      <c r="G77" s="996"/>
      <c r="H77" s="104"/>
      <c r="I77" s="104"/>
      <c r="J77" s="104"/>
      <c r="K77" s="104"/>
      <c r="L77" s="104"/>
      <c r="M77" s="106"/>
      <c r="N77" s="996"/>
      <c r="O77" s="104"/>
      <c r="P77" s="104"/>
      <c r="Q77" s="106"/>
      <c r="R77" s="1051"/>
      <c r="S77" s="105"/>
    </row>
    <row r="78" spans="1:19" s="52" customFormat="1" ht="33.75" customHeight="1" x14ac:dyDescent="0.2">
      <c r="A78" s="105" t="s">
        <v>276</v>
      </c>
      <c r="B78" s="996" t="s">
        <v>256</v>
      </c>
      <c r="C78" s="978"/>
      <c r="D78" s="104"/>
      <c r="E78" s="106"/>
      <c r="F78" s="43" t="s">
        <v>299</v>
      </c>
      <c r="G78" s="43" t="s">
        <v>115</v>
      </c>
      <c r="H78" s="40" t="s">
        <v>300</v>
      </c>
      <c r="I78" s="996" t="s">
        <v>197</v>
      </c>
      <c r="J78" s="104"/>
      <c r="K78" s="104"/>
      <c r="L78" s="106"/>
      <c r="M78" s="121" t="s">
        <v>303</v>
      </c>
      <c r="N78" s="43" t="s">
        <v>232</v>
      </c>
      <c r="O78" s="40" t="s">
        <v>304</v>
      </c>
      <c r="P78" s="40" t="s">
        <v>305</v>
      </c>
      <c r="Q78" s="40" t="s">
        <v>730</v>
      </c>
      <c r="R78" s="1051"/>
      <c r="S78" s="105"/>
    </row>
    <row r="79" spans="1:19" s="52" customFormat="1" ht="22.5" customHeight="1" x14ac:dyDescent="0.2">
      <c r="A79" s="105"/>
      <c r="B79" s="1001" t="s">
        <v>78</v>
      </c>
      <c r="C79" s="40" t="s">
        <v>265</v>
      </c>
      <c r="D79" s="40" t="s">
        <v>267</v>
      </c>
      <c r="E79" s="40" t="s">
        <v>269</v>
      </c>
      <c r="F79" s="43"/>
      <c r="G79" s="43" t="s">
        <v>65</v>
      </c>
      <c r="H79" s="40" t="s">
        <v>696</v>
      </c>
      <c r="I79" s="43" t="s">
        <v>48</v>
      </c>
      <c r="J79" s="40" t="s">
        <v>203</v>
      </c>
      <c r="K79" s="40" t="s">
        <v>708</v>
      </c>
      <c r="L79" s="979" t="s">
        <v>709</v>
      </c>
      <c r="M79" s="40" t="s">
        <v>308</v>
      </c>
      <c r="N79" s="43" t="s">
        <v>34</v>
      </c>
      <c r="O79" s="40" t="s">
        <v>309</v>
      </c>
      <c r="P79" s="979" t="s">
        <v>310</v>
      </c>
      <c r="Q79" s="40" t="s">
        <v>731</v>
      </c>
      <c r="R79" s="997"/>
      <c r="S79" s="105"/>
    </row>
    <row r="80" spans="1:19" s="52" customFormat="1" ht="13.5" customHeight="1" x14ac:dyDescent="0.2">
      <c r="A80" s="977"/>
      <c r="B80" s="1001"/>
      <c r="C80" s="35" t="str">
        <f>PROPER("WANDOO")</f>
        <v>Wandoo</v>
      </c>
      <c r="D80" s="35" t="str">
        <f>PROPER("STAG")</f>
        <v>Stag</v>
      </c>
      <c r="E80" s="35" t="str">
        <f>PROPER("ENFIELD")</f>
        <v>Enfield</v>
      </c>
      <c r="F80" s="35"/>
      <c r="G80" s="35"/>
      <c r="H80" s="35" t="str">
        <f>PROPER("S-PARS-C")</f>
        <v>S-Pars-C</v>
      </c>
      <c r="I80" s="35"/>
      <c r="J80" s="35" t="str">
        <f>PROPER("QATARD-C")</f>
        <v>Qatard-C</v>
      </c>
      <c r="K80" s="35" t="str">
        <f>PROPER("LOWSUL-C")</f>
        <v>Lowsul-C</v>
      </c>
      <c r="L80" s="35" t="str">
        <f>PROPER("DEOD-F-C")</f>
        <v>Deod-F-C</v>
      </c>
      <c r="M80" s="35" t="str">
        <f>PROPER("SHARJA-C")</f>
        <v>Sharja-C</v>
      </c>
      <c r="N80" s="35"/>
      <c r="O80" s="35" t="str">
        <f>PROPER("MELLIT-C")</f>
        <v>Mellit-C</v>
      </c>
      <c r="P80" s="35" t="str">
        <f>PROPER("ESCRVS-C")</f>
        <v>Escrvs-C</v>
      </c>
      <c r="Q80" s="35" t="str">
        <f>PROPER("TEMANE-C")</f>
        <v>Temane-C</v>
      </c>
      <c r="R80" s="998"/>
      <c r="S80" s="105"/>
    </row>
    <row r="81" spans="1:19" s="111" customFormat="1" ht="9.75" customHeight="1" x14ac:dyDescent="0.2">
      <c r="A81" s="610" t="s">
        <v>598</v>
      </c>
      <c r="B81" s="107">
        <v>305140</v>
      </c>
      <c r="C81" s="108">
        <v>151951</v>
      </c>
      <c r="D81" s="108">
        <v>45971</v>
      </c>
      <c r="E81" s="108">
        <v>107218</v>
      </c>
      <c r="F81" s="108">
        <v>536928</v>
      </c>
      <c r="G81" s="108">
        <v>455962</v>
      </c>
      <c r="H81" s="108" t="s">
        <v>765</v>
      </c>
      <c r="I81" s="108">
        <v>418184</v>
      </c>
      <c r="J81" s="108" t="s">
        <v>765</v>
      </c>
      <c r="K81" s="108">
        <v>418184</v>
      </c>
      <c r="L81" s="108" t="s">
        <v>765</v>
      </c>
      <c r="M81" s="108">
        <v>37778</v>
      </c>
      <c r="N81" s="108">
        <v>80966</v>
      </c>
      <c r="O81" s="108">
        <v>80966</v>
      </c>
      <c r="P81" s="108" t="s">
        <v>765</v>
      </c>
      <c r="Q81" s="108" t="s">
        <v>765</v>
      </c>
      <c r="R81" s="109" t="s">
        <v>118</v>
      </c>
      <c r="S81" s="110"/>
    </row>
    <row r="82" spans="1:19" s="111" customFormat="1" ht="9.75" customHeight="1" x14ac:dyDescent="0.2">
      <c r="A82" s="405" t="s">
        <v>669</v>
      </c>
      <c r="B82" s="112">
        <v>245249</v>
      </c>
      <c r="C82" s="111">
        <v>161230</v>
      </c>
      <c r="D82" s="111">
        <v>3904</v>
      </c>
      <c r="E82" s="111">
        <v>80115</v>
      </c>
      <c r="F82" s="111">
        <v>393269</v>
      </c>
      <c r="G82" s="111">
        <v>327353</v>
      </c>
      <c r="H82" s="111" t="s">
        <v>765</v>
      </c>
      <c r="I82" s="111">
        <v>282049</v>
      </c>
      <c r="J82" s="111" t="s">
        <v>765</v>
      </c>
      <c r="K82" s="111">
        <v>282049</v>
      </c>
      <c r="L82" s="111" t="s">
        <v>765</v>
      </c>
      <c r="M82" s="111">
        <v>45304</v>
      </c>
      <c r="N82" s="111">
        <v>65916</v>
      </c>
      <c r="O82" s="111" t="s">
        <v>765</v>
      </c>
      <c r="P82" s="111">
        <v>65916</v>
      </c>
      <c r="Q82" s="111" t="s">
        <v>765</v>
      </c>
      <c r="R82" s="113" t="s">
        <v>119</v>
      </c>
      <c r="S82" s="110"/>
    </row>
    <row r="83" spans="1:19" s="111" customFormat="1" ht="9.75" customHeight="1" x14ac:dyDescent="0.2">
      <c r="A83" s="405" t="s">
        <v>670</v>
      </c>
      <c r="B83" s="112">
        <v>134718</v>
      </c>
      <c r="C83" s="111">
        <v>27742</v>
      </c>
      <c r="D83" s="111" t="s">
        <v>765</v>
      </c>
      <c r="E83" s="111">
        <v>106976</v>
      </c>
      <c r="F83" s="111">
        <v>301225</v>
      </c>
      <c r="G83" s="111">
        <v>93912</v>
      </c>
      <c r="H83" s="111" t="s">
        <v>765</v>
      </c>
      <c r="I83" s="111">
        <v>93912</v>
      </c>
      <c r="J83" s="111">
        <v>29856</v>
      </c>
      <c r="K83" s="111">
        <v>64056</v>
      </c>
      <c r="L83" s="111" t="s">
        <v>765</v>
      </c>
      <c r="M83" s="111" t="s">
        <v>765</v>
      </c>
      <c r="N83" s="111" t="s">
        <v>765</v>
      </c>
      <c r="O83" s="111" t="s">
        <v>765</v>
      </c>
      <c r="P83" s="111" t="s">
        <v>765</v>
      </c>
      <c r="Q83" s="111" t="s">
        <v>765</v>
      </c>
      <c r="R83" s="113" t="s">
        <v>120</v>
      </c>
      <c r="S83" s="110"/>
    </row>
    <row r="84" spans="1:19" s="111" customFormat="1" ht="9.75" customHeight="1" x14ac:dyDescent="0.2">
      <c r="A84" s="405" t="s">
        <v>671</v>
      </c>
      <c r="B84" s="112">
        <v>171268</v>
      </c>
      <c r="C84" s="111">
        <v>25657</v>
      </c>
      <c r="D84" s="111">
        <v>39251</v>
      </c>
      <c r="E84" s="111">
        <v>106360</v>
      </c>
      <c r="F84" s="111">
        <v>118519</v>
      </c>
      <c r="G84" s="111">
        <v>73433</v>
      </c>
      <c r="H84" s="111">
        <v>36949</v>
      </c>
      <c r="I84" s="111">
        <v>36484</v>
      </c>
      <c r="J84" s="111" t="s">
        <v>765</v>
      </c>
      <c r="K84" s="111" t="s">
        <v>765</v>
      </c>
      <c r="L84" s="111">
        <v>36484</v>
      </c>
      <c r="M84" s="111" t="s">
        <v>765</v>
      </c>
      <c r="N84" s="111" t="s">
        <v>765</v>
      </c>
      <c r="O84" s="111" t="s">
        <v>765</v>
      </c>
      <c r="P84" s="111" t="s">
        <v>765</v>
      </c>
      <c r="Q84" s="111" t="s">
        <v>765</v>
      </c>
      <c r="R84" s="113" t="s">
        <v>283</v>
      </c>
      <c r="S84" s="110"/>
    </row>
    <row r="85" spans="1:19" s="111" customFormat="1" ht="9.75" customHeight="1" x14ac:dyDescent="0.2">
      <c r="A85" s="405" t="s">
        <v>672</v>
      </c>
      <c r="B85" s="112">
        <v>63062</v>
      </c>
      <c r="C85" s="111" t="s">
        <v>765</v>
      </c>
      <c r="D85" s="111">
        <v>10055</v>
      </c>
      <c r="E85" s="111">
        <v>53007</v>
      </c>
      <c r="F85" s="111">
        <v>252575</v>
      </c>
      <c r="G85" s="111">
        <v>151234</v>
      </c>
      <c r="H85" s="111" t="s">
        <v>765</v>
      </c>
      <c r="I85" s="111">
        <v>113505</v>
      </c>
      <c r="J85" s="111" t="s">
        <v>765</v>
      </c>
      <c r="K85" s="111">
        <v>113505</v>
      </c>
      <c r="L85" s="111" t="s">
        <v>765</v>
      </c>
      <c r="M85" s="111">
        <v>37729</v>
      </c>
      <c r="N85" s="111" t="s">
        <v>765</v>
      </c>
      <c r="O85" s="111" t="s">
        <v>765</v>
      </c>
      <c r="P85" s="111" t="s">
        <v>765</v>
      </c>
      <c r="Q85" s="111" t="s">
        <v>765</v>
      </c>
      <c r="R85" s="113" t="s">
        <v>673</v>
      </c>
      <c r="S85" s="110"/>
    </row>
    <row r="86" spans="1:19" s="111" customFormat="1" ht="9.75" customHeight="1" x14ac:dyDescent="0.2">
      <c r="A86" s="405"/>
      <c r="B86" s="112"/>
      <c r="R86" s="113"/>
      <c r="S86" s="110"/>
    </row>
    <row r="87" spans="1:19" s="111" customFormat="1" ht="9.75" customHeight="1" x14ac:dyDescent="0.2">
      <c r="A87" s="405" t="s">
        <v>595</v>
      </c>
      <c r="B87" s="112">
        <v>181569</v>
      </c>
      <c r="C87" s="111">
        <v>25657</v>
      </c>
      <c r="D87" s="111">
        <v>49306</v>
      </c>
      <c r="E87" s="111">
        <v>106606</v>
      </c>
      <c r="F87" s="111">
        <v>127783</v>
      </c>
      <c r="G87" s="111">
        <v>74678</v>
      </c>
      <c r="H87" s="111">
        <v>36949</v>
      </c>
      <c r="I87" s="111" t="s">
        <v>765</v>
      </c>
      <c r="J87" s="111" t="s">
        <v>765</v>
      </c>
      <c r="K87" s="111" t="s">
        <v>765</v>
      </c>
      <c r="L87" s="111" t="s">
        <v>765</v>
      </c>
      <c r="M87" s="111">
        <v>37729</v>
      </c>
      <c r="N87" s="111" t="s">
        <v>765</v>
      </c>
      <c r="O87" s="111" t="s">
        <v>765</v>
      </c>
      <c r="P87" s="111" t="s">
        <v>765</v>
      </c>
      <c r="Q87" s="111" t="s">
        <v>765</v>
      </c>
      <c r="R87" s="113" t="s">
        <v>282</v>
      </c>
      <c r="S87" s="110"/>
    </row>
    <row r="88" spans="1:19" s="111" customFormat="1" ht="9.75" customHeight="1" x14ac:dyDescent="0.2">
      <c r="A88" s="405" t="s">
        <v>674</v>
      </c>
      <c r="B88" s="112">
        <v>26457</v>
      </c>
      <c r="C88" s="111" t="s">
        <v>765</v>
      </c>
      <c r="D88" s="111" t="s">
        <v>765</v>
      </c>
      <c r="E88" s="111">
        <v>26457</v>
      </c>
      <c r="F88" s="111">
        <v>288893</v>
      </c>
      <c r="G88" s="111">
        <v>113505</v>
      </c>
      <c r="H88" s="111" t="s">
        <v>765</v>
      </c>
      <c r="I88" s="111">
        <v>113505</v>
      </c>
      <c r="J88" s="111" t="s">
        <v>765</v>
      </c>
      <c r="K88" s="111">
        <v>113505</v>
      </c>
      <c r="L88" s="111" t="s">
        <v>765</v>
      </c>
      <c r="M88" s="111" t="s">
        <v>765</v>
      </c>
      <c r="N88" s="111">
        <v>18857</v>
      </c>
      <c r="O88" s="111" t="s">
        <v>765</v>
      </c>
      <c r="P88" s="111" t="s">
        <v>765</v>
      </c>
      <c r="Q88" s="111">
        <v>18857</v>
      </c>
      <c r="R88" s="113" t="s">
        <v>675</v>
      </c>
      <c r="S88" s="110"/>
    </row>
    <row r="89" spans="1:19" s="111" customFormat="1" ht="9.75" customHeight="1" x14ac:dyDescent="0.2">
      <c r="A89" s="405"/>
      <c r="B89" s="112"/>
      <c r="R89" s="113"/>
      <c r="S89" s="110"/>
    </row>
    <row r="90" spans="1:19" s="111" customFormat="1" ht="9.75" customHeight="1" x14ac:dyDescent="0.2">
      <c r="A90" s="405" t="s">
        <v>393</v>
      </c>
      <c r="B90" s="112">
        <v>36605</v>
      </c>
      <c r="C90" s="111" t="s">
        <v>765</v>
      </c>
      <c r="D90" s="111">
        <v>10055</v>
      </c>
      <c r="E90" s="111">
        <v>26550</v>
      </c>
      <c r="F90" s="111">
        <v>90834</v>
      </c>
      <c r="G90" s="111">
        <v>37729</v>
      </c>
      <c r="H90" s="111" t="s">
        <v>765</v>
      </c>
      <c r="I90" s="111" t="s">
        <v>765</v>
      </c>
      <c r="J90" s="111" t="s">
        <v>765</v>
      </c>
      <c r="K90" s="111" t="s">
        <v>765</v>
      </c>
      <c r="L90" s="111" t="s">
        <v>765</v>
      </c>
      <c r="M90" s="111">
        <v>37729</v>
      </c>
      <c r="N90" s="111" t="s">
        <v>765</v>
      </c>
      <c r="O90" s="111" t="s">
        <v>765</v>
      </c>
      <c r="P90" s="111" t="s">
        <v>765</v>
      </c>
      <c r="Q90" s="111" t="s">
        <v>765</v>
      </c>
      <c r="R90" s="113" t="s">
        <v>281</v>
      </c>
      <c r="S90" s="110"/>
    </row>
    <row r="91" spans="1:19" s="111" customFormat="1" ht="9.75" customHeight="1" x14ac:dyDescent="0.2">
      <c r="A91" s="405" t="s">
        <v>396</v>
      </c>
      <c r="B91" s="112">
        <v>26457</v>
      </c>
      <c r="C91" s="111" t="s">
        <v>765</v>
      </c>
      <c r="D91" s="111" t="s">
        <v>765</v>
      </c>
      <c r="E91" s="111">
        <v>26457</v>
      </c>
      <c r="F91" s="111" t="s">
        <v>765</v>
      </c>
      <c r="G91" s="111" t="s">
        <v>765</v>
      </c>
      <c r="H91" s="111" t="s">
        <v>765</v>
      </c>
      <c r="I91" s="111" t="s">
        <v>765</v>
      </c>
      <c r="J91" s="111" t="s">
        <v>765</v>
      </c>
      <c r="K91" s="111" t="s">
        <v>765</v>
      </c>
      <c r="L91" s="111" t="s">
        <v>765</v>
      </c>
      <c r="M91" s="111" t="s">
        <v>765</v>
      </c>
      <c r="N91" s="111" t="s">
        <v>765</v>
      </c>
      <c r="O91" s="111" t="s">
        <v>765</v>
      </c>
      <c r="P91" s="111" t="s">
        <v>765</v>
      </c>
      <c r="Q91" s="111" t="s">
        <v>765</v>
      </c>
      <c r="R91" s="113" t="s">
        <v>121</v>
      </c>
      <c r="S91" s="110"/>
    </row>
    <row r="92" spans="1:19" s="111" customFormat="1" ht="9.75" customHeight="1" x14ac:dyDescent="0.2">
      <c r="A92" s="405" t="s">
        <v>395</v>
      </c>
      <c r="B92" s="112" t="s">
        <v>765</v>
      </c>
      <c r="C92" s="111" t="s">
        <v>765</v>
      </c>
      <c r="D92" s="111" t="s">
        <v>765</v>
      </c>
      <c r="E92" s="111" t="s">
        <v>765</v>
      </c>
      <c r="F92" s="111">
        <v>40638</v>
      </c>
      <c r="G92" s="111">
        <v>40638</v>
      </c>
      <c r="H92" s="111" t="s">
        <v>765</v>
      </c>
      <c r="I92" s="111">
        <v>40638</v>
      </c>
      <c r="J92" s="111" t="s">
        <v>765</v>
      </c>
      <c r="K92" s="111">
        <v>40638</v>
      </c>
      <c r="L92" s="111" t="s">
        <v>765</v>
      </c>
      <c r="M92" s="111" t="s">
        <v>765</v>
      </c>
      <c r="N92" s="111" t="s">
        <v>765</v>
      </c>
      <c r="O92" s="111" t="s">
        <v>765</v>
      </c>
      <c r="P92" s="111" t="s">
        <v>765</v>
      </c>
      <c r="Q92" s="111" t="s">
        <v>765</v>
      </c>
      <c r="R92" s="113" t="s">
        <v>122</v>
      </c>
      <c r="S92" s="110"/>
    </row>
    <row r="93" spans="1:19" s="111" customFormat="1" ht="9.75" customHeight="1" x14ac:dyDescent="0.2">
      <c r="A93" s="405" t="s">
        <v>394</v>
      </c>
      <c r="B93" s="112" t="s">
        <v>765</v>
      </c>
      <c r="C93" s="111" t="s">
        <v>765</v>
      </c>
      <c r="D93" s="111" t="s">
        <v>765</v>
      </c>
      <c r="E93" s="111" t="s">
        <v>765</v>
      </c>
      <c r="F93" s="111">
        <v>121103</v>
      </c>
      <c r="G93" s="111">
        <v>72867</v>
      </c>
      <c r="H93" s="111" t="s">
        <v>765</v>
      </c>
      <c r="I93" s="111">
        <v>72867</v>
      </c>
      <c r="J93" s="111" t="s">
        <v>765</v>
      </c>
      <c r="K93" s="111">
        <v>72867</v>
      </c>
      <c r="L93" s="111" t="s">
        <v>765</v>
      </c>
      <c r="M93" s="111" t="s">
        <v>765</v>
      </c>
      <c r="N93" s="111" t="s">
        <v>765</v>
      </c>
      <c r="O93" s="111" t="s">
        <v>765</v>
      </c>
      <c r="P93" s="111" t="s">
        <v>765</v>
      </c>
      <c r="Q93" s="111" t="s">
        <v>765</v>
      </c>
      <c r="R93" s="113" t="s">
        <v>123</v>
      </c>
      <c r="S93" s="110"/>
    </row>
    <row r="94" spans="1:19" s="111" customFormat="1" ht="9.75" customHeight="1" x14ac:dyDescent="0.2">
      <c r="A94" s="405" t="s">
        <v>676</v>
      </c>
      <c r="B94" s="112" t="s">
        <v>765</v>
      </c>
      <c r="C94" s="111" t="s">
        <v>765</v>
      </c>
      <c r="D94" s="111" t="s">
        <v>765</v>
      </c>
      <c r="E94" s="111" t="s">
        <v>765</v>
      </c>
      <c r="F94" s="111">
        <v>127152</v>
      </c>
      <c r="G94" s="111" t="s">
        <v>765</v>
      </c>
      <c r="H94" s="111" t="s">
        <v>765</v>
      </c>
      <c r="I94" s="111" t="s">
        <v>765</v>
      </c>
      <c r="J94" s="111" t="s">
        <v>765</v>
      </c>
      <c r="K94" s="111" t="s">
        <v>765</v>
      </c>
      <c r="L94" s="111" t="s">
        <v>765</v>
      </c>
      <c r="M94" s="111" t="s">
        <v>765</v>
      </c>
      <c r="N94" s="111">
        <v>18857</v>
      </c>
      <c r="O94" s="111" t="s">
        <v>765</v>
      </c>
      <c r="P94" s="111" t="s">
        <v>765</v>
      </c>
      <c r="Q94" s="111">
        <v>18857</v>
      </c>
      <c r="R94" s="113" t="s">
        <v>677</v>
      </c>
      <c r="S94" s="110"/>
    </row>
    <row r="95" spans="1:19" s="111" customFormat="1" ht="9.75" customHeight="1" x14ac:dyDescent="0.2">
      <c r="A95" s="405"/>
      <c r="B95" s="112"/>
      <c r="R95" s="113"/>
      <c r="S95" s="110"/>
    </row>
    <row r="96" spans="1:19" s="111" customFormat="1" ht="9.75" customHeight="1" x14ac:dyDescent="0.2">
      <c r="A96" s="405" t="s">
        <v>280</v>
      </c>
      <c r="B96" s="112">
        <v>3741</v>
      </c>
      <c r="C96" s="111" t="s">
        <v>765</v>
      </c>
      <c r="D96" s="111">
        <v>3741</v>
      </c>
      <c r="E96" s="111" t="s">
        <v>765</v>
      </c>
      <c r="F96" s="111" t="s">
        <v>765</v>
      </c>
      <c r="G96" s="111" t="s">
        <v>765</v>
      </c>
      <c r="H96" s="111" t="s">
        <v>765</v>
      </c>
      <c r="I96" s="111" t="s">
        <v>765</v>
      </c>
      <c r="J96" s="111" t="s">
        <v>765</v>
      </c>
      <c r="K96" s="111" t="s">
        <v>765</v>
      </c>
      <c r="L96" s="111" t="s">
        <v>765</v>
      </c>
      <c r="M96" s="111" t="s">
        <v>765</v>
      </c>
      <c r="N96" s="111" t="s">
        <v>765</v>
      </c>
      <c r="O96" s="111" t="s">
        <v>765</v>
      </c>
      <c r="P96" s="111" t="s">
        <v>765</v>
      </c>
      <c r="Q96" s="111" t="s">
        <v>765</v>
      </c>
      <c r="R96" s="113" t="s">
        <v>279</v>
      </c>
      <c r="S96" s="110"/>
    </row>
    <row r="97" spans="1:19" s="111" customFormat="1" ht="9.75" customHeight="1" x14ac:dyDescent="0.2">
      <c r="A97" s="405" t="s">
        <v>383</v>
      </c>
      <c r="B97" s="112">
        <v>26550</v>
      </c>
      <c r="C97" s="111" t="s">
        <v>765</v>
      </c>
      <c r="D97" s="111" t="s">
        <v>765</v>
      </c>
      <c r="E97" s="111">
        <v>26550</v>
      </c>
      <c r="F97" s="111" t="s">
        <v>765</v>
      </c>
      <c r="G97" s="111" t="s">
        <v>765</v>
      </c>
      <c r="H97" s="111" t="s">
        <v>765</v>
      </c>
      <c r="I97" s="111" t="s">
        <v>765</v>
      </c>
      <c r="J97" s="111" t="s">
        <v>765</v>
      </c>
      <c r="K97" s="111" t="s">
        <v>765</v>
      </c>
      <c r="L97" s="111" t="s">
        <v>765</v>
      </c>
      <c r="M97" s="111" t="s">
        <v>765</v>
      </c>
      <c r="N97" s="111" t="s">
        <v>765</v>
      </c>
      <c r="O97" s="111" t="s">
        <v>765</v>
      </c>
      <c r="P97" s="111" t="s">
        <v>765</v>
      </c>
      <c r="Q97" s="111" t="s">
        <v>765</v>
      </c>
      <c r="R97" s="113" t="s">
        <v>104</v>
      </c>
      <c r="S97" s="110"/>
    </row>
    <row r="98" spans="1:19" s="111" customFormat="1" ht="9.75" customHeight="1" x14ac:dyDescent="0.2">
      <c r="A98" s="405" t="s">
        <v>382</v>
      </c>
      <c r="B98" s="112">
        <v>6314</v>
      </c>
      <c r="C98" s="111" t="s">
        <v>765</v>
      </c>
      <c r="D98" s="111">
        <v>6314</v>
      </c>
      <c r="E98" s="111" t="s">
        <v>765</v>
      </c>
      <c r="F98" s="111">
        <v>90834</v>
      </c>
      <c r="G98" s="111">
        <v>37729</v>
      </c>
      <c r="H98" s="111" t="s">
        <v>765</v>
      </c>
      <c r="I98" s="111" t="s">
        <v>765</v>
      </c>
      <c r="J98" s="111" t="s">
        <v>765</v>
      </c>
      <c r="K98" s="111" t="s">
        <v>765</v>
      </c>
      <c r="L98" s="111" t="s">
        <v>765</v>
      </c>
      <c r="M98" s="111">
        <v>37729</v>
      </c>
      <c r="N98" s="111" t="s">
        <v>765</v>
      </c>
      <c r="O98" s="111" t="s">
        <v>765</v>
      </c>
      <c r="P98" s="111" t="s">
        <v>765</v>
      </c>
      <c r="Q98" s="111" t="s">
        <v>765</v>
      </c>
      <c r="R98" s="113" t="s">
        <v>105</v>
      </c>
      <c r="S98" s="110"/>
    </row>
    <row r="99" spans="1:19" s="111" customFormat="1" ht="9.75" customHeight="1" x14ac:dyDescent="0.2">
      <c r="A99" s="405" t="s">
        <v>392</v>
      </c>
      <c r="B99" s="112">
        <v>26457</v>
      </c>
      <c r="C99" s="111" t="s">
        <v>765</v>
      </c>
      <c r="D99" s="111" t="s">
        <v>765</v>
      </c>
      <c r="E99" s="111">
        <v>26457</v>
      </c>
      <c r="F99" s="111" t="s">
        <v>765</v>
      </c>
      <c r="G99" s="111" t="s">
        <v>765</v>
      </c>
      <c r="H99" s="111" t="s">
        <v>765</v>
      </c>
      <c r="I99" s="111" t="s">
        <v>765</v>
      </c>
      <c r="J99" s="111" t="s">
        <v>765</v>
      </c>
      <c r="K99" s="111" t="s">
        <v>765</v>
      </c>
      <c r="L99" s="111" t="s">
        <v>765</v>
      </c>
      <c r="M99" s="111" t="s">
        <v>765</v>
      </c>
      <c r="N99" s="111" t="s">
        <v>765</v>
      </c>
      <c r="O99" s="111" t="s">
        <v>765</v>
      </c>
      <c r="P99" s="111" t="s">
        <v>765</v>
      </c>
      <c r="Q99" s="111" t="s">
        <v>765</v>
      </c>
      <c r="R99" s="113" t="s">
        <v>106</v>
      </c>
      <c r="S99" s="110"/>
    </row>
    <row r="100" spans="1:19" s="111" customFormat="1" ht="9.75" customHeight="1" x14ac:dyDescent="0.2">
      <c r="A100" s="405" t="s">
        <v>391</v>
      </c>
      <c r="B100" s="112" t="s">
        <v>765</v>
      </c>
      <c r="C100" s="111" t="s">
        <v>765</v>
      </c>
      <c r="D100" s="111" t="s">
        <v>765</v>
      </c>
      <c r="E100" s="111" t="s">
        <v>765</v>
      </c>
      <c r="F100" s="111" t="s">
        <v>765</v>
      </c>
      <c r="G100" s="111" t="s">
        <v>765</v>
      </c>
      <c r="H100" s="111" t="s">
        <v>765</v>
      </c>
      <c r="I100" s="111" t="s">
        <v>765</v>
      </c>
      <c r="J100" s="111" t="s">
        <v>765</v>
      </c>
      <c r="K100" s="111" t="s">
        <v>765</v>
      </c>
      <c r="L100" s="111" t="s">
        <v>765</v>
      </c>
      <c r="M100" s="111" t="s">
        <v>765</v>
      </c>
      <c r="N100" s="111" t="s">
        <v>765</v>
      </c>
      <c r="O100" s="111" t="s">
        <v>765</v>
      </c>
      <c r="P100" s="111" t="s">
        <v>765</v>
      </c>
      <c r="Q100" s="111" t="s">
        <v>765</v>
      </c>
      <c r="R100" s="114" t="s">
        <v>124</v>
      </c>
      <c r="S100" s="110"/>
    </row>
    <row r="101" spans="1:19" s="111" customFormat="1" ht="9.75" customHeight="1" x14ac:dyDescent="0.2">
      <c r="A101" s="405" t="s">
        <v>390</v>
      </c>
      <c r="B101" s="112" t="s">
        <v>765</v>
      </c>
      <c r="C101" s="111" t="s">
        <v>765</v>
      </c>
      <c r="D101" s="111" t="s">
        <v>765</v>
      </c>
      <c r="E101" s="111" t="s">
        <v>765</v>
      </c>
      <c r="F101" s="111" t="s">
        <v>765</v>
      </c>
      <c r="G101" s="111" t="s">
        <v>765</v>
      </c>
      <c r="H101" s="111" t="s">
        <v>765</v>
      </c>
      <c r="I101" s="111" t="s">
        <v>765</v>
      </c>
      <c r="J101" s="111" t="s">
        <v>765</v>
      </c>
      <c r="K101" s="111" t="s">
        <v>765</v>
      </c>
      <c r="L101" s="111" t="s">
        <v>765</v>
      </c>
      <c r="M101" s="111" t="s">
        <v>765</v>
      </c>
      <c r="N101" s="111" t="s">
        <v>765</v>
      </c>
      <c r="O101" s="111" t="s">
        <v>765</v>
      </c>
      <c r="P101" s="111" t="s">
        <v>765</v>
      </c>
      <c r="Q101" s="111" t="s">
        <v>765</v>
      </c>
      <c r="R101" s="113" t="s">
        <v>125</v>
      </c>
      <c r="S101" s="110"/>
    </row>
    <row r="102" spans="1:19" s="111" customFormat="1" ht="9.75" customHeight="1" x14ac:dyDescent="0.2">
      <c r="A102" s="405" t="s">
        <v>389</v>
      </c>
      <c r="B102" s="112" t="s">
        <v>765</v>
      </c>
      <c r="C102" s="111" t="s">
        <v>765</v>
      </c>
      <c r="D102" s="111" t="s">
        <v>765</v>
      </c>
      <c r="E102" s="111" t="s">
        <v>765</v>
      </c>
      <c r="F102" s="111" t="s">
        <v>765</v>
      </c>
      <c r="G102" s="111" t="s">
        <v>765</v>
      </c>
      <c r="H102" s="111" t="s">
        <v>765</v>
      </c>
      <c r="I102" s="111" t="s">
        <v>765</v>
      </c>
      <c r="J102" s="111" t="s">
        <v>765</v>
      </c>
      <c r="K102" s="111" t="s">
        <v>765</v>
      </c>
      <c r="L102" s="111" t="s">
        <v>765</v>
      </c>
      <c r="M102" s="111" t="s">
        <v>765</v>
      </c>
      <c r="N102" s="111" t="s">
        <v>765</v>
      </c>
      <c r="O102" s="111" t="s">
        <v>765</v>
      </c>
      <c r="P102" s="111" t="s">
        <v>765</v>
      </c>
      <c r="Q102" s="111" t="s">
        <v>765</v>
      </c>
      <c r="R102" s="113" t="s">
        <v>126</v>
      </c>
      <c r="S102" s="110"/>
    </row>
    <row r="103" spans="1:19" s="111" customFormat="1" ht="9.75" customHeight="1" x14ac:dyDescent="0.2">
      <c r="A103" s="405" t="s">
        <v>388</v>
      </c>
      <c r="B103" s="112" t="s">
        <v>765</v>
      </c>
      <c r="C103" s="111" t="s">
        <v>765</v>
      </c>
      <c r="D103" s="111" t="s">
        <v>765</v>
      </c>
      <c r="E103" s="111" t="s">
        <v>765</v>
      </c>
      <c r="F103" s="111" t="s">
        <v>765</v>
      </c>
      <c r="G103" s="111" t="s">
        <v>765</v>
      </c>
      <c r="H103" s="111" t="s">
        <v>765</v>
      </c>
      <c r="I103" s="111" t="s">
        <v>765</v>
      </c>
      <c r="J103" s="111" t="s">
        <v>765</v>
      </c>
      <c r="K103" s="111" t="s">
        <v>765</v>
      </c>
      <c r="L103" s="111" t="s">
        <v>765</v>
      </c>
      <c r="M103" s="111" t="s">
        <v>765</v>
      </c>
      <c r="N103" s="111" t="s">
        <v>765</v>
      </c>
      <c r="O103" s="111" t="s">
        <v>765</v>
      </c>
      <c r="P103" s="111" t="s">
        <v>765</v>
      </c>
      <c r="Q103" s="111" t="s">
        <v>765</v>
      </c>
      <c r="R103" s="113" t="s">
        <v>127</v>
      </c>
      <c r="S103" s="110"/>
    </row>
    <row r="104" spans="1:19" s="111" customFormat="1" ht="9.75" customHeight="1" x14ac:dyDescent="0.2">
      <c r="A104" s="405" t="s">
        <v>387</v>
      </c>
      <c r="B104" s="112" t="s">
        <v>765</v>
      </c>
      <c r="C104" s="111" t="s">
        <v>765</v>
      </c>
      <c r="D104" s="111" t="s">
        <v>765</v>
      </c>
      <c r="E104" s="111" t="s">
        <v>765</v>
      </c>
      <c r="F104" s="111">
        <v>40638</v>
      </c>
      <c r="G104" s="111">
        <v>40638</v>
      </c>
      <c r="H104" s="111" t="s">
        <v>765</v>
      </c>
      <c r="I104" s="111">
        <v>40638</v>
      </c>
      <c r="J104" s="111" t="s">
        <v>765</v>
      </c>
      <c r="K104" s="111">
        <v>40638</v>
      </c>
      <c r="L104" s="111" t="s">
        <v>765</v>
      </c>
      <c r="M104" s="111" t="s">
        <v>765</v>
      </c>
      <c r="N104" s="111" t="s">
        <v>765</v>
      </c>
      <c r="O104" s="111" t="s">
        <v>765</v>
      </c>
      <c r="P104" s="111" t="s">
        <v>765</v>
      </c>
      <c r="Q104" s="111" t="s">
        <v>765</v>
      </c>
      <c r="R104" s="113" t="s">
        <v>128</v>
      </c>
      <c r="S104" s="110"/>
    </row>
    <row r="105" spans="1:19" s="111" customFormat="1" ht="9.75" customHeight="1" x14ac:dyDescent="0.2">
      <c r="A105" s="405" t="s">
        <v>386</v>
      </c>
      <c r="B105" s="112" t="s">
        <v>765</v>
      </c>
      <c r="C105" s="111" t="s">
        <v>765</v>
      </c>
      <c r="D105" s="111" t="s">
        <v>765</v>
      </c>
      <c r="E105" s="111" t="s">
        <v>765</v>
      </c>
      <c r="F105" s="111">
        <v>36440</v>
      </c>
      <c r="G105" s="111">
        <v>36440</v>
      </c>
      <c r="H105" s="111" t="s">
        <v>765</v>
      </c>
      <c r="I105" s="111">
        <v>36440</v>
      </c>
      <c r="J105" s="111" t="s">
        <v>765</v>
      </c>
      <c r="K105" s="111">
        <v>36440</v>
      </c>
      <c r="L105" s="111" t="s">
        <v>765</v>
      </c>
      <c r="M105" s="111" t="s">
        <v>765</v>
      </c>
      <c r="N105" s="111" t="s">
        <v>765</v>
      </c>
      <c r="O105" s="111" t="s">
        <v>765</v>
      </c>
      <c r="P105" s="111" t="s">
        <v>765</v>
      </c>
      <c r="Q105" s="111" t="s">
        <v>765</v>
      </c>
      <c r="R105" s="113" t="s">
        <v>107</v>
      </c>
      <c r="S105" s="110"/>
    </row>
    <row r="106" spans="1:19" s="111" customFormat="1" ht="9.75" customHeight="1" x14ac:dyDescent="0.2">
      <c r="A106" s="405" t="s">
        <v>385</v>
      </c>
      <c r="B106" s="112" t="s">
        <v>765</v>
      </c>
      <c r="C106" s="111" t="s">
        <v>765</v>
      </c>
      <c r="D106" s="111" t="s">
        <v>765</v>
      </c>
      <c r="E106" s="111" t="s">
        <v>765</v>
      </c>
      <c r="F106" s="111">
        <v>36427</v>
      </c>
      <c r="G106" s="111">
        <v>36427</v>
      </c>
      <c r="H106" s="111" t="s">
        <v>765</v>
      </c>
      <c r="I106" s="111">
        <v>36427</v>
      </c>
      <c r="J106" s="111" t="s">
        <v>765</v>
      </c>
      <c r="K106" s="111">
        <v>36427</v>
      </c>
      <c r="L106" s="111" t="s">
        <v>765</v>
      </c>
      <c r="M106" s="111" t="s">
        <v>765</v>
      </c>
      <c r="N106" s="111" t="s">
        <v>765</v>
      </c>
      <c r="O106" s="111" t="s">
        <v>765</v>
      </c>
      <c r="P106" s="111" t="s">
        <v>765</v>
      </c>
      <c r="Q106" s="111" t="s">
        <v>765</v>
      </c>
      <c r="R106" s="113" t="s">
        <v>108</v>
      </c>
      <c r="S106" s="110"/>
    </row>
    <row r="107" spans="1:19" s="111" customFormat="1" ht="9.75" customHeight="1" x14ac:dyDescent="0.2">
      <c r="A107" s="405" t="s">
        <v>384</v>
      </c>
      <c r="B107" s="112" t="s">
        <v>765</v>
      </c>
      <c r="C107" s="111" t="s">
        <v>765</v>
      </c>
      <c r="D107" s="111" t="s">
        <v>765</v>
      </c>
      <c r="E107" s="111" t="s">
        <v>765</v>
      </c>
      <c r="F107" s="111">
        <v>48236</v>
      </c>
      <c r="G107" s="111" t="s">
        <v>765</v>
      </c>
      <c r="H107" s="111" t="s">
        <v>765</v>
      </c>
      <c r="I107" s="111" t="s">
        <v>765</v>
      </c>
      <c r="J107" s="111" t="s">
        <v>765</v>
      </c>
      <c r="K107" s="111" t="s">
        <v>765</v>
      </c>
      <c r="L107" s="111" t="s">
        <v>765</v>
      </c>
      <c r="M107" s="111" t="s">
        <v>765</v>
      </c>
      <c r="N107" s="111" t="s">
        <v>765</v>
      </c>
      <c r="O107" s="111" t="s">
        <v>765</v>
      </c>
      <c r="P107" s="111" t="s">
        <v>765</v>
      </c>
      <c r="Q107" s="111" t="s">
        <v>765</v>
      </c>
      <c r="R107" s="113" t="s">
        <v>109</v>
      </c>
      <c r="S107" s="110"/>
    </row>
    <row r="108" spans="1:19" s="111" customFormat="1" ht="9.75" customHeight="1" x14ac:dyDescent="0.2">
      <c r="A108" s="405" t="s">
        <v>678</v>
      </c>
      <c r="B108" s="112" t="s">
        <v>765</v>
      </c>
      <c r="C108" s="111" t="s">
        <v>765</v>
      </c>
      <c r="D108" s="111" t="s">
        <v>765</v>
      </c>
      <c r="E108" s="111" t="s">
        <v>765</v>
      </c>
      <c r="F108" s="111">
        <v>127152</v>
      </c>
      <c r="G108" s="111" t="s">
        <v>765</v>
      </c>
      <c r="H108" s="111" t="s">
        <v>765</v>
      </c>
      <c r="I108" s="111" t="s">
        <v>765</v>
      </c>
      <c r="J108" s="111" t="s">
        <v>765</v>
      </c>
      <c r="K108" s="111" t="s">
        <v>765</v>
      </c>
      <c r="L108" s="111" t="s">
        <v>765</v>
      </c>
      <c r="M108" s="111" t="s">
        <v>765</v>
      </c>
      <c r="N108" s="111">
        <v>18857</v>
      </c>
      <c r="O108" s="111" t="s">
        <v>765</v>
      </c>
      <c r="P108" s="111" t="s">
        <v>765</v>
      </c>
      <c r="Q108" s="111">
        <v>18857</v>
      </c>
      <c r="R108" s="113" t="s">
        <v>679</v>
      </c>
      <c r="S108" s="110"/>
    </row>
    <row r="109" spans="1:19" s="111" customFormat="1" ht="9.75" customHeight="1" x14ac:dyDescent="0.2">
      <c r="A109" s="405" t="s">
        <v>383</v>
      </c>
      <c r="B109" s="112" t="s">
        <v>765</v>
      </c>
      <c r="C109" s="111" t="s">
        <v>765</v>
      </c>
      <c r="D109" s="111" t="s">
        <v>765</v>
      </c>
      <c r="E109" s="111" t="s">
        <v>765</v>
      </c>
      <c r="F109" s="111" t="s">
        <v>765</v>
      </c>
      <c r="G109" s="111" t="s">
        <v>765</v>
      </c>
      <c r="H109" s="111" t="s">
        <v>765</v>
      </c>
      <c r="I109" s="111" t="s">
        <v>765</v>
      </c>
      <c r="J109" s="111" t="s">
        <v>765</v>
      </c>
      <c r="K109" s="111" t="s">
        <v>765</v>
      </c>
      <c r="L109" s="111" t="s">
        <v>765</v>
      </c>
      <c r="M109" s="111" t="s">
        <v>765</v>
      </c>
      <c r="N109" s="111" t="s">
        <v>765</v>
      </c>
      <c r="O109" s="111" t="s">
        <v>765</v>
      </c>
      <c r="P109" s="111" t="s">
        <v>765</v>
      </c>
      <c r="Q109" s="111" t="s">
        <v>765</v>
      </c>
      <c r="R109" s="113" t="s">
        <v>104</v>
      </c>
      <c r="S109" s="110"/>
    </row>
    <row r="110" spans="1:19" s="111" customFormat="1" ht="9.75" customHeight="1" x14ac:dyDescent="0.2">
      <c r="A110" s="401" t="s">
        <v>382</v>
      </c>
      <c r="B110" s="115" t="s">
        <v>765</v>
      </c>
      <c r="C110" s="116" t="s">
        <v>765</v>
      </c>
      <c r="D110" s="116" t="s">
        <v>765</v>
      </c>
      <c r="E110" s="116" t="s">
        <v>765</v>
      </c>
      <c r="F110" s="116" t="s">
        <v>765</v>
      </c>
      <c r="G110" s="116" t="s">
        <v>765</v>
      </c>
      <c r="H110" s="116" t="s">
        <v>765</v>
      </c>
      <c r="I110" s="116" t="s">
        <v>765</v>
      </c>
      <c r="J110" s="116" t="s">
        <v>765</v>
      </c>
      <c r="K110" s="116" t="s">
        <v>765</v>
      </c>
      <c r="L110" s="116" t="s">
        <v>765</v>
      </c>
      <c r="M110" s="116" t="s">
        <v>765</v>
      </c>
      <c r="N110" s="116" t="s">
        <v>765</v>
      </c>
      <c r="O110" s="116" t="s">
        <v>765</v>
      </c>
      <c r="P110" s="116" t="s">
        <v>765</v>
      </c>
      <c r="Q110" s="116" t="s">
        <v>765</v>
      </c>
      <c r="R110" s="117" t="s">
        <v>105</v>
      </c>
      <c r="S110" s="110"/>
    </row>
    <row r="111" spans="1:19" ht="21.75" customHeight="1" x14ac:dyDescent="0.2">
      <c r="I111" s="64" t="s">
        <v>129</v>
      </c>
    </row>
    <row r="112" spans="1:19" s="120" customFormat="1" ht="12" customHeight="1" x14ac:dyDescent="0.2">
      <c r="A112" s="99"/>
      <c r="B112" s="119" t="s">
        <v>301</v>
      </c>
      <c r="C112" s="102"/>
      <c r="D112" s="102"/>
      <c r="E112" s="99"/>
      <c r="F112" s="101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44" t="s">
        <v>111</v>
      </c>
      <c r="S112" s="103"/>
    </row>
    <row r="113" spans="1:19" s="52" customFormat="1" ht="13.5" customHeight="1" x14ac:dyDescent="0.2">
      <c r="A113" s="105"/>
      <c r="B113" s="996"/>
      <c r="C113" s="978"/>
      <c r="D113" s="104"/>
      <c r="E113" s="106"/>
      <c r="F113" s="43" t="s">
        <v>302</v>
      </c>
      <c r="G113" s="996"/>
      <c r="H113" s="106"/>
      <c r="I113" s="996"/>
      <c r="J113" s="104"/>
      <c r="K113" s="104"/>
      <c r="L113" s="104"/>
      <c r="M113" s="104"/>
      <c r="N113" s="104"/>
      <c r="O113" s="104"/>
      <c r="P113" s="104"/>
      <c r="Q113" s="106"/>
      <c r="R113" s="1051"/>
      <c r="S113" s="105"/>
    </row>
    <row r="114" spans="1:19" s="52" customFormat="1" ht="33.75" customHeight="1" x14ac:dyDescent="0.2">
      <c r="A114" s="105" t="s">
        <v>276</v>
      </c>
      <c r="B114" s="1001" t="s">
        <v>148</v>
      </c>
      <c r="C114" s="996" t="s">
        <v>256</v>
      </c>
      <c r="D114" s="104"/>
      <c r="E114" s="106"/>
      <c r="F114" s="43" t="s">
        <v>306</v>
      </c>
      <c r="G114" s="43" t="s">
        <v>113</v>
      </c>
      <c r="H114" s="40" t="s">
        <v>307</v>
      </c>
      <c r="I114" s="43" t="s">
        <v>115</v>
      </c>
      <c r="J114" s="996" t="s">
        <v>68</v>
      </c>
      <c r="K114" s="104"/>
      <c r="L114" s="104"/>
      <c r="M114" s="106"/>
      <c r="N114" s="40" t="s">
        <v>313</v>
      </c>
      <c r="O114" s="122" t="s">
        <v>314</v>
      </c>
      <c r="P114" s="104"/>
      <c r="Q114" s="106"/>
      <c r="R114" s="1051"/>
      <c r="S114" s="105"/>
    </row>
    <row r="115" spans="1:19" s="52" customFormat="1" ht="22.5" customHeight="1" x14ac:dyDescent="0.2">
      <c r="A115" s="105"/>
      <c r="B115" s="1001" t="s">
        <v>77</v>
      </c>
      <c r="C115" s="43" t="s">
        <v>78</v>
      </c>
      <c r="D115" s="40" t="s">
        <v>311</v>
      </c>
      <c r="E115" s="40" t="s">
        <v>733</v>
      </c>
      <c r="F115" s="43"/>
      <c r="G115" s="43" t="s">
        <v>117</v>
      </c>
      <c r="H115" s="40" t="s">
        <v>56</v>
      </c>
      <c r="I115" s="43" t="s">
        <v>65</v>
      </c>
      <c r="J115" s="43" t="s">
        <v>46</v>
      </c>
      <c r="K115" s="40" t="s">
        <v>70</v>
      </c>
      <c r="L115" s="40" t="s">
        <v>702</v>
      </c>
      <c r="M115" s="40" t="s">
        <v>703</v>
      </c>
      <c r="N115" s="40" t="s">
        <v>72</v>
      </c>
      <c r="O115" s="43" t="s">
        <v>92</v>
      </c>
      <c r="P115" s="40" t="s">
        <v>206</v>
      </c>
      <c r="Q115" s="40" t="s">
        <v>216</v>
      </c>
      <c r="R115" s="997"/>
      <c r="S115" s="105"/>
    </row>
    <row r="116" spans="1:19" s="52" customFormat="1" ht="13.5" customHeight="1" x14ac:dyDescent="0.2">
      <c r="A116" s="977"/>
      <c r="B116" s="1001"/>
      <c r="C116" s="35"/>
      <c r="D116" s="35" t="str">
        <f>PROPER("N･W･S-C")</f>
        <v>N･W･S-C</v>
      </c>
      <c r="E116" s="35" t="str">
        <f>PROPER("PLUTO-C")</f>
        <v>Pluto-C</v>
      </c>
      <c r="F116" s="35"/>
      <c r="G116" s="35"/>
      <c r="H116" s="35" t="str">
        <f>PROPER("DURI")</f>
        <v>Duri</v>
      </c>
      <c r="I116" s="35"/>
      <c r="J116" s="35"/>
      <c r="K116" s="35" t="str">
        <f>PROPER("ARAB-L")</f>
        <v>Arab-L</v>
      </c>
      <c r="L116" s="35" t="str">
        <f>PROPER("ARAB-M")</f>
        <v>Arab-M</v>
      </c>
      <c r="M116" s="35" t="str">
        <f>PROPER("ARAB-E-L")</f>
        <v>Arab-E-L</v>
      </c>
      <c r="N116" s="35" t="str">
        <f>PROPER("A-SHAHEN")</f>
        <v>A-Shahen</v>
      </c>
      <c r="O116" s="35"/>
      <c r="P116" s="35" t="str">
        <f>PROPER("MURBAN")</f>
        <v>Murban</v>
      </c>
      <c r="Q116" s="35" t="str">
        <f>PROPER("DAS")</f>
        <v>Das</v>
      </c>
      <c r="R116" s="998"/>
      <c r="S116" s="105"/>
    </row>
    <row r="117" spans="1:19" s="111" customFormat="1" ht="9.75" customHeight="1" x14ac:dyDescent="0.2">
      <c r="A117" s="610" t="s">
        <v>598</v>
      </c>
      <c r="B117" s="107" t="s">
        <v>765</v>
      </c>
      <c r="C117" s="108" t="s">
        <v>765</v>
      </c>
      <c r="D117" s="108" t="s">
        <v>765</v>
      </c>
      <c r="E117" s="108" t="s">
        <v>765</v>
      </c>
      <c r="F117" s="108">
        <v>164075</v>
      </c>
      <c r="G117" s="108">
        <v>13365</v>
      </c>
      <c r="H117" s="108">
        <v>13365</v>
      </c>
      <c r="I117" s="108">
        <v>9515</v>
      </c>
      <c r="J117" s="108">
        <v>9515</v>
      </c>
      <c r="K117" s="108">
        <v>9515</v>
      </c>
      <c r="L117" s="108" t="s">
        <v>765</v>
      </c>
      <c r="M117" s="108" t="s">
        <v>765</v>
      </c>
      <c r="N117" s="108" t="s">
        <v>765</v>
      </c>
      <c r="O117" s="108" t="s">
        <v>765</v>
      </c>
      <c r="P117" s="108" t="s">
        <v>765</v>
      </c>
      <c r="Q117" s="108" t="s">
        <v>765</v>
      </c>
      <c r="R117" s="109" t="s">
        <v>118</v>
      </c>
      <c r="S117" s="110"/>
    </row>
    <row r="118" spans="1:19" s="111" customFormat="1" ht="9.75" customHeight="1" x14ac:dyDescent="0.2">
      <c r="A118" s="405" t="s">
        <v>669</v>
      </c>
      <c r="B118" s="112" t="s">
        <v>765</v>
      </c>
      <c r="C118" s="111" t="s">
        <v>765</v>
      </c>
      <c r="D118" s="111" t="s">
        <v>765</v>
      </c>
      <c r="E118" s="111" t="s">
        <v>765</v>
      </c>
      <c r="F118" s="111">
        <v>175261</v>
      </c>
      <c r="G118" s="111">
        <v>17119</v>
      </c>
      <c r="H118" s="111">
        <v>17119</v>
      </c>
      <c r="I118" s="111">
        <v>8623</v>
      </c>
      <c r="J118" s="111">
        <v>8623</v>
      </c>
      <c r="K118" s="111">
        <v>8623</v>
      </c>
      <c r="L118" s="111" t="s">
        <v>765</v>
      </c>
      <c r="M118" s="111" t="s">
        <v>765</v>
      </c>
      <c r="N118" s="111" t="s">
        <v>765</v>
      </c>
      <c r="O118" s="111" t="s">
        <v>765</v>
      </c>
      <c r="P118" s="111" t="s">
        <v>765</v>
      </c>
      <c r="Q118" s="111" t="s">
        <v>765</v>
      </c>
      <c r="R118" s="113" t="s">
        <v>119</v>
      </c>
      <c r="S118" s="110"/>
    </row>
    <row r="119" spans="1:19" s="111" customFormat="1" ht="9.75" customHeight="1" x14ac:dyDescent="0.2">
      <c r="A119" s="405" t="s">
        <v>670</v>
      </c>
      <c r="B119" s="112">
        <v>207313</v>
      </c>
      <c r="C119" s="111">
        <v>207313</v>
      </c>
      <c r="D119" s="111" t="s">
        <v>765</v>
      </c>
      <c r="E119" s="111">
        <v>207313</v>
      </c>
      <c r="F119" s="111">
        <v>248710</v>
      </c>
      <c r="G119" s="111">
        <v>15415</v>
      </c>
      <c r="H119" s="111">
        <v>15415</v>
      </c>
      <c r="I119" s="111">
        <v>83345</v>
      </c>
      <c r="J119" s="111">
        <v>50398</v>
      </c>
      <c r="K119" s="111">
        <v>8522</v>
      </c>
      <c r="L119" s="111">
        <v>36161</v>
      </c>
      <c r="M119" s="111">
        <v>5715</v>
      </c>
      <c r="N119" s="111">
        <v>17316</v>
      </c>
      <c r="O119" s="111">
        <v>15631</v>
      </c>
      <c r="P119" s="111">
        <v>15631</v>
      </c>
      <c r="Q119" s="111" t="s">
        <v>765</v>
      </c>
      <c r="R119" s="113" t="s">
        <v>120</v>
      </c>
      <c r="S119" s="110"/>
    </row>
    <row r="120" spans="1:19" s="111" customFormat="1" ht="9.75" customHeight="1" x14ac:dyDescent="0.2">
      <c r="A120" s="405" t="s">
        <v>671</v>
      </c>
      <c r="B120" s="112">
        <v>45086</v>
      </c>
      <c r="C120" s="111">
        <v>45086</v>
      </c>
      <c r="D120" s="111" t="s">
        <v>765</v>
      </c>
      <c r="E120" s="111">
        <v>45086</v>
      </c>
      <c r="F120" s="111">
        <v>181979</v>
      </c>
      <c r="G120" s="111">
        <v>12323</v>
      </c>
      <c r="H120" s="111">
        <v>12323</v>
      </c>
      <c r="I120" s="111">
        <v>37522</v>
      </c>
      <c r="J120" s="111">
        <v>31232</v>
      </c>
      <c r="K120" s="111">
        <v>7900</v>
      </c>
      <c r="L120" s="111">
        <v>23332</v>
      </c>
      <c r="M120" s="111" t="s">
        <v>765</v>
      </c>
      <c r="N120" s="111">
        <v>1940</v>
      </c>
      <c r="O120" s="111">
        <v>4350</v>
      </c>
      <c r="P120" s="111" t="s">
        <v>765</v>
      </c>
      <c r="Q120" s="111">
        <v>4350</v>
      </c>
      <c r="R120" s="113" t="s">
        <v>283</v>
      </c>
      <c r="S120" s="110"/>
    </row>
    <row r="121" spans="1:19" s="111" customFormat="1" ht="9.75" customHeight="1" x14ac:dyDescent="0.2">
      <c r="A121" s="405" t="s">
        <v>672</v>
      </c>
      <c r="B121" s="112">
        <v>101341</v>
      </c>
      <c r="C121" s="111">
        <v>101341</v>
      </c>
      <c r="D121" s="111">
        <v>48236</v>
      </c>
      <c r="E121" s="111">
        <v>53105</v>
      </c>
      <c r="F121" s="111">
        <v>156427</v>
      </c>
      <c r="G121" s="111">
        <v>21104</v>
      </c>
      <c r="H121" s="111">
        <v>21104</v>
      </c>
      <c r="I121" s="111">
        <v>8244</v>
      </c>
      <c r="J121" s="111">
        <v>8244</v>
      </c>
      <c r="K121" s="111">
        <v>8244</v>
      </c>
      <c r="L121" s="111" t="s">
        <v>765</v>
      </c>
      <c r="M121" s="111" t="s">
        <v>765</v>
      </c>
      <c r="N121" s="111" t="s">
        <v>765</v>
      </c>
      <c r="O121" s="111" t="s">
        <v>765</v>
      </c>
      <c r="P121" s="111" t="s">
        <v>765</v>
      </c>
      <c r="Q121" s="111" t="s">
        <v>765</v>
      </c>
      <c r="R121" s="113" t="s">
        <v>673</v>
      </c>
      <c r="S121" s="110"/>
    </row>
    <row r="122" spans="1:19" s="111" customFormat="1" ht="9.75" customHeight="1" x14ac:dyDescent="0.2">
      <c r="A122" s="405"/>
      <c r="B122" s="112"/>
      <c r="R122" s="113"/>
      <c r="S122" s="110"/>
    </row>
    <row r="123" spans="1:19" s="111" customFormat="1" ht="9.75" customHeight="1" x14ac:dyDescent="0.2">
      <c r="A123" s="405" t="s">
        <v>595</v>
      </c>
      <c r="B123" s="112">
        <v>53105</v>
      </c>
      <c r="C123" s="111">
        <v>53105</v>
      </c>
      <c r="D123" s="111" t="s">
        <v>765</v>
      </c>
      <c r="E123" s="111">
        <v>53105</v>
      </c>
      <c r="F123" s="111">
        <v>153491</v>
      </c>
      <c r="G123" s="111">
        <v>10623</v>
      </c>
      <c r="H123" s="111">
        <v>10623</v>
      </c>
      <c r="I123" s="111">
        <v>7669</v>
      </c>
      <c r="J123" s="111">
        <v>7669</v>
      </c>
      <c r="K123" s="111">
        <v>7669</v>
      </c>
      <c r="L123" s="111" t="s">
        <v>765</v>
      </c>
      <c r="M123" s="111" t="s">
        <v>765</v>
      </c>
      <c r="N123" s="111" t="s">
        <v>765</v>
      </c>
      <c r="O123" s="111" t="s">
        <v>765</v>
      </c>
      <c r="P123" s="111" t="s">
        <v>765</v>
      </c>
      <c r="Q123" s="111" t="s">
        <v>765</v>
      </c>
      <c r="R123" s="113" t="s">
        <v>282</v>
      </c>
      <c r="S123" s="110"/>
    </row>
    <row r="124" spans="1:19" s="111" customFormat="1" ht="9.75" customHeight="1" x14ac:dyDescent="0.2">
      <c r="A124" s="405" t="s">
        <v>674</v>
      </c>
      <c r="B124" s="112">
        <v>156531</v>
      </c>
      <c r="C124" s="111">
        <v>156531</v>
      </c>
      <c r="D124" s="111">
        <v>48236</v>
      </c>
      <c r="E124" s="111">
        <v>108295</v>
      </c>
      <c r="F124" s="111">
        <v>157972</v>
      </c>
      <c r="G124" s="111">
        <v>24903</v>
      </c>
      <c r="H124" s="111">
        <v>24903</v>
      </c>
      <c r="I124" s="111">
        <v>7502</v>
      </c>
      <c r="J124" s="111">
        <v>7502</v>
      </c>
      <c r="K124" s="111">
        <v>7502</v>
      </c>
      <c r="L124" s="111" t="s">
        <v>765</v>
      </c>
      <c r="M124" s="111" t="s">
        <v>765</v>
      </c>
      <c r="N124" s="111" t="s">
        <v>765</v>
      </c>
      <c r="O124" s="111" t="s">
        <v>765</v>
      </c>
      <c r="P124" s="111" t="s">
        <v>765</v>
      </c>
      <c r="Q124" s="111" t="s">
        <v>765</v>
      </c>
      <c r="R124" s="113" t="s">
        <v>675</v>
      </c>
      <c r="S124" s="110"/>
    </row>
    <row r="125" spans="1:19" s="111" customFormat="1" ht="9.75" customHeight="1" x14ac:dyDescent="0.2">
      <c r="A125" s="405"/>
      <c r="B125" s="112"/>
      <c r="R125" s="113"/>
      <c r="S125" s="110"/>
    </row>
    <row r="126" spans="1:19" s="111" customFormat="1" ht="9.75" customHeight="1" x14ac:dyDescent="0.2">
      <c r="A126" s="405" t="s">
        <v>393</v>
      </c>
      <c r="B126" s="112">
        <v>53105</v>
      </c>
      <c r="C126" s="111">
        <v>53105</v>
      </c>
      <c r="D126" s="111" t="s">
        <v>765</v>
      </c>
      <c r="E126" s="111">
        <v>53105</v>
      </c>
      <c r="F126" s="111">
        <v>41081</v>
      </c>
      <c r="G126" s="111">
        <v>3109</v>
      </c>
      <c r="H126" s="111">
        <v>3109</v>
      </c>
      <c r="I126" s="111">
        <v>2161</v>
      </c>
      <c r="J126" s="111">
        <v>2161</v>
      </c>
      <c r="K126" s="111">
        <v>2161</v>
      </c>
      <c r="L126" s="111" t="s">
        <v>765</v>
      </c>
      <c r="M126" s="111" t="s">
        <v>765</v>
      </c>
      <c r="N126" s="111" t="s">
        <v>765</v>
      </c>
      <c r="O126" s="111" t="s">
        <v>765</v>
      </c>
      <c r="P126" s="111" t="s">
        <v>765</v>
      </c>
      <c r="Q126" s="111" t="s">
        <v>765</v>
      </c>
      <c r="R126" s="113" t="s">
        <v>281</v>
      </c>
      <c r="S126" s="110"/>
    </row>
    <row r="127" spans="1:19" s="111" customFormat="1" ht="9.75" customHeight="1" x14ac:dyDescent="0.2">
      <c r="A127" s="405" t="s">
        <v>396</v>
      </c>
      <c r="B127" s="112" t="s">
        <v>765</v>
      </c>
      <c r="C127" s="111" t="s">
        <v>765</v>
      </c>
      <c r="D127" s="111" t="s">
        <v>765</v>
      </c>
      <c r="E127" s="111" t="s">
        <v>765</v>
      </c>
      <c r="F127" s="111">
        <v>35672</v>
      </c>
      <c r="G127" s="111">
        <v>3503</v>
      </c>
      <c r="H127" s="111">
        <v>3503</v>
      </c>
      <c r="I127" s="111">
        <v>1262</v>
      </c>
      <c r="J127" s="111">
        <v>1262</v>
      </c>
      <c r="K127" s="111">
        <v>1262</v>
      </c>
      <c r="L127" s="111" t="s">
        <v>765</v>
      </c>
      <c r="M127" s="111" t="s">
        <v>765</v>
      </c>
      <c r="N127" s="111" t="s">
        <v>765</v>
      </c>
      <c r="O127" s="111" t="s">
        <v>765</v>
      </c>
      <c r="P127" s="111" t="s">
        <v>765</v>
      </c>
      <c r="Q127" s="111" t="s">
        <v>765</v>
      </c>
      <c r="R127" s="113" t="s">
        <v>121</v>
      </c>
      <c r="S127" s="110"/>
    </row>
    <row r="128" spans="1:19" s="111" customFormat="1" ht="9.75" customHeight="1" x14ac:dyDescent="0.2">
      <c r="A128" s="405" t="s">
        <v>395</v>
      </c>
      <c r="B128" s="112" t="s">
        <v>765</v>
      </c>
      <c r="C128" s="111" t="s">
        <v>765</v>
      </c>
      <c r="D128" s="111" t="s">
        <v>765</v>
      </c>
      <c r="E128" s="111" t="s">
        <v>765</v>
      </c>
      <c r="F128" s="111">
        <v>37156</v>
      </c>
      <c r="G128" s="111">
        <v>7504</v>
      </c>
      <c r="H128" s="111">
        <v>7504</v>
      </c>
      <c r="I128" s="111">
        <v>1758</v>
      </c>
      <c r="J128" s="111">
        <v>1758</v>
      </c>
      <c r="K128" s="111">
        <v>1758</v>
      </c>
      <c r="L128" s="111" t="s">
        <v>765</v>
      </c>
      <c r="M128" s="111" t="s">
        <v>765</v>
      </c>
      <c r="N128" s="111" t="s">
        <v>765</v>
      </c>
      <c r="O128" s="111" t="s">
        <v>765</v>
      </c>
      <c r="P128" s="111" t="s">
        <v>765</v>
      </c>
      <c r="Q128" s="111" t="s">
        <v>765</v>
      </c>
      <c r="R128" s="113" t="s">
        <v>122</v>
      </c>
      <c r="S128" s="110"/>
    </row>
    <row r="129" spans="1:19" s="111" customFormat="1" ht="9.75" customHeight="1" x14ac:dyDescent="0.2">
      <c r="A129" s="405" t="s">
        <v>394</v>
      </c>
      <c r="B129" s="112">
        <v>48236</v>
      </c>
      <c r="C129" s="111">
        <v>48236</v>
      </c>
      <c r="D129" s="111">
        <v>48236</v>
      </c>
      <c r="E129" s="111" t="s">
        <v>765</v>
      </c>
      <c r="F129" s="111">
        <v>42518</v>
      </c>
      <c r="G129" s="111">
        <v>6988</v>
      </c>
      <c r="H129" s="111">
        <v>6988</v>
      </c>
      <c r="I129" s="111">
        <v>3063</v>
      </c>
      <c r="J129" s="111">
        <v>3063</v>
      </c>
      <c r="K129" s="111">
        <v>3063</v>
      </c>
      <c r="L129" s="111" t="s">
        <v>765</v>
      </c>
      <c r="M129" s="111" t="s">
        <v>765</v>
      </c>
      <c r="N129" s="111" t="s">
        <v>765</v>
      </c>
      <c r="O129" s="111" t="s">
        <v>765</v>
      </c>
      <c r="P129" s="111" t="s">
        <v>765</v>
      </c>
      <c r="Q129" s="111" t="s">
        <v>765</v>
      </c>
      <c r="R129" s="113" t="s">
        <v>123</v>
      </c>
      <c r="S129" s="110"/>
    </row>
    <row r="130" spans="1:19" s="111" customFormat="1" ht="9.75" customHeight="1" x14ac:dyDescent="0.2">
      <c r="A130" s="405" t="s">
        <v>676</v>
      </c>
      <c r="B130" s="112">
        <v>108295</v>
      </c>
      <c r="C130" s="111">
        <v>108295</v>
      </c>
      <c r="D130" s="111" t="s">
        <v>765</v>
      </c>
      <c r="E130" s="111">
        <v>108295</v>
      </c>
      <c r="F130" s="111">
        <v>42626</v>
      </c>
      <c r="G130" s="111">
        <v>6908</v>
      </c>
      <c r="H130" s="111">
        <v>6908</v>
      </c>
      <c r="I130" s="111">
        <v>1419</v>
      </c>
      <c r="J130" s="111">
        <v>1419</v>
      </c>
      <c r="K130" s="111">
        <v>1419</v>
      </c>
      <c r="L130" s="111" t="s">
        <v>765</v>
      </c>
      <c r="M130" s="111" t="s">
        <v>765</v>
      </c>
      <c r="N130" s="111" t="s">
        <v>765</v>
      </c>
      <c r="O130" s="111" t="s">
        <v>765</v>
      </c>
      <c r="P130" s="111" t="s">
        <v>765</v>
      </c>
      <c r="Q130" s="111" t="s">
        <v>765</v>
      </c>
      <c r="R130" s="113" t="s">
        <v>677</v>
      </c>
      <c r="S130" s="110"/>
    </row>
    <row r="131" spans="1:19" s="111" customFormat="1" ht="9.75" customHeight="1" x14ac:dyDescent="0.2">
      <c r="A131" s="405"/>
      <c r="B131" s="112"/>
      <c r="R131" s="113"/>
      <c r="S131" s="110"/>
    </row>
    <row r="132" spans="1:19" s="111" customFormat="1" ht="9.75" customHeight="1" x14ac:dyDescent="0.2">
      <c r="A132" s="405" t="s">
        <v>280</v>
      </c>
      <c r="B132" s="112" t="s">
        <v>765</v>
      </c>
      <c r="C132" s="111" t="s">
        <v>765</v>
      </c>
      <c r="D132" s="111" t="s">
        <v>765</v>
      </c>
      <c r="E132" s="111" t="s">
        <v>765</v>
      </c>
      <c r="F132" s="111">
        <v>11167</v>
      </c>
      <c r="G132" s="111">
        <v>1003</v>
      </c>
      <c r="H132" s="111">
        <v>1003</v>
      </c>
      <c r="I132" s="111">
        <v>655</v>
      </c>
      <c r="J132" s="111">
        <v>655</v>
      </c>
      <c r="K132" s="111">
        <v>655</v>
      </c>
      <c r="L132" s="111" t="s">
        <v>765</v>
      </c>
      <c r="M132" s="111" t="s">
        <v>765</v>
      </c>
      <c r="N132" s="111" t="s">
        <v>765</v>
      </c>
      <c r="O132" s="111" t="s">
        <v>765</v>
      </c>
      <c r="P132" s="111" t="s">
        <v>765</v>
      </c>
      <c r="Q132" s="111" t="s">
        <v>765</v>
      </c>
      <c r="R132" s="113" t="s">
        <v>279</v>
      </c>
      <c r="S132" s="110"/>
    </row>
    <row r="133" spans="1:19" s="111" customFormat="1" ht="9.75" customHeight="1" x14ac:dyDescent="0.2">
      <c r="A133" s="405" t="s">
        <v>383</v>
      </c>
      <c r="B133" s="112" t="s">
        <v>765</v>
      </c>
      <c r="C133" s="111" t="s">
        <v>765</v>
      </c>
      <c r="D133" s="111" t="s">
        <v>765</v>
      </c>
      <c r="E133" s="111" t="s">
        <v>765</v>
      </c>
      <c r="F133" s="111">
        <v>13607</v>
      </c>
      <c r="G133" s="111">
        <v>502</v>
      </c>
      <c r="H133" s="111">
        <v>502</v>
      </c>
      <c r="I133" s="111">
        <v>557</v>
      </c>
      <c r="J133" s="111">
        <v>557</v>
      </c>
      <c r="K133" s="111">
        <v>557</v>
      </c>
      <c r="L133" s="111" t="s">
        <v>765</v>
      </c>
      <c r="M133" s="111" t="s">
        <v>765</v>
      </c>
      <c r="N133" s="111" t="s">
        <v>765</v>
      </c>
      <c r="O133" s="111" t="s">
        <v>765</v>
      </c>
      <c r="P133" s="111" t="s">
        <v>765</v>
      </c>
      <c r="Q133" s="111" t="s">
        <v>765</v>
      </c>
      <c r="R133" s="113" t="s">
        <v>104</v>
      </c>
      <c r="S133" s="110"/>
    </row>
    <row r="134" spans="1:19" s="111" customFormat="1" ht="9.75" customHeight="1" x14ac:dyDescent="0.2">
      <c r="A134" s="405" t="s">
        <v>382</v>
      </c>
      <c r="B134" s="112">
        <v>53105</v>
      </c>
      <c r="C134" s="111">
        <v>53105</v>
      </c>
      <c r="D134" s="111" t="s">
        <v>765</v>
      </c>
      <c r="E134" s="111">
        <v>53105</v>
      </c>
      <c r="F134" s="111">
        <v>16307</v>
      </c>
      <c r="G134" s="111">
        <v>1604</v>
      </c>
      <c r="H134" s="111">
        <v>1604</v>
      </c>
      <c r="I134" s="111">
        <v>949</v>
      </c>
      <c r="J134" s="111">
        <v>949</v>
      </c>
      <c r="K134" s="111">
        <v>949</v>
      </c>
      <c r="L134" s="111" t="s">
        <v>765</v>
      </c>
      <c r="M134" s="111" t="s">
        <v>765</v>
      </c>
      <c r="N134" s="111" t="s">
        <v>765</v>
      </c>
      <c r="O134" s="111" t="s">
        <v>765</v>
      </c>
      <c r="P134" s="111" t="s">
        <v>765</v>
      </c>
      <c r="Q134" s="111" t="s">
        <v>765</v>
      </c>
      <c r="R134" s="113" t="s">
        <v>105</v>
      </c>
      <c r="S134" s="110"/>
    </row>
    <row r="135" spans="1:19" s="111" customFormat="1" ht="9.75" customHeight="1" x14ac:dyDescent="0.2">
      <c r="A135" s="405" t="s">
        <v>392</v>
      </c>
      <c r="B135" s="112" t="s">
        <v>765</v>
      </c>
      <c r="C135" s="111" t="s">
        <v>765</v>
      </c>
      <c r="D135" s="111" t="s">
        <v>765</v>
      </c>
      <c r="E135" s="111" t="s">
        <v>765</v>
      </c>
      <c r="F135" s="111">
        <v>13130</v>
      </c>
      <c r="G135" s="111">
        <v>2502</v>
      </c>
      <c r="H135" s="111">
        <v>2502</v>
      </c>
      <c r="I135" s="111">
        <v>926</v>
      </c>
      <c r="J135" s="111">
        <v>926</v>
      </c>
      <c r="K135" s="111">
        <v>926</v>
      </c>
      <c r="L135" s="111" t="s">
        <v>765</v>
      </c>
      <c r="M135" s="111" t="s">
        <v>765</v>
      </c>
      <c r="N135" s="111" t="s">
        <v>765</v>
      </c>
      <c r="O135" s="111" t="s">
        <v>765</v>
      </c>
      <c r="P135" s="111" t="s">
        <v>765</v>
      </c>
      <c r="Q135" s="111" t="s">
        <v>765</v>
      </c>
      <c r="R135" s="113" t="s">
        <v>106</v>
      </c>
      <c r="S135" s="110"/>
    </row>
    <row r="136" spans="1:19" s="111" customFormat="1" ht="9.75" customHeight="1" x14ac:dyDescent="0.2">
      <c r="A136" s="405" t="s">
        <v>391</v>
      </c>
      <c r="B136" s="112" t="s">
        <v>765</v>
      </c>
      <c r="C136" s="111" t="s">
        <v>765</v>
      </c>
      <c r="D136" s="111" t="s">
        <v>765</v>
      </c>
      <c r="E136" s="111" t="s">
        <v>765</v>
      </c>
      <c r="F136" s="111">
        <v>10142</v>
      </c>
      <c r="G136" s="111" t="s">
        <v>765</v>
      </c>
      <c r="H136" s="111" t="s">
        <v>765</v>
      </c>
      <c r="I136" s="111">
        <v>336</v>
      </c>
      <c r="J136" s="111">
        <v>336</v>
      </c>
      <c r="K136" s="111">
        <v>336</v>
      </c>
      <c r="L136" s="111" t="s">
        <v>765</v>
      </c>
      <c r="M136" s="111" t="s">
        <v>765</v>
      </c>
      <c r="N136" s="111" t="s">
        <v>765</v>
      </c>
      <c r="O136" s="111" t="s">
        <v>765</v>
      </c>
      <c r="P136" s="111" t="s">
        <v>765</v>
      </c>
      <c r="Q136" s="111" t="s">
        <v>765</v>
      </c>
      <c r="R136" s="114" t="s">
        <v>124</v>
      </c>
      <c r="S136" s="110"/>
    </row>
    <row r="137" spans="1:19" s="111" customFormat="1" ht="9.75" customHeight="1" x14ac:dyDescent="0.2">
      <c r="A137" s="405" t="s">
        <v>390</v>
      </c>
      <c r="B137" s="112" t="s">
        <v>765</v>
      </c>
      <c r="C137" s="111" t="s">
        <v>765</v>
      </c>
      <c r="D137" s="111" t="s">
        <v>765</v>
      </c>
      <c r="E137" s="111" t="s">
        <v>765</v>
      </c>
      <c r="F137" s="111">
        <v>12400</v>
      </c>
      <c r="G137" s="111">
        <v>1001</v>
      </c>
      <c r="H137" s="111">
        <v>1001</v>
      </c>
      <c r="I137" s="111" t="s">
        <v>765</v>
      </c>
      <c r="J137" s="111" t="s">
        <v>765</v>
      </c>
      <c r="K137" s="111" t="s">
        <v>765</v>
      </c>
      <c r="L137" s="111" t="s">
        <v>765</v>
      </c>
      <c r="M137" s="111" t="s">
        <v>765</v>
      </c>
      <c r="N137" s="111" t="s">
        <v>765</v>
      </c>
      <c r="O137" s="111" t="s">
        <v>765</v>
      </c>
      <c r="P137" s="111" t="s">
        <v>765</v>
      </c>
      <c r="Q137" s="111" t="s">
        <v>765</v>
      </c>
      <c r="R137" s="113" t="s">
        <v>125</v>
      </c>
      <c r="S137" s="110"/>
    </row>
    <row r="138" spans="1:19" s="111" customFormat="1" ht="9.75" customHeight="1" x14ac:dyDescent="0.2">
      <c r="A138" s="405" t="s">
        <v>389</v>
      </c>
      <c r="B138" s="112" t="s">
        <v>765</v>
      </c>
      <c r="C138" s="111" t="s">
        <v>765</v>
      </c>
      <c r="D138" s="111" t="s">
        <v>765</v>
      </c>
      <c r="E138" s="111" t="s">
        <v>765</v>
      </c>
      <c r="F138" s="111">
        <v>9706</v>
      </c>
      <c r="G138" s="111">
        <v>2702</v>
      </c>
      <c r="H138" s="111">
        <v>2702</v>
      </c>
      <c r="I138" s="111">
        <v>708</v>
      </c>
      <c r="J138" s="111">
        <v>708</v>
      </c>
      <c r="K138" s="111">
        <v>708</v>
      </c>
      <c r="L138" s="111" t="s">
        <v>765</v>
      </c>
      <c r="M138" s="111" t="s">
        <v>765</v>
      </c>
      <c r="N138" s="111" t="s">
        <v>765</v>
      </c>
      <c r="O138" s="111" t="s">
        <v>765</v>
      </c>
      <c r="P138" s="111" t="s">
        <v>765</v>
      </c>
      <c r="Q138" s="111" t="s">
        <v>765</v>
      </c>
      <c r="R138" s="113" t="s">
        <v>126</v>
      </c>
      <c r="S138" s="110"/>
    </row>
    <row r="139" spans="1:19" s="111" customFormat="1" ht="9.75" customHeight="1" x14ac:dyDescent="0.2">
      <c r="A139" s="405" t="s">
        <v>388</v>
      </c>
      <c r="B139" s="112" t="s">
        <v>765</v>
      </c>
      <c r="C139" s="111" t="s">
        <v>765</v>
      </c>
      <c r="D139" s="111" t="s">
        <v>765</v>
      </c>
      <c r="E139" s="111" t="s">
        <v>765</v>
      </c>
      <c r="F139" s="111">
        <v>11860</v>
      </c>
      <c r="G139" s="111">
        <v>1901</v>
      </c>
      <c r="H139" s="111">
        <v>1901</v>
      </c>
      <c r="I139" s="111">
        <v>358</v>
      </c>
      <c r="J139" s="111">
        <v>358</v>
      </c>
      <c r="K139" s="111">
        <v>358</v>
      </c>
      <c r="L139" s="111" t="s">
        <v>765</v>
      </c>
      <c r="M139" s="111" t="s">
        <v>765</v>
      </c>
      <c r="N139" s="111" t="s">
        <v>765</v>
      </c>
      <c r="O139" s="111" t="s">
        <v>765</v>
      </c>
      <c r="P139" s="111" t="s">
        <v>765</v>
      </c>
      <c r="Q139" s="111" t="s">
        <v>765</v>
      </c>
      <c r="R139" s="113" t="s">
        <v>127</v>
      </c>
      <c r="S139" s="110"/>
    </row>
    <row r="140" spans="1:19" s="111" customFormat="1" ht="9.75" customHeight="1" x14ac:dyDescent="0.2">
      <c r="A140" s="405" t="s">
        <v>387</v>
      </c>
      <c r="B140" s="112" t="s">
        <v>765</v>
      </c>
      <c r="C140" s="111" t="s">
        <v>765</v>
      </c>
      <c r="D140" s="111" t="s">
        <v>765</v>
      </c>
      <c r="E140" s="111" t="s">
        <v>765</v>
      </c>
      <c r="F140" s="111">
        <v>15590</v>
      </c>
      <c r="G140" s="111">
        <v>2901</v>
      </c>
      <c r="H140" s="111">
        <v>2901</v>
      </c>
      <c r="I140" s="111">
        <v>692</v>
      </c>
      <c r="J140" s="111">
        <v>692</v>
      </c>
      <c r="K140" s="111">
        <v>692</v>
      </c>
      <c r="L140" s="111" t="s">
        <v>765</v>
      </c>
      <c r="M140" s="111" t="s">
        <v>765</v>
      </c>
      <c r="N140" s="111" t="s">
        <v>765</v>
      </c>
      <c r="O140" s="111" t="s">
        <v>765</v>
      </c>
      <c r="P140" s="111" t="s">
        <v>765</v>
      </c>
      <c r="Q140" s="111" t="s">
        <v>765</v>
      </c>
      <c r="R140" s="113" t="s">
        <v>128</v>
      </c>
      <c r="S140" s="110"/>
    </row>
    <row r="141" spans="1:19" s="111" customFormat="1" ht="9.75" customHeight="1" x14ac:dyDescent="0.2">
      <c r="A141" s="405" t="s">
        <v>386</v>
      </c>
      <c r="B141" s="112" t="s">
        <v>765</v>
      </c>
      <c r="C141" s="111" t="s">
        <v>765</v>
      </c>
      <c r="D141" s="111" t="s">
        <v>765</v>
      </c>
      <c r="E141" s="111" t="s">
        <v>765</v>
      </c>
      <c r="F141" s="111">
        <v>14825</v>
      </c>
      <c r="G141" s="111">
        <v>2052</v>
      </c>
      <c r="H141" s="111">
        <v>2052</v>
      </c>
      <c r="I141" s="111">
        <v>1663</v>
      </c>
      <c r="J141" s="111">
        <v>1663</v>
      </c>
      <c r="K141" s="111">
        <v>1663</v>
      </c>
      <c r="L141" s="111" t="s">
        <v>765</v>
      </c>
      <c r="M141" s="111" t="s">
        <v>765</v>
      </c>
      <c r="N141" s="111" t="s">
        <v>765</v>
      </c>
      <c r="O141" s="111" t="s">
        <v>765</v>
      </c>
      <c r="P141" s="111" t="s">
        <v>765</v>
      </c>
      <c r="Q141" s="111" t="s">
        <v>765</v>
      </c>
      <c r="R141" s="113" t="s">
        <v>107</v>
      </c>
      <c r="S141" s="110"/>
    </row>
    <row r="142" spans="1:19" s="111" customFormat="1" ht="9.75" customHeight="1" x14ac:dyDescent="0.2">
      <c r="A142" s="405" t="s">
        <v>385</v>
      </c>
      <c r="B142" s="112" t="s">
        <v>765</v>
      </c>
      <c r="C142" s="111" t="s">
        <v>765</v>
      </c>
      <c r="D142" s="111" t="s">
        <v>765</v>
      </c>
      <c r="E142" s="111" t="s">
        <v>765</v>
      </c>
      <c r="F142" s="111">
        <v>12535</v>
      </c>
      <c r="G142" s="111">
        <v>2983</v>
      </c>
      <c r="H142" s="111">
        <v>2983</v>
      </c>
      <c r="I142" s="111" t="s">
        <v>765</v>
      </c>
      <c r="J142" s="111" t="s">
        <v>765</v>
      </c>
      <c r="K142" s="111" t="s">
        <v>765</v>
      </c>
      <c r="L142" s="111" t="s">
        <v>765</v>
      </c>
      <c r="M142" s="111" t="s">
        <v>765</v>
      </c>
      <c r="N142" s="111" t="s">
        <v>765</v>
      </c>
      <c r="O142" s="111" t="s">
        <v>765</v>
      </c>
      <c r="P142" s="111" t="s">
        <v>765</v>
      </c>
      <c r="Q142" s="111" t="s">
        <v>765</v>
      </c>
      <c r="R142" s="113" t="s">
        <v>108</v>
      </c>
      <c r="S142" s="110"/>
    </row>
    <row r="143" spans="1:19" s="111" customFormat="1" ht="9.75" customHeight="1" x14ac:dyDescent="0.2">
      <c r="A143" s="405" t="s">
        <v>384</v>
      </c>
      <c r="B143" s="112">
        <v>48236</v>
      </c>
      <c r="C143" s="111">
        <v>48236</v>
      </c>
      <c r="D143" s="111">
        <v>48236</v>
      </c>
      <c r="E143" s="111" t="s">
        <v>765</v>
      </c>
      <c r="F143" s="111">
        <v>15158</v>
      </c>
      <c r="G143" s="111">
        <v>1953</v>
      </c>
      <c r="H143" s="111">
        <v>1953</v>
      </c>
      <c r="I143" s="111">
        <v>1400</v>
      </c>
      <c r="J143" s="111">
        <v>1400</v>
      </c>
      <c r="K143" s="111">
        <v>1400</v>
      </c>
      <c r="L143" s="111" t="s">
        <v>765</v>
      </c>
      <c r="M143" s="111" t="s">
        <v>765</v>
      </c>
      <c r="N143" s="111" t="s">
        <v>765</v>
      </c>
      <c r="O143" s="111" t="s">
        <v>765</v>
      </c>
      <c r="P143" s="111" t="s">
        <v>765</v>
      </c>
      <c r="Q143" s="111" t="s">
        <v>765</v>
      </c>
      <c r="R143" s="113" t="s">
        <v>109</v>
      </c>
      <c r="S143" s="110"/>
    </row>
    <row r="144" spans="1:19" s="111" customFormat="1" ht="9.75" customHeight="1" x14ac:dyDescent="0.2">
      <c r="A144" s="405" t="s">
        <v>678</v>
      </c>
      <c r="B144" s="112">
        <v>108295</v>
      </c>
      <c r="C144" s="111">
        <v>108295</v>
      </c>
      <c r="D144" s="111" t="s">
        <v>765</v>
      </c>
      <c r="E144" s="111">
        <v>108295</v>
      </c>
      <c r="F144" s="111">
        <v>11300</v>
      </c>
      <c r="G144" s="111">
        <v>3003</v>
      </c>
      <c r="H144" s="111">
        <v>3003</v>
      </c>
      <c r="I144" s="111" t="s">
        <v>765</v>
      </c>
      <c r="J144" s="111" t="s">
        <v>765</v>
      </c>
      <c r="K144" s="111" t="s">
        <v>765</v>
      </c>
      <c r="L144" s="111" t="s">
        <v>765</v>
      </c>
      <c r="M144" s="111" t="s">
        <v>765</v>
      </c>
      <c r="N144" s="111" t="s">
        <v>765</v>
      </c>
      <c r="O144" s="111" t="s">
        <v>765</v>
      </c>
      <c r="P144" s="111" t="s">
        <v>765</v>
      </c>
      <c r="Q144" s="111" t="s">
        <v>765</v>
      </c>
      <c r="R144" s="113" t="s">
        <v>679</v>
      </c>
      <c r="S144" s="110"/>
    </row>
    <row r="145" spans="1:20" s="111" customFormat="1" ht="9.75" customHeight="1" x14ac:dyDescent="0.2">
      <c r="A145" s="405" t="s">
        <v>383</v>
      </c>
      <c r="B145" s="112" t="s">
        <v>765</v>
      </c>
      <c r="C145" s="111" t="s">
        <v>765</v>
      </c>
      <c r="D145" s="111" t="s">
        <v>765</v>
      </c>
      <c r="E145" s="111" t="s">
        <v>765</v>
      </c>
      <c r="F145" s="111">
        <v>14224</v>
      </c>
      <c r="G145" s="111">
        <v>1904</v>
      </c>
      <c r="H145" s="111">
        <v>1904</v>
      </c>
      <c r="I145" s="111">
        <v>1419</v>
      </c>
      <c r="J145" s="111">
        <v>1419</v>
      </c>
      <c r="K145" s="111">
        <v>1419</v>
      </c>
      <c r="L145" s="111" t="s">
        <v>765</v>
      </c>
      <c r="M145" s="111" t="s">
        <v>765</v>
      </c>
      <c r="N145" s="111" t="s">
        <v>765</v>
      </c>
      <c r="O145" s="111" t="s">
        <v>765</v>
      </c>
      <c r="P145" s="111" t="s">
        <v>765</v>
      </c>
      <c r="Q145" s="111" t="s">
        <v>765</v>
      </c>
      <c r="R145" s="113" t="s">
        <v>104</v>
      </c>
      <c r="S145" s="110"/>
    </row>
    <row r="146" spans="1:20" s="111" customFormat="1" ht="9.75" customHeight="1" x14ac:dyDescent="0.2">
      <c r="A146" s="401" t="s">
        <v>382</v>
      </c>
      <c r="B146" s="115" t="s">
        <v>765</v>
      </c>
      <c r="C146" s="116" t="s">
        <v>765</v>
      </c>
      <c r="D146" s="116" t="s">
        <v>765</v>
      </c>
      <c r="E146" s="116" t="s">
        <v>765</v>
      </c>
      <c r="F146" s="116">
        <v>17102</v>
      </c>
      <c r="G146" s="116">
        <v>2001</v>
      </c>
      <c r="H146" s="116">
        <v>2001</v>
      </c>
      <c r="I146" s="116" t="s">
        <v>765</v>
      </c>
      <c r="J146" s="116" t="s">
        <v>765</v>
      </c>
      <c r="K146" s="116" t="s">
        <v>765</v>
      </c>
      <c r="L146" s="116" t="s">
        <v>765</v>
      </c>
      <c r="M146" s="116" t="s">
        <v>765</v>
      </c>
      <c r="N146" s="116" t="s">
        <v>765</v>
      </c>
      <c r="O146" s="116" t="s">
        <v>765</v>
      </c>
      <c r="P146" s="116" t="s">
        <v>765</v>
      </c>
      <c r="Q146" s="116" t="s">
        <v>765</v>
      </c>
      <c r="R146" s="117" t="s">
        <v>105</v>
      </c>
      <c r="S146" s="110"/>
    </row>
    <row r="147" spans="1:20" ht="21.75" customHeight="1" x14ac:dyDescent="0.15">
      <c r="G147" s="66" t="s">
        <v>103</v>
      </c>
    </row>
    <row r="148" spans="1:20" s="120" customFormat="1" ht="12" customHeight="1" x14ac:dyDescent="0.2">
      <c r="A148" s="99"/>
      <c r="B148" s="119" t="s">
        <v>312</v>
      </c>
      <c r="C148" s="102"/>
      <c r="D148" s="102"/>
      <c r="E148" s="102"/>
      <c r="F148" s="102"/>
      <c r="G148" s="99"/>
      <c r="H148" s="1044" t="s">
        <v>111</v>
      </c>
      <c r="T148" s="103"/>
    </row>
    <row r="149" spans="1:20" s="52" customFormat="1" ht="13.5" customHeight="1" x14ac:dyDescent="0.2">
      <c r="A149" s="50"/>
      <c r="B149" s="996"/>
      <c r="C149" s="976"/>
      <c r="D149" s="104"/>
      <c r="E149" s="104"/>
      <c r="F149" s="104"/>
      <c r="G149" s="106"/>
      <c r="H149" s="1051"/>
      <c r="T149" s="105"/>
    </row>
    <row r="150" spans="1:20" s="52" customFormat="1" ht="33.75" customHeight="1" x14ac:dyDescent="0.2">
      <c r="A150" s="50" t="s">
        <v>276</v>
      </c>
      <c r="B150" s="1001" t="s">
        <v>232</v>
      </c>
      <c r="C150" s="43" t="s">
        <v>298</v>
      </c>
      <c r="D150" s="43" t="s">
        <v>148</v>
      </c>
      <c r="E150" s="996" t="s">
        <v>256</v>
      </c>
      <c r="F150" s="104"/>
      <c r="G150" s="106"/>
      <c r="H150" s="1051"/>
      <c r="T150" s="105"/>
    </row>
    <row r="151" spans="1:20" s="52" customFormat="1" ht="22.5" customHeight="1" x14ac:dyDescent="0.2">
      <c r="A151" s="50"/>
      <c r="B151" s="1001" t="s">
        <v>34</v>
      </c>
      <c r="C151" s="40" t="s">
        <v>260</v>
      </c>
      <c r="D151" s="43" t="s">
        <v>77</v>
      </c>
      <c r="E151" s="43" t="s">
        <v>78</v>
      </c>
      <c r="F151" s="40" t="s">
        <v>265</v>
      </c>
      <c r="G151" s="40" t="s">
        <v>270</v>
      </c>
      <c r="H151" s="997"/>
      <c r="T151" s="105"/>
    </row>
    <row r="152" spans="1:20" s="52" customFormat="1" ht="13.5" customHeight="1" x14ac:dyDescent="0.2">
      <c r="A152" s="41"/>
      <c r="B152" s="1001"/>
      <c r="C152" s="35" t="str">
        <f>PROPER("HUNGO-B")</f>
        <v>Hungo-B</v>
      </c>
      <c r="D152" s="35"/>
      <c r="E152" s="35"/>
      <c r="F152" s="35" t="str">
        <f>PROPER("WANDOO")</f>
        <v>Wandoo</v>
      </c>
      <c r="G152" s="35" t="str">
        <f>PROPER("PYRENEES")</f>
        <v>Pyrenees</v>
      </c>
      <c r="H152" s="998"/>
      <c r="T152" s="105"/>
    </row>
    <row r="153" spans="1:20" s="111" customFormat="1" ht="9.75" customHeight="1" x14ac:dyDescent="0.2">
      <c r="A153" s="610" t="s">
        <v>598</v>
      </c>
      <c r="B153" s="107" t="s">
        <v>765</v>
      </c>
      <c r="C153" s="108" t="s">
        <v>765</v>
      </c>
      <c r="D153" s="108">
        <v>141195</v>
      </c>
      <c r="E153" s="108">
        <v>141195</v>
      </c>
      <c r="F153" s="108">
        <v>141195</v>
      </c>
      <c r="G153" s="123" t="s">
        <v>765</v>
      </c>
      <c r="H153" s="109" t="s">
        <v>118</v>
      </c>
      <c r="T153" s="110"/>
    </row>
    <row r="154" spans="1:20" s="111" customFormat="1" ht="9.75" customHeight="1" x14ac:dyDescent="0.2">
      <c r="A154" s="405" t="s">
        <v>669</v>
      </c>
      <c r="B154" s="112" t="s">
        <v>765</v>
      </c>
      <c r="C154" s="111" t="s">
        <v>765</v>
      </c>
      <c r="D154" s="111">
        <v>149519</v>
      </c>
      <c r="E154" s="111">
        <v>149519</v>
      </c>
      <c r="F154" s="111">
        <v>149519</v>
      </c>
      <c r="G154" s="124" t="s">
        <v>765</v>
      </c>
      <c r="H154" s="113" t="s">
        <v>119</v>
      </c>
      <c r="T154" s="110"/>
    </row>
    <row r="155" spans="1:20" s="111" customFormat="1" ht="9.75" customHeight="1" x14ac:dyDescent="0.2">
      <c r="A155" s="405" t="s">
        <v>670</v>
      </c>
      <c r="B155" s="112">
        <v>4243</v>
      </c>
      <c r="C155" s="111">
        <v>4243</v>
      </c>
      <c r="D155" s="111">
        <v>145707</v>
      </c>
      <c r="E155" s="111">
        <v>145707</v>
      </c>
      <c r="F155" s="111">
        <v>141917</v>
      </c>
      <c r="G155" s="124">
        <v>3790</v>
      </c>
      <c r="H155" s="113" t="s">
        <v>120</v>
      </c>
      <c r="T155" s="110"/>
    </row>
    <row r="156" spans="1:20" s="111" customFormat="1" ht="9.75" customHeight="1" x14ac:dyDescent="0.2">
      <c r="A156" s="405" t="s">
        <v>671</v>
      </c>
      <c r="B156" s="112" t="s">
        <v>765</v>
      </c>
      <c r="C156" s="111" t="s">
        <v>765</v>
      </c>
      <c r="D156" s="111">
        <v>132134</v>
      </c>
      <c r="E156" s="111">
        <v>132134</v>
      </c>
      <c r="F156" s="111">
        <v>132134</v>
      </c>
      <c r="G156" s="124" t="s">
        <v>765</v>
      </c>
      <c r="H156" s="113" t="s">
        <v>283</v>
      </c>
      <c r="T156" s="110"/>
    </row>
    <row r="157" spans="1:20" s="111" customFormat="1" ht="9.75" customHeight="1" x14ac:dyDescent="0.2">
      <c r="A157" s="405" t="s">
        <v>672</v>
      </c>
      <c r="B157" s="112" t="s">
        <v>765</v>
      </c>
      <c r="C157" s="111" t="s">
        <v>765</v>
      </c>
      <c r="D157" s="111">
        <v>127079</v>
      </c>
      <c r="E157" s="111">
        <v>127079</v>
      </c>
      <c r="F157" s="111">
        <v>127079</v>
      </c>
      <c r="G157" s="124" t="s">
        <v>765</v>
      </c>
      <c r="H157" s="113" t="s">
        <v>673</v>
      </c>
      <c r="T157" s="110"/>
    </row>
    <row r="158" spans="1:20" s="111" customFormat="1" ht="9.75" customHeight="1" x14ac:dyDescent="0.2">
      <c r="A158" s="405"/>
      <c r="B158" s="112"/>
      <c r="G158" s="124"/>
      <c r="H158" s="113"/>
      <c r="T158" s="110"/>
    </row>
    <row r="159" spans="1:20" s="111" customFormat="1" ht="9.75" customHeight="1" x14ac:dyDescent="0.2">
      <c r="A159" s="405" t="s">
        <v>595</v>
      </c>
      <c r="B159" s="112" t="s">
        <v>765</v>
      </c>
      <c r="C159" s="111" t="s">
        <v>765</v>
      </c>
      <c r="D159" s="111">
        <v>135199</v>
      </c>
      <c r="E159" s="111">
        <v>135199</v>
      </c>
      <c r="F159" s="111">
        <v>135199</v>
      </c>
      <c r="G159" s="124" t="s">
        <v>765</v>
      </c>
      <c r="H159" s="113" t="s">
        <v>282</v>
      </c>
      <c r="T159" s="110"/>
    </row>
    <row r="160" spans="1:20" s="111" customFormat="1" ht="9.75" customHeight="1" x14ac:dyDescent="0.2">
      <c r="A160" s="405" t="s">
        <v>674</v>
      </c>
      <c r="B160" s="112" t="s">
        <v>765</v>
      </c>
      <c r="C160" s="111" t="s">
        <v>765</v>
      </c>
      <c r="D160" s="111">
        <v>125567</v>
      </c>
      <c r="E160" s="111">
        <v>125567</v>
      </c>
      <c r="F160" s="111">
        <v>125567</v>
      </c>
      <c r="G160" s="124" t="s">
        <v>765</v>
      </c>
      <c r="H160" s="113" t="s">
        <v>675</v>
      </c>
      <c r="T160" s="110"/>
    </row>
    <row r="161" spans="1:20" s="111" customFormat="1" ht="9.75" customHeight="1" x14ac:dyDescent="0.2">
      <c r="A161" s="405"/>
      <c r="B161" s="112"/>
      <c r="G161" s="124"/>
      <c r="H161" s="113"/>
      <c r="T161" s="110"/>
    </row>
    <row r="162" spans="1:20" s="111" customFormat="1" ht="9.75" customHeight="1" x14ac:dyDescent="0.2">
      <c r="A162" s="405" t="s">
        <v>393</v>
      </c>
      <c r="B162" s="112" t="s">
        <v>765</v>
      </c>
      <c r="C162" s="111" t="s">
        <v>765</v>
      </c>
      <c r="D162" s="111">
        <v>35811</v>
      </c>
      <c r="E162" s="111">
        <v>35811</v>
      </c>
      <c r="F162" s="111">
        <v>35811</v>
      </c>
      <c r="G162" s="124" t="s">
        <v>765</v>
      </c>
      <c r="H162" s="113" t="s">
        <v>281</v>
      </c>
      <c r="T162" s="110"/>
    </row>
    <row r="163" spans="1:20" s="111" customFormat="1" ht="9.75" customHeight="1" x14ac:dyDescent="0.2">
      <c r="A163" s="405" t="s">
        <v>396</v>
      </c>
      <c r="B163" s="112" t="s">
        <v>765</v>
      </c>
      <c r="C163" s="111" t="s">
        <v>765</v>
      </c>
      <c r="D163" s="111">
        <v>30907</v>
      </c>
      <c r="E163" s="111">
        <v>30907</v>
      </c>
      <c r="F163" s="111">
        <v>30907</v>
      </c>
      <c r="G163" s="124" t="s">
        <v>765</v>
      </c>
      <c r="H163" s="113" t="s">
        <v>121</v>
      </c>
      <c r="T163" s="110"/>
    </row>
    <row r="164" spans="1:20" s="111" customFormat="1" ht="9.75" customHeight="1" x14ac:dyDescent="0.2">
      <c r="A164" s="405" t="s">
        <v>395</v>
      </c>
      <c r="B164" s="112" t="s">
        <v>765</v>
      </c>
      <c r="C164" s="111" t="s">
        <v>765</v>
      </c>
      <c r="D164" s="111">
        <v>27894</v>
      </c>
      <c r="E164" s="111">
        <v>27894</v>
      </c>
      <c r="F164" s="111">
        <v>27894</v>
      </c>
      <c r="G164" s="124" t="s">
        <v>765</v>
      </c>
      <c r="H164" s="113" t="s">
        <v>122</v>
      </c>
      <c r="T164" s="110"/>
    </row>
    <row r="165" spans="1:20" s="111" customFormat="1" ht="9.75" customHeight="1" x14ac:dyDescent="0.2">
      <c r="A165" s="405" t="s">
        <v>394</v>
      </c>
      <c r="B165" s="112" t="s">
        <v>765</v>
      </c>
      <c r="C165" s="111" t="s">
        <v>765</v>
      </c>
      <c r="D165" s="111">
        <v>32467</v>
      </c>
      <c r="E165" s="111">
        <v>32467</v>
      </c>
      <c r="F165" s="111">
        <v>32467</v>
      </c>
      <c r="G165" s="124" t="s">
        <v>765</v>
      </c>
      <c r="H165" s="113" t="s">
        <v>123</v>
      </c>
      <c r="T165" s="110"/>
    </row>
    <row r="166" spans="1:20" s="111" customFormat="1" ht="9.75" customHeight="1" x14ac:dyDescent="0.2">
      <c r="A166" s="405" t="s">
        <v>676</v>
      </c>
      <c r="B166" s="112" t="s">
        <v>765</v>
      </c>
      <c r="C166" s="111" t="s">
        <v>765</v>
      </c>
      <c r="D166" s="111">
        <v>34299</v>
      </c>
      <c r="E166" s="111">
        <v>34299</v>
      </c>
      <c r="F166" s="111">
        <v>34299</v>
      </c>
      <c r="G166" s="124" t="s">
        <v>765</v>
      </c>
      <c r="H166" s="113" t="s">
        <v>677</v>
      </c>
      <c r="T166" s="110"/>
    </row>
    <row r="167" spans="1:20" s="111" customFormat="1" ht="9.75" customHeight="1" x14ac:dyDescent="0.2">
      <c r="A167" s="405"/>
      <c r="B167" s="112"/>
      <c r="G167" s="124"/>
      <c r="H167" s="113"/>
      <c r="T167" s="110"/>
    </row>
    <row r="168" spans="1:20" s="111" customFormat="1" ht="9.75" customHeight="1" x14ac:dyDescent="0.2">
      <c r="A168" s="405" t="s">
        <v>280</v>
      </c>
      <c r="B168" s="112" t="s">
        <v>765</v>
      </c>
      <c r="C168" s="111" t="s">
        <v>765</v>
      </c>
      <c r="D168" s="111">
        <v>9509</v>
      </c>
      <c r="E168" s="111">
        <v>9509</v>
      </c>
      <c r="F168" s="111">
        <v>9509</v>
      </c>
      <c r="G168" s="124" t="s">
        <v>765</v>
      </c>
      <c r="H168" s="113" t="s">
        <v>279</v>
      </c>
      <c r="T168" s="110"/>
    </row>
    <row r="169" spans="1:20" s="111" customFormat="1" ht="9.75" customHeight="1" x14ac:dyDescent="0.2">
      <c r="A169" s="405" t="s">
        <v>383</v>
      </c>
      <c r="B169" s="112" t="s">
        <v>765</v>
      </c>
      <c r="C169" s="111" t="s">
        <v>765</v>
      </c>
      <c r="D169" s="111">
        <v>12548</v>
      </c>
      <c r="E169" s="111">
        <v>12548</v>
      </c>
      <c r="F169" s="111">
        <v>12548</v>
      </c>
      <c r="G169" s="124" t="s">
        <v>765</v>
      </c>
      <c r="H169" s="113" t="s">
        <v>104</v>
      </c>
      <c r="T169" s="110"/>
    </row>
    <row r="170" spans="1:20" s="111" customFormat="1" ht="9.75" customHeight="1" x14ac:dyDescent="0.2">
      <c r="A170" s="405" t="s">
        <v>382</v>
      </c>
      <c r="B170" s="112" t="s">
        <v>765</v>
      </c>
      <c r="C170" s="111" t="s">
        <v>765</v>
      </c>
      <c r="D170" s="111">
        <v>13754</v>
      </c>
      <c r="E170" s="111">
        <v>13754</v>
      </c>
      <c r="F170" s="111">
        <v>13754</v>
      </c>
      <c r="G170" s="124" t="s">
        <v>765</v>
      </c>
      <c r="H170" s="113" t="s">
        <v>105</v>
      </c>
      <c r="T170" s="110"/>
    </row>
    <row r="171" spans="1:20" s="111" customFormat="1" ht="9.75" customHeight="1" x14ac:dyDescent="0.2">
      <c r="A171" s="405" t="s">
        <v>392</v>
      </c>
      <c r="B171" s="112" t="s">
        <v>765</v>
      </c>
      <c r="C171" s="111" t="s">
        <v>765</v>
      </c>
      <c r="D171" s="111">
        <v>9702</v>
      </c>
      <c r="E171" s="111">
        <v>9702</v>
      </c>
      <c r="F171" s="111">
        <v>9702</v>
      </c>
      <c r="G171" s="124" t="s">
        <v>765</v>
      </c>
      <c r="H171" s="113" t="s">
        <v>106</v>
      </c>
      <c r="T171" s="110"/>
    </row>
    <row r="172" spans="1:20" s="111" customFormat="1" ht="9.75" customHeight="1" x14ac:dyDescent="0.2">
      <c r="A172" s="405" t="s">
        <v>391</v>
      </c>
      <c r="B172" s="112" t="s">
        <v>765</v>
      </c>
      <c r="C172" s="111" t="s">
        <v>765</v>
      </c>
      <c r="D172" s="111">
        <v>9806</v>
      </c>
      <c r="E172" s="111">
        <v>9806</v>
      </c>
      <c r="F172" s="111">
        <v>9806</v>
      </c>
      <c r="G172" s="124" t="s">
        <v>765</v>
      </c>
      <c r="H172" s="114" t="s">
        <v>124</v>
      </c>
      <c r="T172" s="110"/>
    </row>
    <row r="173" spans="1:20" s="111" customFormat="1" ht="9.75" customHeight="1" x14ac:dyDescent="0.2">
      <c r="A173" s="405" t="s">
        <v>390</v>
      </c>
      <c r="B173" s="112" t="s">
        <v>765</v>
      </c>
      <c r="C173" s="111" t="s">
        <v>765</v>
      </c>
      <c r="D173" s="111">
        <v>11399</v>
      </c>
      <c r="E173" s="111">
        <v>11399</v>
      </c>
      <c r="F173" s="111">
        <v>11399</v>
      </c>
      <c r="G173" s="124" t="s">
        <v>765</v>
      </c>
      <c r="H173" s="113" t="s">
        <v>125</v>
      </c>
      <c r="T173" s="110"/>
    </row>
    <row r="174" spans="1:20" s="111" customFormat="1" ht="9.75" customHeight="1" x14ac:dyDescent="0.2">
      <c r="A174" s="405" t="s">
        <v>389</v>
      </c>
      <c r="B174" s="112" t="s">
        <v>765</v>
      </c>
      <c r="C174" s="111" t="s">
        <v>765</v>
      </c>
      <c r="D174" s="111">
        <v>6296</v>
      </c>
      <c r="E174" s="111">
        <v>6296</v>
      </c>
      <c r="F174" s="111">
        <v>6296</v>
      </c>
      <c r="G174" s="124" t="s">
        <v>765</v>
      </c>
      <c r="H174" s="113" t="s">
        <v>126</v>
      </c>
      <c r="T174" s="110"/>
    </row>
    <row r="175" spans="1:20" s="111" customFormat="1" ht="9.75" customHeight="1" x14ac:dyDescent="0.2">
      <c r="A175" s="405" t="s">
        <v>388</v>
      </c>
      <c r="B175" s="112" t="s">
        <v>765</v>
      </c>
      <c r="C175" s="111" t="s">
        <v>765</v>
      </c>
      <c r="D175" s="111">
        <v>9601</v>
      </c>
      <c r="E175" s="111">
        <v>9601</v>
      </c>
      <c r="F175" s="111">
        <v>9601</v>
      </c>
      <c r="G175" s="124" t="s">
        <v>765</v>
      </c>
      <c r="H175" s="113" t="s">
        <v>127</v>
      </c>
      <c r="T175" s="110"/>
    </row>
    <row r="176" spans="1:20" s="111" customFormat="1" ht="9.75" customHeight="1" x14ac:dyDescent="0.2">
      <c r="A176" s="405" t="s">
        <v>387</v>
      </c>
      <c r="B176" s="112" t="s">
        <v>765</v>
      </c>
      <c r="C176" s="111" t="s">
        <v>765</v>
      </c>
      <c r="D176" s="111">
        <v>11997</v>
      </c>
      <c r="E176" s="111">
        <v>11997</v>
      </c>
      <c r="F176" s="111">
        <v>11997</v>
      </c>
      <c r="G176" s="124" t="s">
        <v>765</v>
      </c>
      <c r="H176" s="113" t="s">
        <v>128</v>
      </c>
      <c r="T176" s="110"/>
    </row>
    <row r="177" spans="1:20" s="111" customFormat="1" ht="9.75" customHeight="1" x14ac:dyDescent="0.2">
      <c r="A177" s="405" t="s">
        <v>386</v>
      </c>
      <c r="B177" s="112" t="s">
        <v>765</v>
      </c>
      <c r="C177" s="111" t="s">
        <v>765</v>
      </c>
      <c r="D177" s="111">
        <v>11110</v>
      </c>
      <c r="E177" s="111">
        <v>11110</v>
      </c>
      <c r="F177" s="111">
        <v>11110</v>
      </c>
      <c r="G177" s="124" t="s">
        <v>765</v>
      </c>
      <c r="H177" s="113" t="s">
        <v>107</v>
      </c>
      <c r="T177" s="110"/>
    </row>
    <row r="178" spans="1:20" s="111" customFormat="1" ht="9.75" customHeight="1" x14ac:dyDescent="0.2">
      <c r="A178" s="405" t="s">
        <v>385</v>
      </c>
      <c r="B178" s="112" t="s">
        <v>765</v>
      </c>
      <c r="C178" s="111" t="s">
        <v>765</v>
      </c>
      <c r="D178" s="111">
        <v>9552</v>
      </c>
      <c r="E178" s="111">
        <v>9552</v>
      </c>
      <c r="F178" s="111">
        <v>9552</v>
      </c>
      <c r="G178" s="124" t="s">
        <v>765</v>
      </c>
      <c r="H178" s="113" t="s">
        <v>108</v>
      </c>
      <c r="T178" s="110"/>
    </row>
    <row r="179" spans="1:20" s="111" customFormat="1" ht="9.75" customHeight="1" x14ac:dyDescent="0.2">
      <c r="A179" s="405" t="s">
        <v>384</v>
      </c>
      <c r="B179" s="112" t="s">
        <v>765</v>
      </c>
      <c r="C179" s="111" t="s">
        <v>765</v>
      </c>
      <c r="D179" s="111">
        <v>11805</v>
      </c>
      <c r="E179" s="111">
        <v>11805</v>
      </c>
      <c r="F179" s="111">
        <v>11805</v>
      </c>
      <c r="G179" s="124" t="s">
        <v>765</v>
      </c>
      <c r="H179" s="113" t="s">
        <v>109</v>
      </c>
      <c r="T179" s="110"/>
    </row>
    <row r="180" spans="1:20" s="111" customFormat="1" ht="9.75" customHeight="1" x14ac:dyDescent="0.2">
      <c r="A180" s="405" t="s">
        <v>678</v>
      </c>
      <c r="B180" s="112" t="s">
        <v>765</v>
      </c>
      <c r="C180" s="111" t="s">
        <v>765</v>
      </c>
      <c r="D180" s="111">
        <v>8297</v>
      </c>
      <c r="E180" s="111">
        <v>8297</v>
      </c>
      <c r="F180" s="111">
        <v>8297</v>
      </c>
      <c r="G180" s="124" t="s">
        <v>765</v>
      </c>
      <c r="H180" s="113" t="s">
        <v>679</v>
      </c>
      <c r="T180" s="110"/>
    </row>
    <row r="181" spans="1:20" s="111" customFormat="1" ht="9.75" customHeight="1" x14ac:dyDescent="0.2">
      <c r="A181" s="405" t="s">
        <v>383</v>
      </c>
      <c r="B181" s="112" t="s">
        <v>765</v>
      </c>
      <c r="C181" s="111" t="s">
        <v>765</v>
      </c>
      <c r="D181" s="111">
        <v>10901</v>
      </c>
      <c r="E181" s="111">
        <v>10901</v>
      </c>
      <c r="F181" s="111">
        <v>10901</v>
      </c>
      <c r="G181" s="124" t="s">
        <v>765</v>
      </c>
      <c r="H181" s="113" t="s">
        <v>104</v>
      </c>
      <c r="T181" s="110"/>
    </row>
    <row r="182" spans="1:20" s="111" customFormat="1" ht="9.75" customHeight="1" x14ac:dyDescent="0.2">
      <c r="A182" s="401" t="s">
        <v>382</v>
      </c>
      <c r="B182" s="115" t="s">
        <v>765</v>
      </c>
      <c r="C182" s="116" t="s">
        <v>765</v>
      </c>
      <c r="D182" s="116">
        <v>15101</v>
      </c>
      <c r="E182" s="116">
        <v>15101</v>
      </c>
      <c r="F182" s="116">
        <v>15101</v>
      </c>
      <c r="G182" s="125" t="s">
        <v>765</v>
      </c>
      <c r="H182" s="117" t="s">
        <v>105</v>
      </c>
      <c r="T182" s="110"/>
    </row>
    <row r="183" spans="1:20" ht="21.75" customHeight="1" x14ac:dyDescent="0.2"/>
  </sheetData>
  <mergeCells count="5">
    <mergeCell ref="R4:R6"/>
    <mergeCell ref="R40:R42"/>
    <mergeCell ref="R76:R78"/>
    <mergeCell ref="R112:R114"/>
    <mergeCell ref="H148:H150"/>
  </mergeCells>
  <phoneticPr fontId="25"/>
  <pageMargins left="0.59055118110236227" right="0.59055118110236227" top="0.59055118110236227" bottom="0.59055118110236227" header="0.31496062992125984" footer="0.11811023622047245"/>
  <pageSetup paperSize="9" scale="98" fitToWidth="0" fitToHeight="0" pageOrder="overThenDown" orientation="portrait" r:id="rId1"/>
  <headerFooter alignWithMargins="0"/>
  <rowBreaks count="2" manualBreakCount="2">
    <brk id="74" max="17" man="1"/>
    <brk id="146" max="17" man="1"/>
  </rowBreaks>
  <colBreaks count="1" manualBreakCount="1">
    <brk id="9" min="1" max="18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zoomScaleNormal="100" zoomScaleSheetLayoutView="13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3" x14ac:dyDescent="0.2"/>
  <cols>
    <col min="1" max="1" width="3.36328125" style="126" customWidth="1"/>
    <col min="2" max="2" width="3.26953125" style="126" customWidth="1"/>
    <col min="3" max="3" width="6.08984375" style="126" customWidth="1"/>
    <col min="4" max="4" width="0.90625" style="126" customWidth="1"/>
    <col min="5" max="11" width="10.6328125" style="126" customWidth="1"/>
    <col min="12" max="20" width="8.6328125" style="126" customWidth="1"/>
    <col min="21" max="21" width="8.36328125" style="126" customWidth="1"/>
    <col min="22" max="22" width="2.6328125" style="126" customWidth="1"/>
    <col min="23" max="23" width="3.36328125" style="126" customWidth="1"/>
    <col min="24" max="16384" width="9" style="126"/>
  </cols>
  <sheetData>
    <row r="1" spans="1:22" ht="12.75" customHeight="1" x14ac:dyDescent="0.2"/>
    <row r="2" spans="1:22" s="174" customFormat="1" ht="12.75" customHeight="1" x14ac:dyDescent="0.2">
      <c r="A2" s="203" t="s">
        <v>329</v>
      </c>
      <c r="B2" s="203"/>
      <c r="C2" s="203"/>
      <c r="D2" s="203"/>
      <c r="E2" s="203"/>
      <c r="F2" s="988"/>
      <c r="G2" s="202"/>
      <c r="H2" s="202"/>
      <c r="I2" s="201"/>
      <c r="J2" s="201"/>
      <c r="K2" s="201"/>
      <c r="L2" s="201"/>
      <c r="M2" s="201"/>
      <c r="N2" s="201"/>
      <c r="O2" s="201"/>
      <c r="P2" s="201"/>
      <c r="Q2" s="201"/>
    </row>
    <row r="3" spans="1:22" s="174" customFormat="1" ht="12.75" customHeight="1" x14ac:dyDescent="0.2">
      <c r="A3" s="178" t="s">
        <v>328</v>
      </c>
      <c r="B3" s="441"/>
      <c r="C3" s="200"/>
      <c r="D3" s="200"/>
      <c r="E3" s="200"/>
      <c r="F3" s="989"/>
      <c r="G3" s="990"/>
      <c r="H3" s="990"/>
      <c r="I3" s="198"/>
      <c r="J3" s="198"/>
      <c r="K3" s="199"/>
      <c r="L3" s="198"/>
      <c r="M3" s="198"/>
      <c r="N3" s="198"/>
      <c r="O3" s="198"/>
      <c r="P3" s="177" t="s">
        <v>325</v>
      </c>
      <c r="Q3" s="177"/>
      <c r="R3" s="197"/>
    </row>
    <row r="4" spans="1:22" s="150" customFormat="1" ht="10.5" customHeight="1" x14ac:dyDescent="0.2">
      <c r="A4" s="1057" t="s">
        <v>774</v>
      </c>
      <c r="B4" s="1057"/>
      <c r="C4" s="1057"/>
      <c r="D4" s="1058"/>
      <c r="E4" s="196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4"/>
      <c r="Q4" s="1054" t="s">
        <v>775</v>
      </c>
      <c r="R4" s="1004"/>
      <c r="S4" s="174"/>
      <c r="T4" s="174"/>
      <c r="U4" s="174"/>
      <c r="V4" s="174"/>
    </row>
    <row r="5" spans="1:22" s="150" customFormat="1" ht="11.5" customHeight="1" x14ac:dyDescent="0.2">
      <c r="A5" s="1059"/>
      <c r="B5" s="1059"/>
      <c r="C5" s="1059"/>
      <c r="D5" s="1060"/>
      <c r="E5" s="156" t="s">
        <v>324</v>
      </c>
      <c r="F5" s="171"/>
      <c r="G5" s="171"/>
      <c r="H5" s="167" t="s">
        <v>323</v>
      </c>
      <c r="I5" s="1002"/>
      <c r="J5" s="170"/>
      <c r="K5" s="167" t="s">
        <v>322</v>
      </c>
      <c r="L5" s="1002"/>
      <c r="M5" s="1003"/>
      <c r="N5" s="167" t="s">
        <v>321</v>
      </c>
      <c r="O5" s="169"/>
      <c r="P5" s="168"/>
      <c r="Q5" s="1065"/>
      <c r="R5" s="1004"/>
      <c r="S5" s="174"/>
      <c r="T5" s="174"/>
      <c r="U5" s="174"/>
      <c r="V5" s="174"/>
    </row>
    <row r="6" spans="1:22" s="150" customFormat="1" ht="11.5" customHeight="1" x14ac:dyDescent="0.2">
      <c r="A6" s="1059"/>
      <c r="B6" s="1059"/>
      <c r="C6" s="1059"/>
      <c r="D6" s="1060"/>
      <c r="E6" s="196"/>
      <c r="F6" s="164"/>
      <c r="G6" s="164"/>
      <c r="H6" s="156" t="s">
        <v>318</v>
      </c>
      <c r="I6" s="1006"/>
      <c r="J6" s="163"/>
      <c r="K6" s="156" t="s">
        <v>319</v>
      </c>
      <c r="L6" s="195"/>
      <c r="M6" s="1007"/>
      <c r="N6" s="156" t="s">
        <v>318</v>
      </c>
      <c r="O6" s="160"/>
      <c r="P6" s="1005"/>
      <c r="Q6" s="1065"/>
      <c r="R6" s="1004"/>
      <c r="S6" s="174"/>
      <c r="T6" s="174"/>
      <c r="U6" s="174"/>
      <c r="V6" s="174"/>
    </row>
    <row r="7" spans="1:22" s="150" customFormat="1" ht="11.5" customHeight="1" x14ac:dyDescent="0.2">
      <c r="A7" s="1059"/>
      <c r="B7" s="1059"/>
      <c r="C7" s="1059"/>
      <c r="D7" s="1060"/>
      <c r="E7" s="156" t="s">
        <v>776</v>
      </c>
      <c r="F7" s="157" t="s">
        <v>777</v>
      </c>
      <c r="G7" s="157" t="s">
        <v>778</v>
      </c>
      <c r="H7" s="157" t="s">
        <v>327</v>
      </c>
      <c r="I7" s="1004" t="s">
        <v>777</v>
      </c>
      <c r="J7" s="155" t="s">
        <v>778</v>
      </c>
      <c r="K7" s="1052" t="s">
        <v>317</v>
      </c>
      <c r="L7" s="155" t="s">
        <v>777</v>
      </c>
      <c r="M7" s="155" t="s">
        <v>778</v>
      </c>
      <c r="N7" s="1052" t="s">
        <v>779</v>
      </c>
      <c r="O7" s="167" t="s">
        <v>777</v>
      </c>
      <c r="P7" s="155" t="s">
        <v>778</v>
      </c>
      <c r="Q7" s="1065"/>
      <c r="R7" s="1004"/>
      <c r="S7" s="174"/>
      <c r="T7" s="174"/>
      <c r="U7" s="174"/>
      <c r="V7" s="174"/>
    </row>
    <row r="8" spans="1:22" s="150" customFormat="1" ht="11.5" customHeight="1" x14ac:dyDescent="0.2">
      <c r="A8" s="1059"/>
      <c r="B8" s="1059"/>
      <c r="C8" s="1059"/>
      <c r="D8" s="1060"/>
      <c r="E8" s="1052"/>
      <c r="F8" s="1052" t="s">
        <v>780</v>
      </c>
      <c r="G8" s="1052" t="s">
        <v>781</v>
      </c>
      <c r="H8" s="154" t="s">
        <v>80</v>
      </c>
      <c r="I8" s="1052" t="s">
        <v>782</v>
      </c>
      <c r="J8" s="1052" t="s">
        <v>781</v>
      </c>
      <c r="K8" s="1052"/>
      <c r="L8" s="1052" t="s">
        <v>782</v>
      </c>
      <c r="M8" s="1052" t="s">
        <v>781</v>
      </c>
      <c r="N8" s="1052"/>
      <c r="O8" s="1052" t="s">
        <v>782</v>
      </c>
      <c r="P8" s="1052" t="s">
        <v>781</v>
      </c>
      <c r="Q8" s="1065"/>
      <c r="R8" s="1004"/>
      <c r="S8" s="174"/>
      <c r="T8" s="174"/>
      <c r="U8" s="174"/>
      <c r="V8" s="174"/>
    </row>
    <row r="9" spans="1:22" s="150" customFormat="1" ht="11.5" customHeight="1" x14ac:dyDescent="0.2">
      <c r="A9" s="1061"/>
      <c r="B9" s="1061"/>
      <c r="C9" s="1061"/>
      <c r="D9" s="1062"/>
      <c r="E9" s="1066"/>
      <c r="F9" s="1056"/>
      <c r="G9" s="1056"/>
      <c r="H9" s="1008"/>
      <c r="I9" s="1056"/>
      <c r="J9" s="1056"/>
      <c r="K9" s="1008" t="s">
        <v>783</v>
      </c>
      <c r="L9" s="1056"/>
      <c r="M9" s="1056"/>
      <c r="N9" s="153" t="s">
        <v>783</v>
      </c>
      <c r="O9" s="1056"/>
      <c r="P9" s="1056"/>
      <c r="Q9" s="152"/>
      <c r="R9" s="151"/>
      <c r="S9" s="174"/>
      <c r="T9" s="174"/>
      <c r="U9" s="174"/>
      <c r="V9" s="174"/>
    </row>
    <row r="10" spans="1:22" s="128" customFormat="1" ht="9.75" customHeight="1" x14ac:dyDescent="0.2">
      <c r="A10" s="425" t="s">
        <v>369</v>
      </c>
      <c r="B10" s="1032" t="s">
        <v>737</v>
      </c>
      <c r="C10" s="132"/>
      <c r="D10" s="421"/>
      <c r="E10" s="189">
        <v>200635745</v>
      </c>
      <c r="F10" s="188">
        <v>199947011</v>
      </c>
      <c r="G10" s="188">
        <v>688734</v>
      </c>
      <c r="H10" s="188">
        <v>200350453</v>
      </c>
      <c r="I10" s="188">
        <v>199672238</v>
      </c>
      <c r="J10" s="188">
        <v>678215</v>
      </c>
      <c r="K10" s="188">
        <v>274773</v>
      </c>
      <c r="L10" s="188">
        <v>274773</v>
      </c>
      <c r="M10" s="188" t="s">
        <v>579</v>
      </c>
      <c r="N10" s="188">
        <v>10519</v>
      </c>
      <c r="O10" s="188" t="s">
        <v>579</v>
      </c>
      <c r="P10" s="188">
        <v>10519</v>
      </c>
      <c r="Q10" s="149" t="s">
        <v>784</v>
      </c>
      <c r="R10" s="192"/>
      <c r="S10" s="174"/>
      <c r="T10" s="174"/>
      <c r="U10" s="174"/>
      <c r="V10" s="174"/>
    </row>
    <row r="11" spans="1:22" s="128" customFormat="1" ht="9.75" customHeight="1" x14ac:dyDescent="0.2">
      <c r="A11" s="405" t="s">
        <v>367</v>
      </c>
      <c r="B11" s="1032">
        <v>26</v>
      </c>
      <c r="C11" s="132"/>
      <c r="D11" s="421"/>
      <c r="E11" s="189">
        <v>191144154</v>
      </c>
      <c r="F11" s="188">
        <v>190534963</v>
      </c>
      <c r="G11" s="188">
        <v>609191</v>
      </c>
      <c r="H11" s="188">
        <v>190856524</v>
      </c>
      <c r="I11" s="188">
        <v>190257800</v>
      </c>
      <c r="J11" s="188">
        <v>598724</v>
      </c>
      <c r="K11" s="188">
        <v>277163</v>
      </c>
      <c r="L11" s="188">
        <v>277163</v>
      </c>
      <c r="M11" s="188" t="s">
        <v>579</v>
      </c>
      <c r="N11" s="188">
        <v>10467</v>
      </c>
      <c r="O11" s="188" t="s">
        <v>579</v>
      </c>
      <c r="P11" s="188">
        <v>10467</v>
      </c>
      <c r="Q11" s="149" t="s">
        <v>785</v>
      </c>
      <c r="R11" s="192"/>
      <c r="S11" s="174"/>
      <c r="T11" s="174"/>
      <c r="U11" s="174"/>
      <c r="V11" s="174"/>
    </row>
    <row r="12" spans="1:22" s="128" customFormat="1" ht="9.75" customHeight="1" x14ac:dyDescent="0.2">
      <c r="A12" s="405" t="s">
        <v>367</v>
      </c>
      <c r="B12" s="1032">
        <v>27</v>
      </c>
      <c r="C12" s="132"/>
      <c r="D12" s="421"/>
      <c r="E12" s="189">
        <v>189330210</v>
      </c>
      <c r="F12" s="188">
        <v>188757421</v>
      </c>
      <c r="G12" s="188">
        <v>572789</v>
      </c>
      <c r="H12" s="188">
        <v>189041684</v>
      </c>
      <c r="I12" s="188">
        <v>188477931</v>
      </c>
      <c r="J12" s="188">
        <v>563753</v>
      </c>
      <c r="K12" s="188">
        <v>279490</v>
      </c>
      <c r="L12" s="188">
        <v>279490</v>
      </c>
      <c r="M12" s="188" t="s">
        <v>579</v>
      </c>
      <c r="N12" s="188">
        <v>9036</v>
      </c>
      <c r="O12" s="188" t="s">
        <v>579</v>
      </c>
      <c r="P12" s="188">
        <v>9036</v>
      </c>
      <c r="Q12" s="149" t="s">
        <v>786</v>
      </c>
      <c r="R12" s="192"/>
      <c r="S12" s="174"/>
      <c r="T12" s="174"/>
      <c r="U12" s="174"/>
      <c r="V12" s="174"/>
    </row>
    <row r="13" spans="1:22" s="128" customFormat="1" ht="9.75" customHeight="1" x14ac:dyDescent="0.2">
      <c r="A13" s="405" t="s">
        <v>367</v>
      </c>
      <c r="B13" s="1032">
        <v>28</v>
      </c>
      <c r="C13" s="132"/>
      <c r="D13" s="421"/>
      <c r="E13" s="189">
        <v>191119527</v>
      </c>
      <c r="F13" s="188">
        <v>190583327</v>
      </c>
      <c r="G13" s="188">
        <v>536200</v>
      </c>
      <c r="H13" s="188">
        <v>190865372</v>
      </c>
      <c r="I13" s="188">
        <v>190330980</v>
      </c>
      <c r="J13" s="188">
        <v>534392</v>
      </c>
      <c r="K13" s="188">
        <v>252347</v>
      </c>
      <c r="L13" s="188">
        <v>252347</v>
      </c>
      <c r="M13" s="188" t="s">
        <v>579</v>
      </c>
      <c r="N13" s="188">
        <v>1808</v>
      </c>
      <c r="O13" s="188" t="s">
        <v>579</v>
      </c>
      <c r="P13" s="188">
        <v>1808</v>
      </c>
      <c r="Q13" s="149" t="s">
        <v>787</v>
      </c>
      <c r="R13" s="192"/>
      <c r="S13" s="174"/>
      <c r="T13" s="174"/>
      <c r="U13" s="174"/>
      <c r="V13" s="174"/>
    </row>
    <row r="14" spans="1:22" s="128" customFormat="1" ht="9.75" customHeight="1" x14ac:dyDescent="0.2">
      <c r="A14" s="405" t="s">
        <v>367</v>
      </c>
      <c r="B14" s="1032">
        <v>29</v>
      </c>
      <c r="C14" s="132"/>
      <c r="D14" s="421"/>
      <c r="E14" s="189">
        <v>186785831</v>
      </c>
      <c r="F14" s="188">
        <v>186237686</v>
      </c>
      <c r="G14" s="188">
        <v>548145</v>
      </c>
      <c r="H14" s="188">
        <v>186534133</v>
      </c>
      <c r="I14" s="188">
        <v>185985988</v>
      </c>
      <c r="J14" s="188">
        <v>548145</v>
      </c>
      <c r="K14" s="188">
        <v>251698</v>
      </c>
      <c r="L14" s="188">
        <v>251698</v>
      </c>
      <c r="M14" s="188" t="s">
        <v>579</v>
      </c>
      <c r="N14" s="188" t="s">
        <v>579</v>
      </c>
      <c r="O14" s="188" t="s">
        <v>579</v>
      </c>
      <c r="P14" s="188" t="s">
        <v>579</v>
      </c>
      <c r="Q14" s="149" t="s">
        <v>788</v>
      </c>
      <c r="R14" s="192"/>
      <c r="S14" s="174"/>
      <c r="T14" s="174"/>
      <c r="U14" s="174"/>
      <c r="V14" s="174"/>
    </row>
    <row r="15" spans="1:22" s="128" customFormat="1" ht="9.75" customHeight="1" x14ac:dyDescent="0.2">
      <c r="A15" s="405"/>
      <c r="B15" s="405"/>
      <c r="C15" s="410"/>
      <c r="D15" s="409"/>
      <c r="E15" s="189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43"/>
      <c r="R15" s="165"/>
      <c r="S15" s="174"/>
      <c r="T15" s="174"/>
      <c r="U15" s="174"/>
      <c r="V15" s="174"/>
    </row>
    <row r="16" spans="1:22" s="128" customFormat="1" ht="9.75" customHeight="1" x14ac:dyDescent="0.2">
      <c r="A16" s="1032" t="s">
        <v>369</v>
      </c>
      <c r="B16" s="1032" t="s">
        <v>738</v>
      </c>
      <c r="C16" s="418"/>
      <c r="D16" s="413"/>
      <c r="E16" s="189">
        <v>190565266</v>
      </c>
      <c r="F16" s="188">
        <v>190030550</v>
      </c>
      <c r="G16" s="188">
        <v>534716</v>
      </c>
      <c r="H16" s="188">
        <v>190307883</v>
      </c>
      <c r="I16" s="188">
        <v>189773167</v>
      </c>
      <c r="J16" s="188">
        <v>534716</v>
      </c>
      <c r="K16" s="188">
        <v>257383</v>
      </c>
      <c r="L16" s="188">
        <v>257383</v>
      </c>
      <c r="M16" s="188" t="s">
        <v>579</v>
      </c>
      <c r="N16" s="194" t="s">
        <v>579</v>
      </c>
      <c r="O16" s="188" t="s">
        <v>579</v>
      </c>
      <c r="P16" s="194" t="s">
        <v>579</v>
      </c>
      <c r="Q16" s="148" t="s">
        <v>789</v>
      </c>
      <c r="R16" s="192"/>
      <c r="S16" s="174"/>
      <c r="T16" s="174"/>
      <c r="U16" s="174"/>
      <c r="V16" s="174"/>
    </row>
    <row r="17" spans="1:22" s="128" customFormat="1" ht="9.75" customHeight="1" x14ac:dyDescent="0.2">
      <c r="A17" s="405" t="s">
        <v>367</v>
      </c>
      <c r="B17" s="1032">
        <v>29</v>
      </c>
      <c r="C17" s="418"/>
      <c r="D17" s="413"/>
      <c r="E17" s="189">
        <v>184228042</v>
      </c>
      <c r="F17" s="188">
        <v>183694994</v>
      </c>
      <c r="G17" s="188">
        <v>533048</v>
      </c>
      <c r="H17" s="188">
        <v>183974207</v>
      </c>
      <c r="I17" s="188">
        <v>183441159</v>
      </c>
      <c r="J17" s="188">
        <v>533048</v>
      </c>
      <c r="K17" s="188">
        <v>253835</v>
      </c>
      <c r="L17" s="188">
        <v>253835</v>
      </c>
      <c r="M17" s="188" t="s">
        <v>579</v>
      </c>
      <c r="N17" s="194" t="s">
        <v>579</v>
      </c>
      <c r="O17" s="188" t="s">
        <v>579</v>
      </c>
      <c r="P17" s="194" t="s">
        <v>579</v>
      </c>
      <c r="Q17" s="148" t="s">
        <v>790</v>
      </c>
      <c r="R17" s="192"/>
      <c r="S17" s="174"/>
      <c r="T17" s="174"/>
      <c r="U17" s="174"/>
      <c r="V17" s="174"/>
    </row>
    <row r="18" spans="1:22" s="128" customFormat="1" ht="9.75" customHeight="1" x14ac:dyDescent="0.2">
      <c r="A18" s="405"/>
      <c r="B18" s="405"/>
      <c r="C18" s="410"/>
      <c r="D18" s="409"/>
      <c r="E18" s="189"/>
      <c r="F18" s="188"/>
      <c r="G18" s="188"/>
      <c r="H18" s="188"/>
      <c r="I18" s="188"/>
      <c r="J18" s="188"/>
      <c r="K18" s="188"/>
      <c r="L18" s="188"/>
      <c r="M18" s="188"/>
      <c r="N18" s="188"/>
      <c r="O18" s="193"/>
      <c r="P18" s="188"/>
      <c r="Q18" s="143"/>
      <c r="R18" s="165"/>
      <c r="S18" s="190"/>
      <c r="T18" s="174"/>
      <c r="U18" s="174"/>
      <c r="V18" s="174"/>
    </row>
    <row r="19" spans="1:22" s="128" customFormat="1" ht="9.75" customHeight="1" x14ac:dyDescent="0.2">
      <c r="A19" s="1032" t="s">
        <v>369</v>
      </c>
      <c r="B19" s="1032" t="s">
        <v>368</v>
      </c>
      <c r="C19" s="1032" t="s">
        <v>791</v>
      </c>
      <c r="D19" s="413"/>
      <c r="E19" s="189">
        <v>49639915</v>
      </c>
      <c r="F19" s="188">
        <v>49477540</v>
      </c>
      <c r="G19" s="188">
        <v>162375</v>
      </c>
      <c r="H19" s="188">
        <v>49570253</v>
      </c>
      <c r="I19" s="188">
        <v>49407878</v>
      </c>
      <c r="J19" s="188">
        <v>162375</v>
      </c>
      <c r="K19" s="188">
        <v>69662</v>
      </c>
      <c r="L19" s="188">
        <v>69662</v>
      </c>
      <c r="M19" s="188" t="s">
        <v>579</v>
      </c>
      <c r="N19" s="188" t="s">
        <v>579</v>
      </c>
      <c r="O19" s="188" t="s">
        <v>579</v>
      </c>
      <c r="P19" s="188" t="s">
        <v>579</v>
      </c>
      <c r="Q19" s="144" t="s">
        <v>792</v>
      </c>
      <c r="R19" s="192"/>
      <c r="S19" s="190"/>
      <c r="T19" s="174"/>
      <c r="U19" s="174"/>
      <c r="V19" s="174"/>
    </row>
    <row r="20" spans="1:22" s="128" customFormat="1" ht="9.75" customHeight="1" x14ac:dyDescent="0.2">
      <c r="A20" s="405" t="s">
        <v>367</v>
      </c>
      <c r="B20" s="405" t="s">
        <v>367</v>
      </c>
      <c r="C20" s="1032" t="s">
        <v>793</v>
      </c>
      <c r="D20" s="413"/>
      <c r="E20" s="189">
        <v>43308623</v>
      </c>
      <c r="F20" s="188">
        <v>43168774</v>
      </c>
      <c r="G20" s="188">
        <v>139849</v>
      </c>
      <c r="H20" s="188">
        <v>43246620</v>
      </c>
      <c r="I20" s="188">
        <v>43106771</v>
      </c>
      <c r="J20" s="188">
        <v>139849</v>
      </c>
      <c r="K20" s="188">
        <v>62003</v>
      </c>
      <c r="L20" s="188">
        <v>62003</v>
      </c>
      <c r="M20" s="188" t="s">
        <v>579</v>
      </c>
      <c r="N20" s="188" t="s">
        <v>579</v>
      </c>
      <c r="O20" s="188" t="s">
        <v>579</v>
      </c>
      <c r="P20" s="188" t="s">
        <v>579</v>
      </c>
      <c r="Q20" s="147" t="s">
        <v>794</v>
      </c>
      <c r="R20" s="192"/>
      <c r="S20" s="190"/>
      <c r="T20" s="174"/>
      <c r="U20" s="174"/>
      <c r="V20" s="174"/>
    </row>
    <row r="21" spans="1:22" s="128" customFormat="1" ht="9.75" customHeight="1" x14ac:dyDescent="0.2">
      <c r="A21" s="405" t="s">
        <v>367</v>
      </c>
      <c r="B21" s="405" t="s">
        <v>367</v>
      </c>
      <c r="C21" s="1032" t="s">
        <v>795</v>
      </c>
      <c r="D21" s="413"/>
      <c r="E21" s="189">
        <v>47261060</v>
      </c>
      <c r="F21" s="188">
        <v>47132843</v>
      </c>
      <c r="G21" s="188">
        <v>128217</v>
      </c>
      <c r="H21" s="188">
        <v>47201839</v>
      </c>
      <c r="I21" s="188">
        <v>47073622</v>
      </c>
      <c r="J21" s="188">
        <v>128217</v>
      </c>
      <c r="K21" s="188">
        <v>59221</v>
      </c>
      <c r="L21" s="188">
        <v>59221</v>
      </c>
      <c r="M21" s="188" t="s">
        <v>579</v>
      </c>
      <c r="N21" s="188" t="s">
        <v>579</v>
      </c>
      <c r="O21" s="188" t="s">
        <v>579</v>
      </c>
      <c r="P21" s="188" t="s">
        <v>579</v>
      </c>
      <c r="Q21" s="146" t="s">
        <v>796</v>
      </c>
      <c r="R21" s="182"/>
      <c r="S21" s="190"/>
      <c r="T21" s="174"/>
      <c r="U21" s="174"/>
      <c r="V21" s="174"/>
    </row>
    <row r="22" spans="1:22" s="128" customFormat="1" ht="9.75" customHeight="1" x14ac:dyDescent="0.2">
      <c r="A22" s="405" t="s">
        <v>367</v>
      </c>
      <c r="B22" s="405" t="s">
        <v>367</v>
      </c>
      <c r="C22" s="1032" t="s">
        <v>797</v>
      </c>
      <c r="D22" s="413"/>
      <c r="E22" s="189">
        <v>46576233</v>
      </c>
      <c r="F22" s="188">
        <v>46458529</v>
      </c>
      <c r="G22" s="188">
        <v>117704</v>
      </c>
      <c r="H22" s="188">
        <v>46515421</v>
      </c>
      <c r="I22" s="188">
        <v>46397717</v>
      </c>
      <c r="J22" s="188">
        <v>117704</v>
      </c>
      <c r="K22" s="188">
        <v>60812</v>
      </c>
      <c r="L22" s="188">
        <v>60812</v>
      </c>
      <c r="M22" s="188" t="s">
        <v>579</v>
      </c>
      <c r="N22" s="188" t="s">
        <v>579</v>
      </c>
      <c r="O22" s="188" t="s">
        <v>579</v>
      </c>
      <c r="P22" s="188" t="s">
        <v>579</v>
      </c>
      <c r="Q22" s="145" t="s">
        <v>798</v>
      </c>
      <c r="R22" s="182"/>
      <c r="S22" s="190"/>
      <c r="T22" s="174"/>
      <c r="U22" s="174"/>
      <c r="V22" s="174"/>
    </row>
    <row r="23" spans="1:22" s="128" customFormat="1" ht="9.75" customHeight="1" x14ac:dyDescent="0.2">
      <c r="A23" s="1032" t="s">
        <v>369</v>
      </c>
      <c r="B23" s="1032" t="s">
        <v>739</v>
      </c>
      <c r="C23" s="1032" t="s">
        <v>791</v>
      </c>
      <c r="D23" s="413"/>
      <c r="E23" s="189">
        <v>47082126</v>
      </c>
      <c r="F23" s="188">
        <v>46934848</v>
      </c>
      <c r="G23" s="188">
        <v>147278</v>
      </c>
      <c r="H23" s="188">
        <v>47010327</v>
      </c>
      <c r="I23" s="188">
        <v>46863049</v>
      </c>
      <c r="J23" s="188">
        <v>147278</v>
      </c>
      <c r="K23" s="188">
        <v>71799</v>
      </c>
      <c r="L23" s="188">
        <v>71799</v>
      </c>
      <c r="M23" s="188" t="s">
        <v>579</v>
      </c>
      <c r="N23" s="188" t="s">
        <v>579</v>
      </c>
      <c r="O23" s="188" t="s">
        <v>579</v>
      </c>
      <c r="P23" s="188" t="s">
        <v>579</v>
      </c>
      <c r="Q23" s="144" t="s">
        <v>799</v>
      </c>
      <c r="R23" s="182"/>
      <c r="S23" s="190"/>
      <c r="T23" s="174"/>
      <c r="U23" s="174"/>
      <c r="V23" s="174"/>
    </row>
    <row r="24" spans="1:22" s="128" customFormat="1" ht="9.75" customHeight="1" x14ac:dyDescent="0.2">
      <c r="A24" s="405"/>
      <c r="B24" s="405"/>
      <c r="C24" s="410"/>
      <c r="D24" s="409"/>
      <c r="E24" s="189"/>
      <c r="F24" s="188"/>
      <c r="G24" s="188"/>
      <c r="H24" s="188"/>
      <c r="I24" s="188"/>
      <c r="J24" s="188"/>
      <c r="K24" s="188"/>
      <c r="L24" s="188"/>
      <c r="M24" s="188"/>
      <c r="N24" s="188"/>
      <c r="O24" s="193"/>
      <c r="P24" s="188"/>
      <c r="Q24" s="143"/>
      <c r="R24" s="192"/>
      <c r="S24" s="190"/>
      <c r="T24" s="174"/>
      <c r="U24" s="174"/>
      <c r="V24" s="174"/>
    </row>
    <row r="25" spans="1:22" s="128" customFormat="1" ht="9.75" customHeight="1" x14ac:dyDescent="0.2">
      <c r="A25" s="1032" t="s">
        <v>369</v>
      </c>
      <c r="B25" s="1032" t="s">
        <v>368</v>
      </c>
      <c r="C25" s="405" t="s">
        <v>800</v>
      </c>
      <c r="D25" s="404"/>
      <c r="E25" s="189">
        <v>17479540</v>
      </c>
      <c r="F25" s="188">
        <v>17425026</v>
      </c>
      <c r="G25" s="188">
        <v>54514</v>
      </c>
      <c r="H25" s="188">
        <v>17455758</v>
      </c>
      <c r="I25" s="188">
        <v>17401244</v>
      </c>
      <c r="J25" s="188">
        <v>54514</v>
      </c>
      <c r="K25" s="188">
        <v>23782</v>
      </c>
      <c r="L25" s="188">
        <v>23782</v>
      </c>
      <c r="M25" s="188" t="s">
        <v>579</v>
      </c>
      <c r="N25" s="188" t="s">
        <v>579</v>
      </c>
      <c r="O25" s="188" t="s">
        <v>579</v>
      </c>
      <c r="P25" s="188" t="s">
        <v>579</v>
      </c>
      <c r="Q25" s="142" t="s">
        <v>801</v>
      </c>
      <c r="R25" s="182"/>
      <c r="S25" s="190"/>
      <c r="T25" s="174"/>
      <c r="U25" s="174"/>
      <c r="V25" s="174"/>
    </row>
    <row r="26" spans="1:22" s="128" customFormat="1" ht="9.75" customHeight="1" x14ac:dyDescent="0.2">
      <c r="A26" s="405" t="s">
        <v>367</v>
      </c>
      <c r="B26" s="405" t="s">
        <v>367</v>
      </c>
      <c r="C26" s="405" t="s">
        <v>802</v>
      </c>
      <c r="D26" s="404"/>
      <c r="E26" s="189">
        <v>15891317</v>
      </c>
      <c r="F26" s="188">
        <v>15837440</v>
      </c>
      <c r="G26" s="188">
        <v>53877</v>
      </c>
      <c r="H26" s="188">
        <v>15868837</v>
      </c>
      <c r="I26" s="188">
        <v>15814960</v>
      </c>
      <c r="J26" s="188">
        <v>53877</v>
      </c>
      <c r="K26" s="188">
        <v>22480</v>
      </c>
      <c r="L26" s="188">
        <v>22480</v>
      </c>
      <c r="M26" s="188" t="s">
        <v>579</v>
      </c>
      <c r="N26" s="188" t="s">
        <v>579</v>
      </c>
      <c r="O26" s="188" t="s">
        <v>579</v>
      </c>
      <c r="P26" s="188" t="s">
        <v>579</v>
      </c>
      <c r="Q26" s="137" t="s">
        <v>803</v>
      </c>
      <c r="R26" s="182"/>
      <c r="S26" s="190"/>
      <c r="T26" s="174"/>
      <c r="U26" s="174"/>
      <c r="V26" s="174"/>
    </row>
    <row r="27" spans="1:22" s="128" customFormat="1" ht="9.75" customHeight="1" x14ac:dyDescent="0.2">
      <c r="A27" s="405" t="s">
        <v>367</v>
      </c>
      <c r="B27" s="405" t="s">
        <v>367</v>
      </c>
      <c r="C27" s="405" t="s">
        <v>378</v>
      </c>
      <c r="D27" s="404"/>
      <c r="E27" s="189">
        <v>16269058</v>
      </c>
      <c r="F27" s="188">
        <v>16215074</v>
      </c>
      <c r="G27" s="188">
        <v>53984</v>
      </c>
      <c r="H27" s="188">
        <v>16245658</v>
      </c>
      <c r="I27" s="188">
        <v>16191674</v>
      </c>
      <c r="J27" s="188">
        <v>53984</v>
      </c>
      <c r="K27" s="188">
        <v>23400</v>
      </c>
      <c r="L27" s="188">
        <v>23400</v>
      </c>
      <c r="M27" s="188" t="s">
        <v>579</v>
      </c>
      <c r="N27" s="188" t="s">
        <v>579</v>
      </c>
      <c r="O27" s="188" t="s">
        <v>579</v>
      </c>
      <c r="P27" s="191" t="s">
        <v>579</v>
      </c>
      <c r="Q27" s="137" t="s">
        <v>804</v>
      </c>
      <c r="R27" s="182"/>
      <c r="S27" s="190"/>
      <c r="T27" s="174"/>
      <c r="U27" s="174"/>
      <c r="V27" s="174"/>
    </row>
    <row r="28" spans="1:22" s="128" customFormat="1" ht="9.75" customHeight="1" x14ac:dyDescent="0.2">
      <c r="A28" s="405" t="s">
        <v>367</v>
      </c>
      <c r="B28" s="405" t="s">
        <v>367</v>
      </c>
      <c r="C28" s="405" t="s">
        <v>377</v>
      </c>
      <c r="D28" s="404"/>
      <c r="E28" s="189">
        <v>15325413</v>
      </c>
      <c r="F28" s="188">
        <v>15298280</v>
      </c>
      <c r="G28" s="188">
        <v>27133</v>
      </c>
      <c r="H28" s="188">
        <v>15306851</v>
      </c>
      <c r="I28" s="188">
        <v>15279718</v>
      </c>
      <c r="J28" s="188">
        <v>27133</v>
      </c>
      <c r="K28" s="188">
        <v>18562</v>
      </c>
      <c r="L28" s="188">
        <v>18562</v>
      </c>
      <c r="M28" s="188" t="s">
        <v>579</v>
      </c>
      <c r="N28" s="188" t="s">
        <v>579</v>
      </c>
      <c r="O28" s="188" t="s">
        <v>579</v>
      </c>
      <c r="P28" s="188" t="s">
        <v>579</v>
      </c>
      <c r="Q28" s="137" t="s">
        <v>805</v>
      </c>
      <c r="R28" s="182"/>
      <c r="S28" s="190"/>
      <c r="T28" s="174"/>
      <c r="U28" s="174"/>
      <c r="V28" s="174"/>
    </row>
    <row r="29" spans="1:22" s="128" customFormat="1" ht="9.75" customHeight="1" x14ac:dyDescent="0.2">
      <c r="A29" s="405" t="s">
        <v>367</v>
      </c>
      <c r="B29" s="405" t="s">
        <v>367</v>
      </c>
      <c r="C29" s="405" t="s">
        <v>376</v>
      </c>
      <c r="D29" s="404"/>
      <c r="E29" s="189">
        <v>14564958</v>
      </c>
      <c r="F29" s="188">
        <v>14534917</v>
      </c>
      <c r="G29" s="188">
        <v>30041</v>
      </c>
      <c r="H29" s="188">
        <v>14545872</v>
      </c>
      <c r="I29" s="188">
        <v>14515831</v>
      </c>
      <c r="J29" s="188">
        <v>30041</v>
      </c>
      <c r="K29" s="188">
        <v>19086</v>
      </c>
      <c r="L29" s="188">
        <v>19086</v>
      </c>
      <c r="M29" s="188" t="s">
        <v>579</v>
      </c>
      <c r="N29" s="188" t="s">
        <v>579</v>
      </c>
      <c r="O29" s="188" t="s">
        <v>579</v>
      </c>
      <c r="P29" s="188" t="s">
        <v>579</v>
      </c>
      <c r="Q29" s="137" t="s">
        <v>806</v>
      </c>
      <c r="R29" s="182"/>
      <c r="S29" s="190"/>
      <c r="T29" s="174"/>
      <c r="U29" s="174"/>
      <c r="V29" s="174"/>
    </row>
    <row r="30" spans="1:22" s="128" customFormat="1" ht="9.75" customHeight="1" x14ac:dyDescent="0.2">
      <c r="A30" s="405" t="s">
        <v>367</v>
      </c>
      <c r="B30" s="405" t="s">
        <v>367</v>
      </c>
      <c r="C30" s="405" t="s">
        <v>375</v>
      </c>
      <c r="D30" s="404"/>
      <c r="E30" s="189">
        <v>13418252</v>
      </c>
      <c r="F30" s="188">
        <v>13335577</v>
      </c>
      <c r="G30" s="188">
        <v>82675</v>
      </c>
      <c r="H30" s="188">
        <v>13393897</v>
      </c>
      <c r="I30" s="188">
        <v>13311222</v>
      </c>
      <c r="J30" s="188">
        <v>82675</v>
      </c>
      <c r="K30" s="188">
        <v>24355</v>
      </c>
      <c r="L30" s="188">
        <v>24355</v>
      </c>
      <c r="M30" s="188" t="s">
        <v>579</v>
      </c>
      <c r="N30" s="188" t="s">
        <v>579</v>
      </c>
      <c r="O30" s="188" t="s">
        <v>579</v>
      </c>
      <c r="P30" s="188" t="s">
        <v>579</v>
      </c>
      <c r="Q30" s="137" t="s">
        <v>807</v>
      </c>
      <c r="R30" s="182"/>
      <c r="S30" s="190"/>
      <c r="T30" s="174"/>
      <c r="U30" s="174"/>
      <c r="V30" s="174"/>
    </row>
    <row r="31" spans="1:22" s="128" customFormat="1" ht="9.75" customHeight="1" x14ac:dyDescent="0.2">
      <c r="A31" s="405" t="s">
        <v>367</v>
      </c>
      <c r="B31" s="405" t="s">
        <v>367</v>
      </c>
      <c r="C31" s="405" t="s">
        <v>374</v>
      </c>
      <c r="D31" s="404"/>
      <c r="E31" s="189">
        <v>15544815</v>
      </c>
      <c r="F31" s="188">
        <v>15502955</v>
      </c>
      <c r="G31" s="188">
        <v>41860</v>
      </c>
      <c r="H31" s="188">
        <v>15525917</v>
      </c>
      <c r="I31" s="188">
        <v>15484057</v>
      </c>
      <c r="J31" s="188">
        <v>41860</v>
      </c>
      <c r="K31" s="188">
        <v>18898</v>
      </c>
      <c r="L31" s="188">
        <v>18898</v>
      </c>
      <c r="M31" s="188" t="s">
        <v>579</v>
      </c>
      <c r="N31" s="188" t="s">
        <v>579</v>
      </c>
      <c r="O31" s="188" t="s">
        <v>579</v>
      </c>
      <c r="P31" s="188" t="s">
        <v>579</v>
      </c>
      <c r="Q31" s="137" t="s">
        <v>808</v>
      </c>
      <c r="R31" s="182"/>
      <c r="S31" s="174"/>
      <c r="T31" s="174"/>
      <c r="U31" s="174"/>
      <c r="V31" s="174"/>
    </row>
    <row r="32" spans="1:22" s="128" customFormat="1" ht="9.75" customHeight="1" x14ac:dyDescent="0.2">
      <c r="A32" s="405" t="s">
        <v>367</v>
      </c>
      <c r="B32" s="405" t="s">
        <v>367</v>
      </c>
      <c r="C32" s="405" t="s">
        <v>373</v>
      </c>
      <c r="D32" s="404"/>
      <c r="E32" s="189">
        <v>16561212</v>
      </c>
      <c r="F32" s="188">
        <v>16515557</v>
      </c>
      <c r="G32" s="188">
        <v>45655</v>
      </c>
      <c r="H32" s="188">
        <v>16539679</v>
      </c>
      <c r="I32" s="188">
        <v>16494024</v>
      </c>
      <c r="J32" s="188">
        <v>45655</v>
      </c>
      <c r="K32" s="188">
        <v>21533</v>
      </c>
      <c r="L32" s="188">
        <v>21533</v>
      </c>
      <c r="M32" s="188" t="s">
        <v>579</v>
      </c>
      <c r="N32" s="188" t="s">
        <v>579</v>
      </c>
      <c r="O32" s="188" t="s">
        <v>579</v>
      </c>
      <c r="P32" s="188" t="s">
        <v>579</v>
      </c>
      <c r="Q32" s="137" t="s">
        <v>809</v>
      </c>
      <c r="R32" s="182"/>
      <c r="S32" s="174"/>
      <c r="T32" s="174"/>
      <c r="U32" s="174"/>
      <c r="V32" s="174"/>
    </row>
    <row r="33" spans="1:25" s="128" customFormat="1" ht="9.75" customHeight="1" x14ac:dyDescent="0.2">
      <c r="A33" s="405" t="s">
        <v>367</v>
      </c>
      <c r="B33" s="405" t="s">
        <v>367</v>
      </c>
      <c r="C33" s="405" t="s">
        <v>372</v>
      </c>
      <c r="D33" s="404"/>
      <c r="E33" s="189">
        <v>15155033</v>
      </c>
      <c r="F33" s="188">
        <v>15114331</v>
      </c>
      <c r="G33" s="188">
        <v>40702</v>
      </c>
      <c r="H33" s="188">
        <v>15136243</v>
      </c>
      <c r="I33" s="188">
        <v>15095541</v>
      </c>
      <c r="J33" s="188">
        <v>40702</v>
      </c>
      <c r="K33" s="188">
        <v>18790</v>
      </c>
      <c r="L33" s="188">
        <v>18790</v>
      </c>
      <c r="M33" s="188" t="s">
        <v>579</v>
      </c>
      <c r="N33" s="188" t="s">
        <v>579</v>
      </c>
      <c r="O33" s="188" t="s">
        <v>579</v>
      </c>
      <c r="P33" s="188" t="s">
        <v>579</v>
      </c>
      <c r="Q33" s="137" t="s">
        <v>810</v>
      </c>
      <c r="R33" s="182"/>
      <c r="S33" s="174"/>
      <c r="T33" s="174"/>
      <c r="U33" s="174"/>
      <c r="V33" s="174"/>
    </row>
    <row r="34" spans="1:25" s="128" customFormat="1" ht="9.75" customHeight="1" x14ac:dyDescent="0.2">
      <c r="A34" s="405" t="s">
        <v>367</v>
      </c>
      <c r="B34" s="405" t="s">
        <v>367</v>
      </c>
      <c r="C34" s="408" t="s">
        <v>811</v>
      </c>
      <c r="D34" s="404"/>
      <c r="E34" s="189">
        <v>14291061</v>
      </c>
      <c r="F34" s="188">
        <v>14259996</v>
      </c>
      <c r="G34" s="188">
        <v>31065</v>
      </c>
      <c r="H34" s="188">
        <v>14263565</v>
      </c>
      <c r="I34" s="188">
        <v>14232500</v>
      </c>
      <c r="J34" s="188">
        <v>31065</v>
      </c>
      <c r="K34" s="188">
        <v>27496</v>
      </c>
      <c r="L34" s="188">
        <v>27496</v>
      </c>
      <c r="M34" s="188" t="s">
        <v>579</v>
      </c>
      <c r="N34" s="188" t="s">
        <v>579</v>
      </c>
      <c r="O34" s="188" t="s">
        <v>579</v>
      </c>
      <c r="P34" s="188" t="s">
        <v>579</v>
      </c>
      <c r="Q34" s="137" t="s">
        <v>812</v>
      </c>
      <c r="R34" s="182"/>
      <c r="S34" s="174"/>
      <c r="T34" s="174"/>
      <c r="U34" s="174"/>
      <c r="V34" s="174"/>
    </row>
    <row r="35" spans="1:25" s="128" customFormat="1" ht="9.75" customHeight="1" x14ac:dyDescent="0.2">
      <c r="A35" s="405" t="s">
        <v>367</v>
      </c>
      <c r="B35" s="405" t="s">
        <v>367</v>
      </c>
      <c r="C35" s="408" t="s">
        <v>371</v>
      </c>
      <c r="D35" s="404"/>
      <c r="E35" s="189">
        <v>15498984</v>
      </c>
      <c r="F35" s="188">
        <v>15453831</v>
      </c>
      <c r="G35" s="188">
        <v>45153</v>
      </c>
      <c r="H35" s="188">
        <v>15477030</v>
      </c>
      <c r="I35" s="188">
        <v>15431877</v>
      </c>
      <c r="J35" s="188">
        <v>45153</v>
      </c>
      <c r="K35" s="188">
        <v>21954</v>
      </c>
      <c r="L35" s="188">
        <v>21954</v>
      </c>
      <c r="M35" s="188" t="s">
        <v>579</v>
      </c>
      <c r="N35" s="188" t="s">
        <v>579</v>
      </c>
      <c r="O35" s="188" t="s">
        <v>579</v>
      </c>
      <c r="P35" s="188" t="s">
        <v>579</v>
      </c>
      <c r="Q35" s="137" t="s">
        <v>813</v>
      </c>
      <c r="R35" s="182"/>
      <c r="S35" s="174"/>
      <c r="T35" s="174"/>
      <c r="U35" s="174"/>
      <c r="V35" s="174"/>
    </row>
    <row r="36" spans="1:25" s="128" customFormat="1" ht="9.75" customHeight="1" x14ac:dyDescent="0.2">
      <c r="A36" s="405" t="s">
        <v>367</v>
      </c>
      <c r="B36" s="405" t="s">
        <v>367</v>
      </c>
      <c r="C36" s="408" t="s">
        <v>370</v>
      </c>
      <c r="D36" s="404"/>
      <c r="E36" s="189">
        <v>16786188</v>
      </c>
      <c r="F36" s="188">
        <v>16744702</v>
      </c>
      <c r="G36" s="188">
        <v>41486</v>
      </c>
      <c r="H36" s="188">
        <v>16774826</v>
      </c>
      <c r="I36" s="188">
        <v>16733340</v>
      </c>
      <c r="J36" s="188">
        <v>41486</v>
      </c>
      <c r="K36" s="188">
        <v>11362</v>
      </c>
      <c r="L36" s="188">
        <v>11362</v>
      </c>
      <c r="M36" s="188" t="s">
        <v>579</v>
      </c>
      <c r="N36" s="188" t="s">
        <v>579</v>
      </c>
      <c r="O36" s="188" t="s">
        <v>579</v>
      </c>
      <c r="P36" s="188" t="s">
        <v>579</v>
      </c>
      <c r="Q36" s="137" t="s">
        <v>814</v>
      </c>
      <c r="R36" s="182"/>
      <c r="S36" s="174"/>
      <c r="T36" s="174"/>
      <c r="U36" s="174"/>
      <c r="V36" s="174"/>
    </row>
    <row r="37" spans="1:25" s="128" customFormat="1" ht="9.75" customHeight="1" x14ac:dyDescent="0.2">
      <c r="A37" s="1032" t="s">
        <v>369</v>
      </c>
      <c r="B37" s="1032" t="s">
        <v>739</v>
      </c>
      <c r="C37" s="405" t="s">
        <v>815</v>
      </c>
      <c r="D37" s="404"/>
      <c r="E37" s="189">
        <v>16363414</v>
      </c>
      <c r="F37" s="188">
        <v>16312393</v>
      </c>
      <c r="G37" s="188">
        <v>51021</v>
      </c>
      <c r="H37" s="188">
        <v>16338104</v>
      </c>
      <c r="I37" s="188">
        <v>16287083</v>
      </c>
      <c r="J37" s="188">
        <v>51021</v>
      </c>
      <c r="K37" s="188">
        <v>25310</v>
      </c>
      <c r="L37" s="188">
        <v>25310</v>
      </c>
      <c r="M37" s="188" t="s">
        <v>579</v>
      </c>
      <c r="N37" s="188" t="s">
        <v>579</v>
      </c>
      <c r="O37" s="188" t="s">
        <v>579</v>
      </c>
      <c r="P37" s="188" t="s">
        <v>579</v>
      </c>
      <c r="Q37" s="142" t="s">
        <v>816</v>
      </c>
      <c r="R37" s="182"/>
      <c r="S37" s="174"/>
      <c r="T37" s="174"/>
      <c r="U37" s="174"/>
      <c r="V37" s="174"/>
    </row>
    <row r="38" spans="1:25" s="128" customFormat="1" ht="9.75" customHeight="1" x14ac:dyDescent="0.2">
      <c r="A38" s="405" t="s">
        <v>367</v>
      </c>
      <c r="B38" s="405" t="s">
        <v>367</v>
      </c>
      <c r="C38" s="405" t="s">
        <v>802</v>
      </c>
      <c r="D38" s="404"/>
      <c r="E38" s="189">
        <v>14546347</v>
      </c>
      <c r="F38" s="188">
        <v>14496098</v>
      </c>
      <c r="G38" s="188">
        <v>50249</v>
      </c>
      <c r="H38" s="188">
        <v>14522264</v>
      </c>
      <c r="I38" s="188">
        <v>14472015</v>
      </c>
      <c r="J38" s="188">
        <v>50249</v>
      </c>
      <c r="K38" s="188">
        <v>24083</v>
      </c>
      <c r="L38" s="188">
        <v>24083</v>
      </c>
      <c r="M38" s="188" t="s">
        <v>579</v>
      </c>
      <c r="N38" s="188" t="s">
        <v>579</v>
      </c>
      <c r="O38" s="188" t="s">
        <v>579</v>
      </c>
      <c r="P38" s="188" t="s">
        <v>579</v>
      </c>
      <c r="Q38" s="137" t="s">
        <v>803</v>
      </c>
      <c r="R38" s="182"/>
      <c r="S38" s="174"/>
      <c r="T38" s="174"/>
      <c r="U38" s="174"/>
      <c r="V38" s="174"/>
    </row>
    <row r="39" spans="1:25" s="128" customFormat="1" ht="9.75" customHeight="1" x14ac:dyDescent="0.2">
      <c r="A39" s="402" t="s">
        <v>367</v>
      </c>
      <c r="B39" s="402" t="s">
        <v>367</v>
      </c>
      <c r="C39" s="401" t="s">
        <v>817</v>
      </c>
      <c r="D39" s="400"/>
      <c r="E39" s="187">
        <v>16172365</v>
      </c>
      <c r="F39" s="186">
        <v>16126357</v>
      </c>
      <c r="G39" s="186">
        <v>46008</v>
      </c>
      <c r="H39" s="186">
        <v>16149959</v>
      </c>
      <c r="I39" s="186">
        <v>16103951</v>
      </c>
      <c r="J39" s="186">
        <v>46008</v>
      </c>
      <c r="K39" s="186">
        <v>22406</v>
      </c>
      <c r="L39" s="186">
        <v>22406</v>
      </c>
      <c r="M39" s="186" t="s">
        <v>579</v>
      </c>
      <c r="N39" s="186" t="s">
        <v>579</v>
      </c>
      <c r="O39" s="186" t="s">
        <v>579</v>
      </c>
      <c r="P39" s="186" t="s">
        <v>579</v>
      </c>
      <c r="Q39" s="133" t="s">
        <v>804</v>
      </c>
      <c r="R39" s="182"/>
      <c r="S39" s="174"/>
      <c r="T39" s="174"/>
      <c r="U39" s="174"/>
      <c r="V39" s="174"/>
    </row>
    <row r="40" spans="1:25" s="128" customFormat="1" ht="9.75" customHeight="1" x14ac:dyDescent="0.2">
      <c r="A40" s="185"/>
      <c r="B40" s="185"/>
      <c r="C40" s="192"/>
      <c r="D40" s="185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3"/>
      <c r="R40" s="182"/>
      <c r="S40" s="174"/>
      <c r="T40" s="174"/>
      <c r="U40" s="174"/>
      <c r="V40" s="174"/>
    </row>
    <row r="41" spans="1:25" s="179" customFormat="1" ht="9.75" customHeight="1" x14ac:dyDescent="0.2">
      <c r="A41" s="181"/>
      <c r="B41" s="181"/>
      <c r="C41" s="181"/>
      <c r="D41" s="181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74"/>
      <c r="T41" s="174"/>
      <c r="U41" s="174"/>
      <c r="V41" s="174"/>
    </row>
    <row r="42" spans="1:25" s="174" customFormat="1" ht="12.75" customHeight="1" x14ac:dyDescent="0.2">
      <c r="A42" s="178" t="s">
        <v>326</v>
      </c>
      <c r="B42" s="991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7" t="s">
        <v>325</v>
      </c>
      <c r="U42" s="176"/>
      <c r="V42" s="175"/>
      <c r="W42" s="175"/>
      <c r="X42" s="175"/>
      <c r="Y42" s="175"/>
    </row>
    <row r="43" spans="1:25" s="150" customFormat="1" ht="10.5" customHeight="1" x14ac:dyDescent="0.2">
      <c r="A43" s="1057" t="s">
        <v>818</v>
      </c>
      <c r="B43" s="1057"/>
      <c r="C43" s="1057"/>
      <c r="D43" s="1058"/>
      <c r="E43" s="156"/>
      <c r="F43" s="1061"/>
      <c r="G43" s="1061"/>
      <c r="H43" s="1061"/>
      <c r="I43" s="1061"/>
      <c r="J43" s="1061"/>
      <c r="K43" s="1061"/>
      <c r="L43" s="1061"/>
      <c r="M43" s="1061"/>
      <c r="N43" s="1061"/>
      <c r="O43" s="1061"/>
      <c r="P43" s="1061"/>
      <c r="Q43" s="1061"/>
      <c r="R43" s="1061"/>
      <c r="S43" s="173"/>
      <c r="T43" s="172"/>
      <c r="U43" s="1054" t="s">
        <v>819</v>
      </c>
      <c r="V43" s="151"/>
      <c r="W43" s="151"/>
      <c r="X43" s="151"/>
      <c r="Y43" s="151"/>
    </row>
    <row r="44" spans="1:25" s="150" customFormat="1" ht="11.5" customHeight="1" x14ac:dyDescent="0.2">
      <c r="A44" s="1059"/>
      <c r="B44" s="1059"/>
      <c r="C44" s="1059"/>
      <c r="D44" s="1060"/>
      <c r="E44" s="156" t="s">
        <v>324</v>
      </c>
      <c r="F44" s="171"/>
      <c r="G44" s="1003"/>
      <c r="H44" s="167" t="s">
        <v>323</v>
      </c>
      <c r="I44" s="1002"/>
      <c r="J44" s="170"/>
      <c r="K44" s="167" t="s">
        <v>322</v>
      </c>
      <c r="L44" s="1002"/>
      <c r="M44" s="1003"/>
      <c r="N44" s="167" t="s">
        <v>321</v>
      </c>
      <c r="O44" s="169"/>
      <c r="P44" s="168"/>
      <c r="Q44" s="167" t="s">
        <v>820</v>
      </c>
      <c r="R44" s="1002"/>
      <c r="S44" s="166"/>
      <c r="T44" s="155" t="s">
        <v>320</v>
      </c>
      <c r="U44" s="1055"/>
      <c r="V44" s="165"/>
      <c r="W44" s="151"/>
      <c r="X44" s="151"/>
      <c r="Y44" s="151"/>
    </row>
    <row r="45" spans="1:25" s="150" customFormat="1" ht="21" customHeight="1" x14ac:dyDescent="0.2">
      <c r="A45" s="1059"/>
      <c r="B45" s="1059"/>
      <c r="C45" s="1059"/>
      <c r="D45" s="1060"/>
      <c r="E45" s="156"/>
      <c r="F45" s="164"/>
      <c r="G45" s="1005"/>
      <c r="H45" s="156" t="s">
        <v>319</v>
      </c>
      <c r="I45" s="1006"/>
      <c r="J45" s="163"/>
      <c r="K45" s="156" t="s">
        <v>319</v>
      </c>
      <c r="L45" s="162"/>
      <c r="M45" s="161"/>
      <c r="N45" s="156" t="s">
        <v>318</v>
      </c>
      <c r="O45" s="160"/>
      <c r="P45" s="1005"/>
      <c r="Q45" s="154" t="s">
        <v>318</v>
      </c>
      <c r="R45" s="159"/>
      <c r="S45" s="158"/>
      <c r="T45" s="1008" t="s">
        <v>821</v>
      </c>
      <c r="U45" s="1055"/>
      <c r="V45" s="151"/>
      <c r="W45" s="151"/>
      <c r="X45" s="151"/>
      <c r="Y45" s="151"/>
    </row>
    <row r="46" spans="1:25" s="150" customFormat="1" ht="15" customHeight="1" x14ac:dyDescent="0.2">
      <c r="A46" s="1059"/>
      <c r="B46" s="1059"/>
      <c r="C46" s="1059"/>
      <c r="D46" s="1060"/>
      <c r="E46" s="156" t="s">
        <v>776</v>
      </c>
      <c r="F46" s="157" t="s">
        <v>777</v>
      </c>
      <c r="G46" s="157" t="s">
        <v>778</v>
      </c>
      <c r="H46" s="156" t="s">
        <v>822</v>
      </c>
      <c r="I46" s="155" t="s">
        <v>777</v>
      </c>
      <c r="J46" s="155" t="s">
        <v>778</v>
      </c>
      <c r="K46" s="1052" t="s">
        <v>317</v>
      </c>
      <c r="L46" s="155" t="s">
        <v>777</v>
      </c>
      <c r="M46" s="155" t="s">
        <v>778</v>
      </c>
      <c r="N46" s="1052" t="s">
        <v>779</v>
      </c>
      <c r="O46" s="155" t="s">
        <v>777</v>
      </c>
      <c r="P46" s="155" t="s">
        <v>778</v>
      </c>
      <c r="Q46" s="1052" t="s">
        <v>316</v>
      </c>
      <c r="R46" s="155" t="s">
        <v>777</v>
      </c>
      <c r="S46" s="155" t="s">
        <v>778</v>
      </c>
      <c r="T46" s="155" t="s">
        <v>778</v>
      </c>
      <c r="U46" s="1055"/>
      <c r="V46" s="151"/>
      <c r="W46" s="151"/>
      <c r="X46" s="151"/>
      <c r="Y46" s="151"/>
    </row>
    <row r="47" spans="1:25" s="150" customFormat="1" ht="14.25" customHeight="1" x14ac:dyDescent="0.2">
      <c r="A47" s="1059"/>
      <c r="B47" s="1059"/>
      <c r="C47" s="1059"/>
      <c r="D47" s="1060"/>
      <c r="E47" s="1052"/>
      <c r="F47" s="1052" t="s">
        <v>823</v>
      </c>
      <c r="G47" s="1052" t="s">
        <v>824</v>
      </c>
      <c r="H47" s="154" t="s">
        <v>80</v>
      </c>
      <c r="I47" s="1052" t="s">
        <v>823</v>
      </c>
      <c r="J47" s="1052" t="s">
        <v>824</v>
      </c>
      <c r="K47" s="1052"/>
      <c r="L47" s="1052" t="s">
        <v>823</v>
      </c>
      <c r="M47" s="1052" t="s">
        <v>824</v>
      </c>
      <c r="N47" s="1052"/>
      <c r="O47" s="1052" t="s">
        <v>823</v>
      </c>
      <c r="P47" s="1052" t="s">
        <v>824</v>
      </c>
      <c r="Q47" s="1052"/>
      <c r="R47" s="1052" t="s">
        <v>823</v>
      </c>
      <c r="S47" s="1052" t="s">
        <v>824</v>
      </c>
      <c r="T47" s="1052" t="s">
        <v>824</v>
      </c>
      <c r="U47" s="1055"/>
      <c r="V47" s="151"/>
      <c r="W47" s="151"/>
      <c r="X47" s="151"/>
      <c r="Y47" s="151"/>
    </row>
    <row r="48" spans="1:25" s="150" customFormat="1" ht="11.5" customHeight="1" x14ac:dyDescent="0.2">
      <c r="A48" s="1061"/>
      <c r="B48" s="1061"/>
      <c r="C48" s="1061"/>
      <c r="D48" s="1062"/>
      <c r="E48" s="1067"/>
      <c r="F48" s="1053"/>
      <c r="G48" s="1053"/>
      <c r="H48" s="1008"/>
      <c r="I48" s="1053"/>
      <c r="J48" s="1053"/>
      <c r="K48" s="1008" t="s">
        <v>776</v>
      </c>
      <c r="L48" s="1053"/>
      <c r="M48" s="1053"/>
      <c r="N48" s="153" t="s">
        <v>776</v>
      </c>
      <c r="O48" s="1053"/>
      <c r="P48" s="1053"/>
      <c r="Q48" s="1008" t="s">
        <v>776</v>
      </c>
      <c r="R48" s="1053"/>
      <c r="S48" s="1053"/>
      <c r="T48" s="1053"/>
      <c r="U48" s="152"/>
      <c r="V48" s="151"/>
      <c r="W48" s="151"/>
      <c r="X48" s="151"/>
      <c r="Y48" s="151"/>
    </row>
    <row r="49" spans="1:25" s="128" customFormat="1" ht="9.75" customHeight="1" x14ac:dyDescent="0.2">
      <c r="A49" s="1032" t="s">
        <v>369</v>
      </c>
      <c r="B49" s="1032" t="s">
        <v>737</v>
      </c>
      <c r="C49" s="132"/>
      <c r="D49" s="421"/>
      <c r="E49" s="141">
        <v>14033796</v>
      </c>
      <c r="F49" s="139">
        <v>13949528</v>
      </c>
      <c r="G49" s="139">
        <v>84268</v>
      </c>
      <c r="H49" s="139">
        <v>10720165</v>
      </c>
      <c r="I49" s="139">
        <v>10675832</v>
      </c>
      <c r="J49" s="139">
        <v>44333</v>
      </c>
      <c r="K49" s="139">
        <v>6073</v>
      </c>
      <c r="L49" s="139">
        <v>6073</v>
      </c>
      <c r="M49" s="139" t="s">
        <v>579</v>
      </c>
      <c r="N49" s="139">
        <v>5844</v>
      </c>
      <c r="O49" s="139" t="s">
        <v>579</v>
      </c>
      <c r="P49" s="139">
        <v>5844</v>
      </c>
      <c r="Q49" s="139">
        <v>3267623</v>
      </c>
      <c r="R49" s="139">
        <v>3267623</v>
      </c>
      <c r="S49" s="139" t="s">
        <v>579</v>
      </c>
      <c r="T49" s="138">
        <v>34091</v>
      </c>
      <c r="U49" s="149" t="s">
        <v>825</v>
      </c>
      <c r="V49" s="132"/>
      <c r="W49" s="131"/>
      <c r="X49" s="131"/>
      <c r="Y49" s="130"/>
    </row>
    <row r="50" spans="1:25" s="128" customFormat="1" ht="9.75" customHeight="1" x14ac:dyDescent="0.2">
      <c r="A50" s="405" t="s">
        <v>367</v>
      </c>
      <c r="B50" s="1032">
        <v>26</v>
      </c>
      <c r="C50" s="132"/>
      <c r="D50" s="421"/>
      <c r="E50" s="141">
        <v>14807439</v>
      </c>
      <c r="F50" s="139">
        <v>14704119</v>
      </c>
      <c r="G50" s="139">
        <v>103320</v>
      </c>
      <c r="H50" s="139">
        <v>11595065</v>
      </c>
      <c r="I50" s="139">
        <v>11540730</v>
      </c>
      <c r="J50" s="139">
        <v>54335</v>
      </c>
      <c r="K50" s="139">
        <v>9611</v>
      </c>
      <c r="L50" s="139">
        <v>9611</v>
      </c>
      <c r="M50" s="139" t="s">
        <v>579</v>
      </c>
      <c r="N50" s="139">
        <v>9077</v>
      </c>
      <c r="O50" s="139" t="s">
        <v>579</v>
      </c>
      <c r="P50" s="139">
        <v>9077</v>
      </c>
      <c r="Q50" s="139">
        <v>3153778</v>
      </c>
      <c r="R50" s="139">
        <v>3153778</v>
      </c>
      <c r="S50" s="139" t="s">
        <v>579</v>
      </c>
      <c r="T50" s="138">
        <v>39908</v>
      </c>
      <c r="U50" s="149" t="s">
        <v>826</v>
      </c>
      <c r="V50" s="132"/>
      <c r="W50" s="131"/>
      <c r="X50" s="131"/>
      <c r="Y50" s="130"/>
    </row>
    <row r="51" spans="1:25" s="128" customFormat="1" ht="9.75" customHeight="1" x14ac:dyDescent="0.2">
      <c r="A51" s="405" t="s">
        <v>367</v>
      </c>
      <c r="B51" s="1032">
        <v>27</v>
      </c>
      <c r="C51" s="132"/>
      <c r="D51" s="421"/>
      <c r="E51" s="141">
        <v>15709740</v>
      </c>
      <c r="F51" s="139">
        <v>15598147</v>
      </c>
      <c r="G51" s="139">
        <v>111593</v>
      </c>
      <c r="H51" s="139">
        <v>11321998</v>
      </c>
      <c r="I51" s="139">
        <v>11254571</v>
      </c>
      <c r="J51" s="139">
        <v>67427</v>
      </c>
      <c r="K51" s="139">
        <v>10480</v>
      </c>
      <c r="L51" s="139">
        <v>10480</v>
      </c>
      <c r="M51" s="139" t="s">
        <v>579</v>
      </c>
      <c r="N51" s="139">
        <v>7687</v>
      </c>
      <c r="O51" s="139" t="s">
        <v>579</v>
      </c>
      <c r="P51" s="139">
        <v>7687</v>
      </c>
      <c r="Q51" s="139">
        <v>4333096</v>
      </c>
      <c r="R51" s="139">
        <v>4333096</v>
      </c>
      <c r="S51" s="139" t="s">
        <v>579</v>
      </c>
      <c r="T51" s="138">
        <v>36479</v>
      </c>
      <c r="U51" s="149" t="s">
        <v>827</v>
      </c>
      <c r="V51" s="132"/>
      <c r="W51" s="131"/>
      <c r="X51" s="131"/>
      <c r="Y51" s="130"/>
    </row>
    <row r="52" spans="1:25" s="128" customFormat="1" ht="9.75" customHeight="1" x14ac:dyDescent="0.2">
      <c r="A52" s="405" t="s">
        <v>367</v>
      </c>
      <c r="B52" s="1032">
        <v>28</v>
      </c>
      <c r="C52" s="132"/>
      <c r="D52" s="421"/>
      <c r="E52" s="141">
        <v>14159829</v>
      </c>
      <c r="F52" s="139">
        <v>14047893</v>
      </c>
      <c r="G52" s="139">
        <v>111936</v>
      </c>
      <c r="H52" s="139">
        <v>10371286</v>
      </c>
      <c r="I52" s="139">
        <v>10310222</v>
      </c>
      <c r="J52" s="139">
        <v>61064</v>
      </c>
      <c r="K52" s="139">
        <v>9626</v>
      </c>
      <c r="L52" s="139">
        <v>9626</v>
      </c>
      <c r="M52" s="139" t="s">
        <v>579</v>
      </c>
      <c r="N52" s="139">
        <v>14174</v>
      </c>
      <c r="O52" s="139" t="s">
        <v>579</v>
      </c>
      <c r="P52" s="139">
        <v>14174</v>
      </c>
      <c r="Q52" s="139">
        <v>3728045</v>
      </c>
      <c r="R52" s="139">
        <v>3728045</v>
      </c>
      <c r="S52" s="139" t="s">
        <v>579</v>
      </c>
      <c r="T52" s="138">
        <v>36698</v>
      </c>
      <c r="U52" s="149" t="s">
        <v>828</v>
      </c>
      <c r="V52" s="132"/>
      <c r="W52" s="131"/>
      <c r="X52" s="131"/>
      <c r="Y52" s="130"/>
    </row>
    <row r="53" spans="1:25" s="128" customFormat="1" ht="9.75" customHeight="1" x14ac:dyDescent="0.2">
      <c r="A53" s="405" t="s">
        <v>367</v>
      </c>
      <c r="B53" s="1032">
        <v>29</v>
      </c>
      <c r="C53" s="132"/>
      <c r="D53" s="421"/>
      <c r="E53" s="141">
        <v>13793879</v>
      </c>
      <c r="F53" s="139">
        <v>13686073</v>
      </c>
      <c r="G53" s="139">
        <v>107806</v>
      </c>
      <c r="H53" s="139">
        <v>10286517</v>
      </c>
      <c r="I53" s="139">
        <v>10229574</v>
      </c>
      <c r="J53" s="139">
        <v>56943</v>
      </c>
      <c r="K53" s="139">
        <v>9471</v>
      </c>
      <c r="L53" s="139">
        <v>9471</v>
      </c>
      <c r="M53" s="139" t="s">
        <v>579</v>
      </c>
      <c r="N53" s="139">
        <v>15086</v>
      </c>
      <c r="O53" s="139" t="s">
        <v>579</v>
      </c>
      <c r="P53" s="139">
        <v>15086</v>
      </c>
      <c r="Q53" s="139">
        <v>3447028</v>
      </c>
      <c r="R53" s="139">
        <v>3447028</v>
      </c>
      <c r="S53" s="139" t="s">
        <v>579</v>
      </c>
      <c r="T53" s="138">
        <v>35777</v>
      </c>
      <c r="U53" s="149" t="s">
        <v>829</v>
      </c>
      <c r="V53" s="132"/>
      <c r="W53" s="131"/>
      <c r="X53" s="131"/>
      <c r="Y53" s="130"/>
    </row>
    <row r="54" spans="1:25" s="128" customFormat="1" ht="9.75" customHeight="1" x14ac:dyDescent="0.2">
      <c r="A54" s="405"/>
      <c r="B54" s="405"/>
      <c r="C54" s="410"/>
      <c r="D54" s="409"/>
      <c r="E54" s="141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8"/>
      <c r="U54" s="143"/>
      <c r="V54" s="132"/>
      <c r="W54" s="131"/>
      <c r="X54" s="131"/>
      <c r="Y54" s="130"/>
    </row>
    <row r="55" spans="1:25" s="128" customFormat="1" ht="9.75" customHeight="1" x14ac:dyDescent="0.2">
      <c r="A55" s="1032" t="s">
        <v>369</v>
      </c>
      <c r="B55" s="1032" t="s">
        <v>738</v>
      </c>
      <c r="C55" s="418"/>
      <c r="D55" s="413"/>
      <c r="E55" s="141">
        <v>12525008</v>
      </c>
      <c r="F55" s="139">
        <v>12427074</v>
      </c>
      <c r="G55" s="139">
        <v>97934</v>
      </c>
      <c r="H55" s="139">
        <v>9748399</v>
      </c>
      <c r="I55" s="139">
        <v>9695622</v>
      </c>
      <c r="J55" s="139">
        <v>52777</v>
      </c>
      <c r="K55" s="139">
        <v>10337</v>
      </c>
      <c r="L55" s="139">
        <v>10337</v>
      </c>
      <c r="M55" s="139" t="s">
        <v>579</v>
      </c>
      <c r="N55" s="139">
        <v>10475</v>
      </c>
      <c r="O55" s="139" t="s">
        <v>579</v>
      </c>
      <c r="P55" s="139">
        <v>10475</v>
      </c>
      <c r="Q55" s="139">
        <v>2721115</v>
      </c>
      <c r="R55" s="139">
        <v>2721115</v>
      </c>
      <c r="S55" s="139" t="s">
        <v>579</v>
      </c>
      <c r="T55" s="138">
        <v>34682</v>
      </c>
      <c r="U55" s="148" t="s">
        <v>830</v>
      </c>
      <c r="V55" s="139"/>
      <c r="W55" s="139"/>
      <c r="X55" s="131"/>
      <c r="Y55" s="130"/>
    </row>
    <row r="56" spans="1:25" s="128" customFormat="1" ht="9.75" customHeight="1" x14ac:dyDescent="0.2">
      <c r="A56" s="405" t="s">
        <v>367</v>
      </c>
      <c r="B56" s="1032">
        <v>29</v>
      </c>
      <c r="C56" s="418"/>
      <c r="D56" s="413"/>
      <c r="E56" s="141">
        <v>12218568</v>
      </c>
      <c r="F56" s="139">
        <v>12128645</v>
      </c>
      <c r="G56" s="139">
        <v>89923</v>
      </c>
      <c r="H56" s="139">
        <v>9585668</v>
      </c>
      <c r="I56" s="139">
        <v>9535520</v>
      </c>
      <c r="J56" s="139">
        <v>50148</v>
      </c>
      <c r="K56" s="139">
        <v>11562</v>
      </c>
      <c r="L56" s="139">
        <v>11562</v>
      </c>
      <c r="M56" s="139" t="s">
        <v>579</v>
      </c>
      <c r="N56" s="139">
        <v>8842</v>
      </c>
      <c r="O56" s="139" t="s">
        <v>579</v>
      </c>
      <c r="P56" s="139">
        <v>8842</v>
      </c>
      <c r="Q56" s="139">
        <v>2581563</v>
      </c>
      <c r="R56" s="139">
        <v>2581563</v>
      </c>
      <c r="S56" s="139" t="s">
        <v>579</v>
      </c>
      <c r="T56" s="138">
        <v>30933</v>
      </c>
      <c r="U56" s="148" t="s">
        <v>831</v>
      </c>
      <c r="V56" s="132"/>
      <c r="W56" s="131"/>
      <c r="X56" s="131"/>
      <c r="Y56" s="130"/>
    </row>
    <row r="57" spans="1:25" s="128" customFormat="1" ht="9.75" customHeight="1" x14ac:dyDescent="0.2">
      <c r="A57" s="405"/>
      <c r="B57" s="405"/>
      <c r="C57" s="410"/>
      <c r="D57" s="409"/>
      <c r="E57" s="141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8"/>
      <c r="U57" s="143"/>
      <c r="V57" s="132"/>
      <c r="W57" s="131"/>
      <c r="X57" s="131"/>
      <c r="Y57" s="130"/>
    </row>
    <row r="58" spans="1:25" s="128" customFormat="1" ht="9.75" customHeight="1" x14ac:dyDescent="0.2">
      <c r="A58" s="1032" t="s">
        <v>369</v>
      </c>
      <c r="B58" s="1032" t="s">
        <v>368</v>
      </c>
      <c r="C58" s="1032" t="s">
        <v>740</v>
      </c>
      <c r="D58" s="413"/>
      <c r="E58" s="141">
        <v>12525008</v>
      </c>
      <c r="F58" s="139">
        <v>12427074</v>
      </c>
      <c r="G58" s="139">
        <v>97934</v>
      </c>
      <c r="H58" s="139">
        <v>9748399</v>
      </c>
      <c r="I58" s="139">
        <v>9695622</v>
      </c>
      <c r="J58" s="139">
        <v>52777</v>
      </c>
      <c r="K58" s="139">
        <v>10337</v>
      </c>
      <c r="L58" s="139">
        <v>10337</v>
      </c>
      <c r="M58" s="139" t="s">
        <v>579</v>
      </c>
      <c r="N58" s="139">
        <v>10475</v>
      </c>
      <c r="O58" s="139" t="s">
        <v>579</v>
      </c>
      <c r="P58" s="139">
        <v>10475</v>
      </c>
      <c r="Q58" s="139">
        <v>2721115</v>
      </c>
      <c r="R58" s="139">
        <v>2721115</v>
      </c>
      <c r="S58" s="139" t="s">
        <v>579</v>
      </c>
      <c r="T58" s="138">
        <v>34682</v>
      </c>
      <c r="U58" s="144" t="s">
        <v>832</v>
      </c>
      <c r="V58" s="132"/>
      <c r="W58" s="131"/>
      <c r="X58" s="131"/>
      <c r="Y58" s="130"/>
    </row>
    <row r="59" spans="1:25" s="128" customFormat="1" ht="9.75" customHeight="1" x14ac:dyDescent="0.2">
      <c r="A59" s="405" t="s">
        <v>367</v>
      </c>
      <c r="B59" s="405" t="s">
        <v>367</v>
      </c>
      <c r="C59" s="1032" t="s">
        <v>741</v>
      </c>
      <c r="D59" s="413"/>
      <c r="E59" s="141">
        <v>12929549</v>
      </c>
      <c r="F59" s="139">
        <v>12833156</v>
      </c>
      <c r="G59" s="139">
        <v>96393</v>
      </c>
      <c r="H59" s="139">
        <v>9834537</v>
      </c>
      <c r="I59" s="139">
        <v>9776967</v>
      </c>
      <c r="J59" s="139">
        <v>57570</v>
      </c>
      <c r="K59" s="139">
        <v>9219</v>
      </c>
      <c r="L59" s="139">
        <v>9219</v>
      </c>
      <c r="M59" s="139" t="s">
        <v>579</v>
      </c>
      <c r="N59" s="139">
        <v>7173</v>
      </c>
      <c r="O59" s="139" t="s">
        <v>579</v>
      </c>
      <c r="P59" s="139">
        <v>7173</v>
      </c>
      <c r="Q59" s="139">
        <v>3046970</v>
      </c>
      <c r="R59" s="139">
        <v>3046970</v>
      </c>
      <c r="S59" s="139" t="s">
        <v>579</v>
      </c>
      <c r="T59" s="138">
        <v>31650</v>
      </c>
      <c r="U59" s="147" t="s">
        <v>833</v>
      </c>
      <c r="V59" s="132"/>
      <c r="W59" s="131"/>
      <c r="X59" s="131"/>
      <c r="Y59" s="130"/>
    </row>
    <row r="60" spans="1:25" s="128" customFormat="1" ht="9.75" customHeight="1" x14ac:dyDescent="0.2">
      <c r="A60" s="405" t="s">
        <v>367</v>
      </c>
      <c r="B60" s="405" t="s">
        <v>367</v>
      </c>
      <c r="C60" s="1032" t="s">
        <v>742</v>
      </c>
      <c r="D60" s="413"/>
      <c r="E60" s="141">
        <v>12923940</v>
      </c>
      <c r="F60" s="139">
        <v>12827661</v>
      </c>
      <c r="G60" s="139">
        <v>96279</v>
      </c>
      <c r="H60" s="139">
        <v>9534046</v>
      </c>
      <c r="I60" s="139">
        <v>9479711</v>
      </c>
      <c r="J60" s="139">
        <v>54335</v>
      </c>
      <c r="K60" s="139">
        <v>10014</v>
      </c>
      <c r="L60" s="139">
        <v>10014</v>
      </c>
      <c r="M60" s="139" t="s">
        <v>579</v>
      </c>
      <c r="N60" s="139">
        <v>7346</v>
      </c>
      <c r="O60" s="139" t="s">
        <v>579</v>
      </c>
      <c r="P60" s="139">
        <v>7346</v>
      </c>
      <c r="Q60" s="139">
        <v>3337936</v>
      </c>
      <c r="R60" s="139">
        <v>3337936</v>
      </c>
      <c r="S60" s="139" t="s">
        <v>579</v>
      </c>
      <c r="T60" s="138">
        <v>34598</v>
      </c>
      <c r="U60" s="146" t="s">
        <v>834</v>
      </c>
      <c r="V60" s="132"/>
      <c r="W60" s="131"/>
      <c r="X60" s="131"/>
      <c r="Y60" s="130"/>
    </row>
    <row r="61" spans="1:25" s="128" customFormat="1" ht="9.75" customHeight="1" x14ac:dyDescent="0.2">
      <c r="A61" s="405" t="s">
        <v>367</v>
      </c>
      <c r="B61" s="405" t="s">
        <v>367</v>
      </c>
      <c r="C61" s="1032" t="s">
        <v>743</v>
      </c>
      <c r="D61" s="413"/>
      <c r="E61" s="141">
        <v>13793879</v>
      </c>
      <c r="F61" s="139">
        <v>13686073</v>
      </c>
      <c r="G61" s="139">
        <v>107806</v>
      </c>
      <c r="H61" s="139">
        <v>10286517</v>
      </c>
      <c r="I61" s="139">
        <v>10229574</v>
      </c>
      <c r="J61" s="139">
        <v>56943</v>
      </c>
      <c r="K61" s="139">
        <v>9471</v>
      </c>
      <c r="L61" s="139">
        <v>9471</v>
      </c>
      <c r="M61" s="139" t="s">
        <v>579</v>
      </c>
      <c r="N61" s="139">
        <v>15086</v>
      </c>
      <c r="O61" s="139" t="s">
        <v>579</v>
      </c>
      <c r="P61" s="139">
        <v>15086</v>
      </c>
      <c r="Q61" s="139">
        <v>3447028</v>
      </c>
      <c r="R61" s="139">
        <v>3447028</v>
      </c>
      <c r="S61" s="139" t="s">
        <v>579</v>
      </c>
      <c r="T61" s="138">
        <v>35777</v>
      </c>
      <c r="U61" s="145" t="s">
        <v>835</v>
      </c>
      <c r="V61" s="132"/>
      <c r="W61" s="131"/>
      <c r="X61" s="131"/>
      <c r="Y61" s="130"/>
    </row>
    <row r="62" spans="1:25" s="128" customFormat="1" ht="9.75" customHeight="1" x14ac:dyDescent="0.2">
      <c r="A62" s="1032" t="s">
        <v>369</v>
      </c>
      <c r="B62" s="1032" t="s">
        <v>739</v>
      </c>
      <c r="C62" s="1032" t="s">
        <v>740</v>
      </c>
      <c r="D62" s="413"/>
      <c r="E62" s="141">
        <v>12218568</v>
      </c>
      <c r="F62" s="139">
        <v>12128645</v>
      </c>
      <c r="G62" s="139">
        <v>89923</v>
      </c>
      <c r="H62" s="139">
        <v>9585668</v>
      </c>
      <c r="I62" s="139">
        <v>9535520</v>
      </c>
      <c r="J62" s="139">
        <v>50148</v>
      </c>
      <c r="K62" s="139">
        <v>11562</v>
      </c>
      <c r="L62" s="139">
        <v>11562</v>
      </c>
      <c r="M62" s="139" t="s">
        <v>579</v>
      </c>
      <c r="N62" s="139">
        <v>8842</v>
      </c>
      <c r="O62" s="139" t="s">
        <v>579</v>
      </c>
      <c r="P62" s="139">
        <v>8842</v>
      </c>
      <c r="Q62" s="139">
        <v>2581563</v>
      </c>
      <c r="R62" s="139">
        <v>2581563</v>
      </c>
      <c r="S62" s="139" t="s">
        <v>579</v>
      </c>
      <c r="T62" s="138">
        <v>30933</v>
      </c>
      <c r="U62" s="144" t="s">
        <v>836</v>
      </c>
      <c r="V62" s="132"/>
      <c r="W62" s="131"/>
      <c r="X62" s="131"/>
      <c r="Y62" s="130"/>
    </row>
    <row r="63" spans="1:25" s="128" customFormat="1" ht="9.75" customHeight="1" x14ac:dyDescent="0.2">
      <c r="A63" s="405"/>
      <c r="B63" s="405"/>
      <c r="C63" s="410"/>
      <c r="D63" s="409"/>
      <c r="E63" s="141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8"/>
      <c r="U63" s="143"/>
      <c r="V63" s="132"/>
      <c r="W63" s="131"/>
      <c r="X63" s="131"/>
      <c r="Y63" s="130"/>
    </row>
    <row r="64" spans="1:25" s="128" customFormat="1" ht="9.75" customHeight="1" x14ac:dyDescent="0.2">
      <c r="A64" s="1032" t="s">
        <v>369</v>
      </c>
      <c r="B64" s="1032" t="s">
        <v>368</v>
      </c>
      <c r="C64" s="405" t="s">
        <v>744</v>
      </c>
      <c r="D64" s="404"/>
      <c r="E64" s="141">
        <v>13609313</v>
      </c>
      <c r="F64" s="139">
        <v>13504940</v>
      </c>
      <c r="G64" s="139">
        <v>104373</v>
      </c>
      <c r="H64" s="139">
        <v>10332914</v>
      </c>
      <c r="I64" s="139">
        <v>10275275</v>
      </c>
      <c r="J64" s="139">
        <v>57639</v>
      </c>
      <c r="K64" s="139">
        <v>7904</v>
      </c>
      <c r="L64" s="139">
        <v>7904</v>
      </c>
      <c r="M64" s="139" t="s">
        <v>579</v>
      </c>
      <c r="N64" s="139">
        <v>11751</v>
      </c>
      <c r="O64" s="139" t="s">
        <v>579</v>
      </c>
      <c r="P64" s="139">
        <v>11751</v>
      </c>
      <c r="Q64" s="140">
        <v>3221761</v>
      </c>
      <c r="R64" s="140">
        <v>3221761</v>
      </c>
      <c r="S64" s="139" t="s">
        <v>579</v>
      </c>
      <c r="T64" s="138">
        <v>34983</v>
      </c>
      <c r="U64" s="142" t="s">
        <v>837</v>
      </c>
      <c r="V64" s="132"/>
      <c r="W64" s="131"/>
      <c r="X64" s="131"/>
      <c r="Y64" s="130"/>
    </row>
    <row r="65" spans="1:25" s="128" customFormat="1" ht="9.75" customHeight="1" x14ac:dyDescent="0.2">
      <c r="A65" s="405" t="s">
        <v>367</v>
      </c>
      <c r="B65" s="405" t="s">
        <v>367</v>
      </c>
      <c r="C65" s="405" t="s">
        <v>745</v>
      </c>
      <c r="D65" s="404"/>
      <c r="E65" s="141">
        <v>13246881</v>
      </c>
      <c r="F65" s="139">
        <v>13154510</v>
      </c>
      <c r="G65" s="139">
        <v>92371</v>
      </c>
      <c r="H65" s="139">
        <v>10420292</v>
      </c>
      <c r="I65" s="139">
        <v>10368586</v>
      </c>
      <c r="J65" s="139">
        <v>51706</v>
      </c>
      <c r="K65" s="139">
        <v>9021</v>
      </c>
      <c r="L65" s="139">
        <v>9021</v>
      </c>
      <c r="M65" s="139" t="s">
        <v>579</v>
      </c>
      <c r="N65" s="139">
        <v>9912</v>
      </c>
      <c r="O65" s="139" t="s">
        <v>579</v>
      </c>
      <c r="P65" s="139">
        <v>9912</v>
      </c>
      <c r="Q65" s="140">
        <v>2776903</v>
      </c>
      <c r="R65" s="140">
        <v>2776903</v>
      </c>
      <c r="S65" s="139" t="s">
        <v>579</v>
      </c>
      <c r="T65" s="138">
        <v>30753</v>
      </c>
      <c r="U65" s="137" t="s">
        <v>838</v>
      </c>
      <c r="V65" s="132"/>
      <c r="W65" s="131"/>
      <c r="X65" s="131"/>
      <c r="Y65" s="130"/>
    </row>
    <row r="66" spans="1:25" s="128" customFormat="1" ht="9.75" customHeight="1" x14ac:dyDescent="0.2">
      <c r="A66" s="405" t="s">
        <v>367</v>
      </c>
      <c r="B66" s="405" t="s">
        <v>367</v>
      </c>
      <c r="C66" s="405" t="s">
        <v>378</v>
      </c>
      <c r="D66" s="404"/>
      <c r="E66" s="141">
        <v>12525008</v>
      </c>
      <c r="F66" s="139">
        <v>12427074</v>
      </c>
      <c r="G66" s="139">
        <v>97934</v>
      </c>
      <c r="H66" s="139">
        <v>9748399</v>
      </c>
      <c r="I66" s="139">
        <v>9695622</v>
      </c>
      <c r="J66" s="139">
        <v>52777</v>
      </c>
      <c r="K66" s="139">
        <v>10337</v>
      </c>
      <c r="L66" s="139">
        <v>10337</v>
      </c>
      <c r="M66" s="139" t="s">
        <v>579</v>
      </c>
      <c r="N66" s="139">
        <v>10475</v>
      </c>
      <c r="O66" s="139" t="s">
        <v>579</v>
      </c>
      <c r="P66" s="139">
        <v>10475</v>
      </c>
      <c r="Q66" s="140">
        <v>2721115</v>
      </c>
      <c r="R66" s="140">
        <v>2721115</v>
      </c>
      <c r="S66" s="139" t="s">
        <v>579</v>
      </c>
      <c r="T66" s="138">
        <v>34682</v>
      </c>
      <c r="U66" s="137" t="s">
        <v>839</v>
      </c>
      <c r="V66" s="132"/>
      <c r="W66" s="131"/>
      <c r="X66" s="131"/>
      <c r="Y66" s="130"/>
    </row>
    <row r="67" spans="1:25" s="128" customFormat="1" ht="9.75" customHeight="1" x14ac:dyDescent="0.2">
      <c r="A67" s="405" t="s">
        <v>367</v>
      </c>
      <c r="B67" s="405" t="s">
        <v>367</v>
      </c>
      <c r="C67" s="405" t="s">
        <v>377</v>
      </c>
      <c r="D67" s="404"/>
      <c r="E67" s="141">
        <v>13943951</v>
      </c>
      <c r="F67" s="139">
        <v>13829002</v>
      </c>
      <c r="G67" s="139">
        <v>114949</v>
      </c>
      <c r="H67" s="139">
        <v>10247934</v>
      </c>
      <c r="I67" s="139">
        <v>10178365</v>
      </c>
      <c r="J67" s="139">
        <v>69569</v>
      </c>
      <c r="K67" s="139">
        <v>9739</v>
      </c>
      <c r="L67" s="139">
        <v>9739</v>
      </c>
      <c r="M67" s="139" t="s">
        <v>579</v>
      </c>
      <c r="N67" s="139">
        <v>11127</v>
      </c>
      <c r="O67" s="139" t="s">
        <v>579</v>
      </c>
      <c r="P67" s="139">
        <v>11127</v>
      </c>
      <c r="Q67" s="140">
        <v>3640898</v>
      </c>
      <c r="R67" s="140">
        <v>3640898</v>
      </c>
      <c r="S67" s="139" t="s">
        <v>579</v>
      </c>
      <c r="T67" s="138">
        <v>34253</v>
      </c>
      <c r="U67" s="137" t="s">
        <v>840</v>
      </c>
      <c r="V67" s="132"/>
      <c r="W67" s="131"/>
      <c r="X67" s="131"/>
      <c r="Y67" s="130"/>
    </row>
    <row r="68" spans="1:25" s="128" customFormat="1" ht="9.75" customHeight="1" x14ac:dyDescent="0.2">
      <c r="A68" s="405" t="s">
        <v>367</v>
      </c>
      <c r="B68" s="405" t="s">
        <v>367</v>
      </c>
      <c r="C68" s="405" t="s">
        <v>376</v>
      </c>
      <c r="D68" s="404"/>
      <c r="E68" s="141">
        <v>13009103</v>
      </c>
      <c r="F68" s="139">
        <v>12878212</v>
      </c>
      <c r="G68" s="139">
        <v>130891</v>
      </c>
      <c r="H68" s="139">
        <v>9662739</v>
      </c>
      <c r="I68" s="139">
        <v>9572756</v>
      </c>
      <c r="J68" s="139">
        <v>89983</v>
      </c>
      <c r="K68" s="139">
        <v>10189</v>
      </c>
      <c r="L68" s="139">
        <v>10189</v>
      </c>
      <c r="M68" s="139" t="s">
        <v>579</v>
      </c>
      <c r="N68" s="139">
        <v>8568</v>
      </c>
      <c r="O68" s="139" t="s">
        <v>579</v>
      </c>
      <c r="P68" s="139">
        <v>8568</v>
      </c>
      <c r="Q68" s="140">
        <v>3295267</v>
      </c>
      <c r="R68" s="140">
        <v>3295267</v>
      </c>
      <c r="S68" s="139" t="s">
        <v>579</v>
      </c>
      <c r="T68" s="138">
        <v>32340</v>
      </c>
      <c r="U68" s="137" t="s">
        <v>841</v>
      </c>
      <c r="V68" s="132"/>
      <c r="W68" s="131"/>
      <c r="X68" s="131"/>
      <c r="Y68" s="130"/>
    </row>
    <row r="69" spans="1:25" s="128" customFormat="1" ht="9.75" customHeight="1" x14ac:dyDescent="0.2">
      <c r="A69" s="405" t="s">
        <v>367</v>
      </c>
      <c r="B69" s="405" t="s">
        <v>367</v>
      </c>
      <c r="C69" s="405" t="s">
        <v>375</v>
      </c>
      <c r="D69" s="404"/>
      <c r="E69" s="141">
        <v>12929549</v>
      </c>
      <c r="F69" s="139">
        <v>12833156</v>
      </c>
      <c r="G69" s="139">
        <v>96393</v>
      </c>
      <c r="H69" s="139">
        <v>9834537</v>
      </c>
      <c r="I69" s="139">
        <v>9776967</v>
      </c>
      <c r="J69" s="139">
        <v>57570</v>
      </c>
      <c r="K69" s="139">
        <v>9219</v>
      </c>
      <c r="L69" s="139">
        <v>9219</v>
      </c>
      <c r="M69" s="139" t="s">
        <v>579</v>
      </c>
      <c r="N69" s="139">
        <v>7173</v>
      </c>
      <c r="O69" s="139" t="s">
        <v>579</v>
      </c>
      <c r="P69" s="139">
        <v>7173</v>
      </c>
      <c r="Q69" s="140">
        <v>3046970</v>
      </c>
      <c r="R69" s="140">
        <v>3046970</v>
      </c>
      <c r="S69" s="139" t="s">
        <v>579</v>
      </c>
      <c r="T69" s="138">
        <v>31650</v>
      </c>
      <c r="U69" s="137" t="s">
        <v>842</v>
      </c>
      <c r="V69" s="132"/>
      <c r="W69" s="131"/>
      <c r="X69" s="131"/>
      <c r="Y69" s="130"/>
    </row>
    <row r="70" spans="1:25" s="128" customFormat="1" ht="9.75" customHeight="1" x14ac:dyDescent="0.2">
      <c r="A70" s="405" t="s">
        <v>367</v>
      </c>
      <c r="B70" s="405" t="s">
        <v>367</v>
      </c>
      <c r="C70" s="405" t="s">
        <v>374</v>
      </c>
      <c r="D70" s="404"/>
      <c r="E70" s="141">
        <v>13802573</v>
      </c>
      <c r="F70" s="139">
        <v>13703620</v>
      </c>
      <c r="G70" s="139">
        <v>98953</v>
      </c>
      <c r="H70" s="139">
        <v>9926188</v>
      </c>
      <c r="I70" s="139">
        <v>9872985</v>
      </c>
      <c r="J70" s="139">
        <v>53203</v>
      </c>
      <c r="K70" s="139">
        <v>9507</v>
      </c>
      <c r="L70" s="139">
        <v>9507</v>
      </c>
      <c r="M70" s="139" t="s">
        <v>579</v>
      </c>
      <c r="N70" s="139">
        <v>13303</v>
      </c>
      <c r="O70" s="139" t="s">
        <v>579</v>
      </c>
      <c r="P70" s="139">
        <v>13303</v>
      </c>
      <c r="Q70" s="140">
        <v>3821128</v>
      </c>
      <c r="R70" s="140">
        <v>3821128</v>
      </c>
      <c r="S70" s="139" t="s">
        <v>579</v>
      </c>
      <c r="T70" s="138">
        <v>32447</v>
      </c>
      <c r="U70" s="137" t="s">
        <v>843</v>
      </c>
      <c r="V70" s="132"/>
      <c r="W70" s="131"/>
      <c r="X70" s="131"/>
      <c r="Y70" s="130"/>
    </row>
    <row r="71" spans="1:25" s="128" customFormat="1" ht="9.75" customHeight="1" x14ac:dyDescent="0.2">
      <c r="A71" s="405" t="s">
        <v>367</v>
      </c>
      <c r="B71" s="405" t="s">
        <v>367</v>
      </c>
      <c r="C71" s="405" t="s">
        <v>373</v>
      </c>
      <c r="D71" s="404"/>
      <c r="E71" s="141">
        <v>12999668</v>
      </c>
      <c r="F71" s="139">
        <v>12902571</v>
      </c>
      <c r="G71" s="139">
        <v>97097</v>
      </c>
      <c r="H71" s="139">
        <v>9563181</v>
      </c>
      <c r="I71" s="139">
        <v>9509601</v>
      </c>
      <c r="J71" s="139">
        <v>53580</v>
      </c>
      <c r="K71" s="139">
        <v>9635</v>
      </c>
      <c r="L71" s="139">
        <v>9635</v>
      </c>
      <c r="M71" s="139" t="s">
        <v>579</v>
      </c>
      <c r="N71" s="139">
        <v>11864</v>
      </c>
      <c r="O71" s="139" t="s">
        <v>579</v>
      </c>
      <c r="P71" s="139">
        <v>11864</v>
      </c>
      <c r="Q71" s="140">
        <v>3383335</v>
      </c>
      <c r="R71" s="140">
        <v>3383335</v>
      </c>
      <c r="S71" s="139" t="s">
        <v>579</v>
      </c>
      <c r="T71" s="138">
        <v>31653</v>
      </c>
      <c r="U71" s="137" t="s">
        <v>844</v>
      </c>
      <c r="V71" s="132"/>
      <c r="W71" s="131"/>
      <c r="X71" s="131"/>
      <c r="Y71" s="130"/>
    </row>
    <row r="72" spans="1:25" s="128" customFormat="1" ht="9.75" customHeight="1" x14ac:dyDescent="0.2">
      <c r="A72" s="405" t="s">
        <v>367</v>
      </c>
      <c r="B72" s="405" t="s">
        <v>367</v>
      </c>
      <c r="C72" s="405" t="s">
        <v>372</v>
      </c>
      <c r="D72" s="404"/>
      <c r="E72" s="141">
        <v>12923940</v>
      </c>
      <c r="F72" s="139">
        <v>12827661</v>
      </c>
      <c r="G72" s="139">
        <v>96279</v>
      </c>
      <c r="H72" s="139">
        <v>9534046</v>
      </c>
      <c r="I72" s="139">
        <v>9479711</v>
      </c>
      <c r="J72" s="139">
        <v>54335</v>
      </c>
      <c r="K72" s="139">
        <v>10014</v>
      </c>
      <c r="L72" s="139">
        <v>10014</v>
      </c>
      <c r="M72" s="139" t="s">
        <v>579</v>
      </c>
      <c r="N72" s="139">
        <v>7346</v>
      </c>
      <c r="O72" s="139" t="s">
        <v>579</v>
      </c>
      <c r="P72" s="139">
        <v>7346</v>
      </c>
      <c r="Q72" s="140">
        <v>3337936</v>
      </c>
      <c r="R72" s="140">
        <v>3337936</v>
      </c>
      <c r="S72" s="139" t="s">
        <v>579</v>
      </c>
      <c r="T72" s="138">
        <v>34598</v>
      </c>
      <c r="U72" s="137" t="s">
        <v>845</v>
      </c>
      <c r="V72" s="132"/>
      <c r="W72" s="131"/>
      <c r="X72" s="131"/>
      <c r="Y72" s="130"/>
    </row>
    <row r="73" spans="1:25" s="128" customFormat="1" ht="9.75" customHeight="1" x14ac:dyDescent="0.2">
      <c r="A73" s="405" t="s">
        <v>367</v>
      </c>
      <c r="B73" s="405" t="s">
        <v>367</v>
      </c>
      <c r="C73" s="405" t="s">
        <v>746</v>
      </c>
      <c r="D73" s="404"/>
      <c r="E73" s="141">
        <v>12984104</v>
      </c>
      <c r="F73" s="139">
        <v>12874868</v>
      </c>
      <c r="G73" s="139">
        <v>109236</v>
      </c>
      <c r="H73" s="139">
        <v>8865353</v>
      </c>
      <c r="I73" s="139">
        <v>8797377</v>
      </c>
      <c r="J73" s="139">
        <v>67976</v>
      </c>
      <c r="K73" s="139">
        <v>8986</v>
      </c>
      <c r="L73" s="139">
        <v>8986</v>
      </c>
      <c r="M73" s="139" t="s">
        <v>579</v>
      </c>
      <c r="N73" s="139">
        <v>8730</v>
      </c>
      <c r="O73" s="139" t="s">
        <v>579</v>
      </c>
      <c r="P73" s="139">
        <v>8730</v>
      </c>
      <c r="Q73" s="140">
        <v>4068505</v>
      </c>
      <c r="R73" s="140">
        <v>4068505</v>
      </c>
      <c r="S73" s="139" t="s">
        <v>579</v>
      </c>
      <c r="T73" s="138">
        <v>32530</v>
      </c>
      <c r="U73" s="137" t="s">
        <v>846</v>
      </c>
      <c r="V73" s="132"/>
      <c r="W73" s="131"/>
      <c r="X73" s="131"/>
      <c r="Y73" s="130"/>
    </row>
    <row r="74" spans="1:25" s="128" customFormat="1" ht="9.75" customHeight="1" x14ac:dyDescent="0.2">
      <c r="A74" s="405" t="s">
        <v>367</v>
      </c>
      <c r="B74" s="405" t="s">
        <v>367</v>
      </c>
      <c r="C74" s="405" t="s">
        <v>747</v>
      </c>
      <c r="D74" s="404"/>
      <c r="E74" s="141">
        <v>13391087</v>
      </c>
      <c r="F74" s="139">
        <v>13287397</v>
      </c>
      <c r="G74" s="139">
        <v>103690</v>
      </c>
      <c r="H74" s="139">
        <v>9877861</v>
      </c>
      <c r="I74" s="139">
        <v>9817180</v>
      </c>
      <c r="J74" s="139">
        <v>60681</v>
      </c>
      <c r="K74" s="139">
        <v>6379</v>
      </c>
      <c r="L74" s="139">
        <v>6379</v>
      </c>
      <c r="M74" s="139" t="s">
        <v>579</v>
      </c>
      <c r="N74" s="139">
        <v>10793</v>
      </c>
      <c r="O74" s="139" t="s">
        <v>579</v>
      </c>
      <c r="P74" s="139">
        <v>10793</v>
      </c>
      <c r="Q74" s="140">
        <v>3463838</v>
      </c>
      <c r="R74" s="140">
        <v>3463838</v>
      </c>
      <c r="S74" s="139" t="s">
        <v>579</v>
      </c>
      <c r="T74" s="138">
        <v>32216</v>
      </c>
      <c r="U74" s="137" t="s">
        <v>847</v>
      </c>
      <c r="V74" s="132"/>
      <c r="W74" s="131"/>
      <c r="X74" s="131"/>
      <c r="Y74" s="130"/>
    </row>
    <row r="75" spans="1:25" s="128" customFormat="1" ht="9.75" customHeight="1" x14ac:dyDescent="0.2">
      <c r="A75" s="405" t="s">
        <v>367</v>
      </c>
      <c r="B75" s="405" t="s">
        <v>367</v>
      </c>
      <c r="C75" s="405" t="s">
        <v>748</v>
      </c>
      <c r="D75" s="404"/>
      <c r="E75" s="141">
        <v>13793879</v>
      </c>
      <c r="F75" s="139">
        <v>13686073</v>
      </c>
      <c r="G75" s="139">
        <v>107806</v>
      </c>
      <c r="H75" s="139">
        <v>10286517</v>
      </c>
      <c r="I75" s="139">
        <v>10229574</v>
      </c>
      <c r="J75" s="139">
        <v>56943</v>
      </c>
      <c r="K75" s="139">
        <v>9471</v>
      </c>
      <c r="L75" s="139">
        <v>9471</v>
      </c>
      <c r="M75" s="139" t="s">
        <v>579</v>
      </c>
      <c r="N75" s="139">
        <v>15086</v>
      </c>
      <c r="O75" s="139" t="s">
        <v>579</v>
      </c>
      <c r="P75" s="139">
        <v>15086</v>
      </c>
      <c r="Q75" s="140">
        <v>3447028</v>
      </c>
      <c r="R75" s="140">
        <v>3447028</v>
      </c>
      <c r="S75" s="139" t="s">
        <v>579</v>
      </c>
      <c r="T75" s="138">
        <v>35777</v>
      </c>
      <c r="U75" s="137" t="s">
        <v>848</v>
      </c>
      <c r="V75" s="132"/>
      <c r="W75" s="131"/>
      <c r="X75" s="131"/>
      <c r="Y75" s="130"/>
    </row>
    <row r="76" spans="1:25" s="128" customFormat="1" ht="9.75" customHeight="1" x14ac:dyDescent="0.2">
      <c r="A76" s="1032" t="s">
        <v>369</v>
      </c>
      <c r="B76" s="1032" t="s">
        <v>739</v>
      </c>
      <c r="C76" s="405" t="s">
        <v>744</v>
      </c>
      <c r="D76" s="404"/>
      <c r="E76" s="141">
        <v>13960202</v>
      </c>
      <c r="F76" s="139">
        <v>13854227</v>
      </c>
      <c r="G76" s="139">
        <v>105975</v>
      </c>
      <c r="H76" s="139">
        <v>10065380</v>
      </c>
      <c r="I76" s="139">
        <v>10003702</v>
      </c>
      <c r="J76" s="139">
        <v>61678</v>
      </c>
      <c r="K76" s="139">
        <v>8422</v>
      </c>
      <c r="L76" s="139">
        <v>8422</v>
      </c>
      <c r="M76" s="139" t="s">
        <v>579</v>
      </c>
      <c r="N76" s="139">
        <v>12595</v>
      </c>
      <c r="O76" s="139" t="s">
        <v>579</v>
      </c>
      <c r="P76" s="139">
        <v>12595</v>
      </c>
      <c r="Q76" s="140">
        <v>3842103</v>
      </c>
      <c r="R76" s="140">
        <v>3842103</v>
      </c>
      <c r="S76" s="139" t="s">
        <v>579</v>
      </c>
      <c r="T76" s="138">
        <v>31702</v>
      </c>
      <c r="U76" s="142" t="s">
        <v>849</v>
      </c>
      <c r="V76" s="132"/>
      <c r="W76" s="131"/>
      <c r="X76" s="131"/>
      <c r="Y76" s="130"/>
    </row>
    <row r="77" spans="1:25" s="128" customFormat="1" ht="9.75" customHeight="1" x14ac:dyDescent="0.2">
      <c r="A77" s="405" t="s">
        <v>367</v>
      </c>
      <c r="B77" s="405" t="s">
        <v>367</v>
      </c>
      <c r="C77" s="405" t="s">
        <v>745</v>
      </c>
      <c r="D77" s="404"/>
      <c r="E77" s="141">
        <v>12543508</v>
      </c>
      <c r="F77" s="139">
        <v>12449118</v>
      </c>
      <c r="G77" s="139">
        <v>94390</v>
      </c>
      <c r="H77" s="139">
        <v>9343716</v>
      </c>
      <c r="I77" s="139">
        <v>9293815</v>
      </c>
      <c r="J77" s="139">
        <v>49901</v>
      </c>
      <c r="K77" s="139">
        <v>7488</v>
      </c>
      <c r="L77" s="139">
        <v>7488</v>
      </c>
      <c r="M77" s="139" t="s">
        <v>579</v>
      </c>
      <c r="N77" s="139">
        <v>11540</v>
      </c>
      <c r="O77" s="139" t="s">
        <v>579</v>
      </c>
      <c r="P77" s="139">
        <v>11540</v>
      </c>
      <c r="Q77" s="140">
        <v>3147815</v>
      </c>
      <c r="R77" s="140">
        <v>3147815</v>
      </c>
      <c r="S77" s="139" t="s">
        <v>579</v>
      </c>
      <c r="T77" s="138">
        <v>32949</v>
      </c>
      <c r="U77" s="137" t="s">
        <v>838</v>
      </c>
      <c r="V77" s="132"/>
      <c r="W77" s="131"/>
      <c r="X77" s="131"/>
      <c r="Y77" s="130"/>
    </row>
    <row r="78" spans="1:25" s="128" customFormat="1" ht="9.75" customHeight="1" x14ac:dyDescent="0.2">
      <c r="A78" s="402" t="s">
        <v>367</v>
      </c>
      <c r="B78" s="402" t="s">
        <v>367</v>
      </c>
      <c r="C78" s="401" t="s">
        <v>378</v>
      </c>
      <c r="D78" s="400"/>
      <c r="E78" s="136">
        <v>12218568</v>
      </c>
      <c r="F78" s="135">
        <v>12128645</v>
      </c>
      <c r="G78" s="135">
        <v>89923</v>
      </c>
      <c r="H78" s="135">
        <v>9585668</v>
      </c>
      <c r="I78" s="135">
        <v>9535520</v>
      </c>
      <c r="J78" s="135">
        <v>50148</v>
      </c>
      <c r="K78" s="135">
        <v>11562</v>
      </c>
      <c r="L78" s="135">
        <v>11562</v>
      </c>
      <c r="M78" s="135" t="s">
        <v>579</v>
      </c>
      <c r="N78" s="135">
        <v>8842</v>
      </c>
      <c r="O78" s="135" t="s">
        <v>579</v>
      </c>
      <c r="P78" s="135">
        <v>8842</v>
      </c>
      <c r="Q78" s="135">
        <v>2581563</v>
      </c>
      <c r="R78" s="135">
        <v>2581563</v>
      </c>
      <c r="S78" s="135" t="s">
        <v>579</v>
      </c>
      <c r="T78" s="134">
        <v>30933</v>
      </c>
      <c r="U78" s="133" t="s">
        <v>839</v>
      </c>
      <c r="V78" s="132"/>
      <c r="W78" s="131"/>
      <c r="X78" s="131"/>
      <c r="Y78" s="130"/>
    </row>
    <row r="79" spans="1:25" s="128" customFormat="1" ht="10" customHeight="1" x14ac:dyDescent="0.2">
      <c r="A79" s="130"/>
      <c r="B79" s="130"/>
      <c r="C79" s="130"/>
      <c r="D79" s="130"/>
      <c r="N79" s="129"/>
      <c r="O79" s="129"/>
      <c r="P79" s="129"/>
    </row>
    <row r="80" spans="1:25" s="127" customFormat="1" ht="11.5" customHeight="1" x14ac:dyDescent="0.2"/>
    <row r="81" s="127" customFormat="1" ht="11.5" customHeight="1" x14ac:dyDescent="0.2"/>
    <row r="82" s="127" customFormat="1" ht="11.5" customHeight="1" x14ac:dyDescent="0.2"/>
    <row r="83" s="127" customFormat="1" ht="11.5" customHeight="1" x14ac:dyDescent="0.2"/>
    <row r="84" s="127" customFormat="1" ht="11.5" customHeight="1" x14ac:dyDescent="0.2"/>
    <row r="85" s="127" customFormat="1" ht="11.5" customHeight="1" x14ac:dyDescent="0.2"/>
    <row r="86" s="127" customFormat="1" ht="11.5" customHeight="1" x14ac:dyDescent="0.2"/>
    <row r="87" s="127" customFormat="1" ht="11.5" customHeight="1" x14ac:dyDescent="0.2"/>
    <row r="88" s="127" customFormat="1" ht="11.5" customHeight="1" x14ac:dyDescent="0.2"/>
    <row r="89" s="127" customFormat="1" ht="11.5" customHeight="1" x14ac:dyDescent="0.2"/>
    <row r="90" s="127" customFormat="1" ht="11.5" customHeight="1" x14ac:dyDescent="0.2"/>
    <row r="91" s="127" customFormat="1" ht="11.5" customHeight="1" x14ac:dyDescent="0.2"/>
    <row r="92" ht="11.5" customHeight="1" x14ac:dyDescent="0.2"/>
    <row r="93" ht="11.5" customHeight="1" x14ac:dyDescent="0.2"/>
    <row r="94" ht="11.5" customHeight="1" x14ac:dyDescent="0.2"/>
    <row r="95" ht="11.5" customHeight="1" x14ac:dyDescent="0.2"/>
    <row r="96" ht="11.5" customHeight="1" x14ac:dyDescent="0.2"/>
    <row r="97" ht="11.5" customHeight="1" x14ac:dyDescent="0.2"/>
    <row r="98" ht="11.5" customHeight="1" x14ac:dyDescent="0.2"/>
    <row r="99" ht="11.5" customHeight="1" x14ac:dyDescent="0.2"/>
    <row r="100" ht="11.5" customHeight="1" x14ac:dyDescent="0.2"/>
    <row r="101" ht="11.5" customHeight="1" x14ac:dyDescent="0.2"/>
    <row r="102" ht="11.5" customHeight="1" x14ac:dyDescent="0.2"/>
    <row r="103" ht="11.5" customHeight="1" x14ac:dyDescent="0.2"/>
    <row r="104" ht="11.5" customHeight="1" x14ac:dyDescent="0.2"/>
    <row r="105" ht="11.5" customHeight="1" x14ac:dyDescent="0.2"/>
    <row r="106" ht="11.5" customHeight="1" x14ac:dyDescent="0.2"/>
    <row r="107" ht="11.5" customHeight="1" x14ac:dyDescent="0.2"/>
    <row r="108" ht="11.5" customHeight="1" x14ac:dyDescent="0.2"/>
    <row r="109" ht="11.5" customHeight="1" x14ac:dyDescent="0.2"/>
    <row r="110" ht="13" customHeight="1" x14ac:dyDescent="0.2"/>
    <row r="111" ht="13" customHeight="1" x14ac:dyDescent="0.2"/>
    <row r="112" ht="13" customHeight="1" x14ac:dyDescent="0.2"/>
    <row r="113" ht="13" customHeight="1" x14ac:dyDescent="0.2"/>
    <row r="114" ht="13" customHeight="1" x14ac:dyDescent="0.2"/>
    <row r="115" ht="13" customHeight="1" x14ac:dyDescent="0.2"/>
    <row r="116" ht="13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</sheetData>
  <mergeCells count="32">
    <mergeCell ref="F8:F9"/>
    <mergeCell ref="G8:G9"/>
    <mergeCell ref="I8:I9"/>
    <mergeCell ref="J8:J9"/>
    <mergeCell ref="L8:L9"/>
    <mergeCell ref="M8:M9"/>
    <mergeCell ref="O8:O9"/>
    <mergeCell ref="P8:P9"/>
    <mergeCell ref="A43:D48"/>
    <mergeCell ref="F43:R43"/>
    <mergeCell ref="M47:M48"/>
    <mergeCell ref="O47:O48"/>
    <mergeCell ref="P47:P48"/>
    <mergeCell ref="R47:R48"/>
    <mergeCell ref="A4:D9"/>
    <mergeCell ref="F4:P4"/>
    <mergeCell ref="Q4:Q8"/>
    <mergeCell ref="K7:K8"/>
    <mergeCell ref="N7:N8"/>
    <mergeCell ref="E8:E9"/>
    <mergeCell ref="E47:E48"/>
    <mergeCell ref="F47:F48"/>
    <mergeCell ref="G47:G48"/>
    <mergeCell ref="I47:I48"/>
    <mergeCell ref="J47:J48"/>
    <mergeCell ref="S47:S48"/>
    <mergeCell ref="T47:T48"/>
    <mergeCell ref="U43:U47"/>
    <mergeCell ref="K46:K47"/>
    <mergeCell ref="N46:N47"/>
    <mergeCell ref="Q46:Q47"/>
    <mergeCell ref="L47:L48"/>
  </mergeCells>
  <phoneticPr fontId="25"/>
  <pageMargins left="0.59055118110236227" right="0.59055118110236227" top="0.59055118110236227" bottom="0.59055118110236227" header="0.59055118110236227" footer="0.15748031496062992"/>
  <pageSetup paperSize="9" scale="9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zoomScaleSheetLayoutView="115" workbookViewId="0"/>
  </sheetViews>
  <sheetFormatPr defaultColWidth="9" defaultRowHeight="16.5" x14ac:dyDescent="0.25"/>
  <cols>
    <col min="1" max="1" width="2.6328125" style="204" customWidth="1"/>
    <col min="2" max="2" width="12.36328125" style="204" customWidth="1"/>
    <col min="3" max="3" width="9.7265625" style="204" customWidth="1"/>
    <col min="4" max="4" width="8.6328125" style="204" customWidth="1"/>
    <col min="5" max="18" width="8.36328125" style="204" customWidth="1"/>
    <col min="19" max="19" width="9.36328125" style="204" customWidth="1"/>
    <col min="20" max="20" width="18.6328125" style="206" customWidth="1"/>
    <col min="21" max="21" width="2.6328125" style="205" customWidth="1"/>
    <col min="22" max="16384" width="9" style="204"/>
  </cols>
  <sheetData>
    <row r="1" spans="1:21" s="294" customFormat="1" ht="17.25" customHeight="1" x14ac:dyDescent="0.2">
      <c r="A1" s="292"/>
      <c r="B1" s="292" t="s">
        <v>359</v>
      </c>
      <c r="C1" s="293"/>
      <c r="D1" s="203"/>
      <c r="E1" s="203"/>
      <c r="F1" s="203"/>
      <c r="G1" s="203"/>
      <c r="H1" s="203"/>
      <c r="I1" s="292"/>
      <c r="J1" s="292"/>
      <c r="K1" s="203"/>
      <c r="L1" s="295"/>
      <c r="M1" s="295"/>
      <c r="N1" s="295"/>
      <c r="O1" s="295"/>
      <c r="P1" s="295"/>
      <c r="Q1" s="295"/>
      <c r="U1" s="295"/>
    </row>
    <row r="2" spans="1:21" s="290" customFormat="1" ht="17.25" customHeight="1" x14ac:dyDescent="0.2">
      <c r="A2" s="203"/>
      <c r="B2" s="292" t="s">
        <v>850</v>
      </c>
      <c r="C2" s="293"/>
      <c r="D2" s="203"/>
      <c r="E2" s="203"/>
      <c r="F2" s="203"/>
      <c r="G2" s="292"/>
      <c r="H2" s="292"/>
      <c r="I2" s="292"/>
      <c r="J2" s="292"/>
      <c r="K2" s="203"/>
      <c r="L2" s="291"/>
      <c r="M2" s="291"/>
      <c r="N2" s="291"/>
      <c r="O2" s="291"/>
      <c r="U2" s="291"/>
    </row>
    <row r="3" spans="1:21" s="126" customFormat="1" ht="17.25" customHeight="1" x14ac:dyDescent="0.2">
      <c r="A3" s="289"/>
      <c r="B3" s="288" t="s">
        <v>851</v>
      </c>
      <c r="C3" s="287"/>
      <c r="D3" s="200"/>
      <c r="E3" s="200"/>
      <c r="F3" s="200"/>
      <c r="G3" s="200"/>
      <c r="H3" s="200"/>
      <c r="I3" s="200"/>
      <c r="J3" s="200"/>
      <c r="K3" s="200"/>
      <c r="L3" s="286"/>
      <c r="M3" s="286"/>
      <c r="N3" s="286"/>
      <c r="O3" s="286"/>
      <c r="P3" s="286"/>
      <c r="Q3" s="162"/>
      <c r="R3" s="286"/>
      <c r="S3" s="177" t="s">
        <v>852</v>
      </c>
      <c r="T3" s="177"/>
      <c r="U3" s="285"/>
    </row>
    <row r="4" spans="1:21" s="254" customFormat="1" ht="16.5" customHeight="1" x14ac:dyDescent="0.2">
      <c r="A4" s="284"/>
      <c r="B4" s="235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165"/>
    </row>
    <row r="5" spans="1:21" s="254" customFormat="1" ht="16.5" customHeight="1" x14ac:dyDescent="0.2">
      <c r="A5" s="262"/>
      <c r="B5" s="269" t="s">
        <v>853</v>
      </c>
      <c r="C5" s="268" t="s">
        <v>358</v>
      </c>
      <c r="D5" s="263" t="s">
        <v>854</v>
      </c>
      <c r="E5" s="263" t="s">
        <v>855</v>
      </c>
      <c r="F5" s="263" t="s">
        <v>856</v>
      </c>
      <c r="G5" s="263" t="s">
        <v>857</v>
      </c>
      <c r="H5" s="263" t="s">
        <v>858</v>
      </c>
      <c r="I5" s="263" t="s">
        <v>859</v>
      </c>
      <c r="J5" s="274"/>
      <c r="K5" s="273"/>
      <c r="L5" s="265" t="s">
        <v>860</v>
      </c>
      <c r="M5" s="266" t="s">
        <v>861</v>
      </c>
      <c r="N5" s="266" t="s">
        <v>862</v>
      </c>
      <c r="O5" s="266" t="s">
        <v>863</v>
      </c>
      <c r="P5" s="272" t="s">
        <v>864</v>
      </c>
      <c r="Q5" s="271"/>
      <c r="R5" s="270"/>
      <c r="S5" s="264" t="s">
        <v>865</v>
      </c>
      <c r="T5" s="263" t="s">
        <v>357</v>
      </c>
      <c r="U5" s="165"/>
    </row>
    <row r="6" spans="1:21" s="254" customFormat="1" ht="16.5" customHeight="1" x14ac:dyDescent="0.2">
      <c r="A6" s="262"/>
      <c r="B6" s="269"/>
      <c r="C6" s="268"/>
      <c r="D6" s="263" t="s">
        <v>355</v>
      </c>
      <c r="E6" s="263" t="s">
        <v>355</v>
      </c>
      <c r="F6" s="263" t="s">
        <v>356</v>
      </c>
      <c r="G6" s="263"/>
      <c r="H6" s="263"/>
      <c r="I6" s="263" t="s">
        <v>355</v>
      </c>
      <c r="J6" s="263" t="s">
        <v>354</v>
      </c>
      <c r="K6" s="267" t="s">
        <v>353</v>
      </c>
      <c r="L6" s="265"/>
      <c r="M6" s="266"/>
      <c r="N6" s="266"/>
      <c r="O6" s="266"/>
      <c r="P6" s="266"/>
      <c r="Q6" s="266" t="s">
        <v>867</v>
      </c>
      <c r="R6" s="265" t="s">
        <v>868</v>
      </c>
      <c r="S6" s="264"/>
      <c r="T6" s="263"/>
      <c r="U6" s="165"/>
    </row>
    <row r="7" spans="1:21" s="254" customFormat="1" ht="33.75" customHeight="1" x14ac:dyDescent="0.2">
      <c r="A7" s="262"/>
      <c r="B7" s="261"/>
      <c r="C7" s="260" t="s">
        <v>869</v>
      </c>
      <c r="D7" s="260" t="s">
        <v>352</v>
      </c>
      <c r="E7" s="260" t="s">
        <v>870</v>
      </c>
      <c r="F7" s="260" t="s">
        <v>871</v>
      </c>
      <c r="G7" s="260" t="s">
        <v>351</v>
      </c>
      <c r="H7" s="260" t="s">
        <v>872</v>
      </c>
      <c r="I7" s="260" t="s">
        <v>873</v>
      </c>
      <c r="J7" s="260" t="s">
        <v>874</v>
      </c>
      <c r="K7" s="259" t="s">
        <v>875</v>
      </c>
      <c r="L7" s="258" t="s">
        <v>876</v>
      </c>
      <c r="M7" s="258" t="s">
        <v>350</v>
      </c>
      <c r="N7" s="258" t="s">
        <v>349</v>
      </c>
      <c r="O7" s="257" t="s">
        <v>348</v>
      </c>
      <c r="P7" s="1009" t="s">
        <v>877</v>
      </c>
      <c r="Q7" s="256"/>
      <c r="R7" s="256"/>
      <c r="S7" s="1007" t="s">
        <v>878</v>
      </c>
      <c r="T7" s="255"/>
      <c r="U7" s="165"/>
    </row>
    <row r="8" spans="1:21" s="150" customFormat="1" ht="15.65" customHeight="1" x14ac:dyDescent="0.2">
      <c r="A8" s="228"/>
      <c r="B8" s="235"/>
      <c r="C8" s="253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1"/>
      <c r="T8" s="229"/>
      <c r="U8" s="197"/>
    </row>
    <row r="9" spans="1:21" s="249" customFormat="1" ht="15.65" customHeight="1" x14ac:dyDescent="0.2">
      <c r="A9" s="228"/>
      <c r="B9" s="250" t="s">
        <v>347</v>
      </c>
      <c r="C9" s="239">
        <v>9266447</v>
      </c>
      <c r="D9" s="238">
        <v>1542670</v>
      </c>
      <c r="E9" s="238">
        <v>1263796</v>
      </c>
      <c r="F9" s="238">
        <v>918762</v>
      </c>
      <c r="G9" s="238">
        <v>1972039</v>
      </c>
      <c r="H9" s="238">
        <v>1440396</v>
      </c>
      <c r="I9" s="238">
        <v>2128784</v>
      </c>
      <c r="J9" s="238">
        <v>744584</v>
      </c>
      <c r="K9" s="238">
        <v>1384200</v>
      </c>
      <c r="L9" s="238">
        <v>431702</v>
      </c>
      <c r="M9" s="238">
        <v>206597</v>
      </c>
      <c r="N9" s="238">
        <v>6444</v>
      </c>
      <c r="O9" s="238">
        <v>13841</v>
      </c>
      <c r="P9" s="238">
        <v>1853446</v>
      </c>
      <c r="Q9" s="238">
        <v>1161029</v>
      </c>
      <c r="R9" s="238">
        <v>692417</v>
      </c>
      <c r="S9" s="237">
        <v>120219</v>
      </c>
      <c r="T9" s="236" t="s">
        <v>346</v>
      </c>
      <c r="U9" s="228"/>
    </row>
    <row r="10" spans="1:21" s="150" customFormat="1" ht="15.65" customHeight="1" x14ac:dyDescent="0.2">
      <c r="A10" s="228"/>
      <c r="B10" s="235" t="s">
        <v>345</v>
      </c>
      <c r="C10" s="232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42"/>
      <c r="Q10" s="242"/>
      <c r="R10" s="242"/>
      <c r="S10" s="241"/>
      <c r="T10" s="246"/>
      <c r="U10" s="228"/>
    </row>
    <row r="11" spans="1:21" s="150" customFormat="1" ht="15.65" customHeight="1" x14ac:dyDescent="0.2">
      <c r="A11" s="228"/>
      <c r="B11" s="233" t="s">
        <v>879</v>
      </c>
      <c r="C11" s="232">
        <v>5330258</v>
      </c>
      <c r="D11" s="231">
        <v>740900</v>
      </c>
      <c r="E11" s="248">
        <v>935703</v>
      </c>
      <c r="F11" s="248">
        <v>639418</v>
      </c>
      <c r="G11" s="248">
        <v>807139</v>
      </c>
      <c r="H11" s="248">
        <v>891968</v>
      </c>
      <c r="I11" s="231">
        <v>1315130</v>
      </c>
      <c r="J11" s="248">
        <v>320497</v>
      </c>
      <c r="K11" s="248">
        <v>994633</v>
      </c>
      <c r="L11" s="248">
        <v>224533</v>
      </c>
      <c r="M11" s="248">
        <v>153821</v>
      </c>
      <c r="N11" s="248" t="s">
        <v>579</v>
      </c>
      <c r="O11" s="248">
        <v>4010</v>
      </c>
      <c r="P11" s="231">
        <v>198378</v>
      </c>
      <c r="Q11" s="231">
        <v>78110</v>
      </c>
      <c r="R11" s="231">
        <v>120268</v>
      </c>
      <c r="S11" s="230" t="s">
        <v>579</v>
      </c>
      <c r="T11" s="229" t="s">
        <v>327</v>
      </c>
      <c r="U11" s="228"/>
    </row>
    <row r="12" spans="1:21" s="150" customFormat="1" ht="15.65" customHeight="1" x14ac:dyDescent="0.2">
      <c r="A12" s="228"/>
      <c r="B12" s="233"/>
      <c r="C12" s="232"/>
      <c r="D12" s="231"/>
      <c r="E12" s="248"/>
      <c r="F12" s="248"/>
      <c r="G12" s="248"/>
      <c r="H12" s="248"/>
      <c r="I12" s="231"/>
      <c r="J12" s="248"/>
      <c r="K12" s="248"/>
      <c r="L12" s="248"/>
      <c r="M12" s="248"/>
      <c r="N12" s="248"/>
      <c r="O12" s="248"/>
      <c r="P12" s="248"/>
      <c r="Q12" s="248"/>
      <c r="R12" s="248"/>
      <c r="S12" s="247"/>
      <c r="T12" s="229"/>
      <c r="U12" s="228"/>
    </row>
    <row r="13" spans="1:21" s="150" customFormat="1" ht="23.25" customHeight="1" x14ac:dyDescent="0.2">
      <c r="A13" s="228"/>
      <c r="B13" s="233" t="s">
        <v>880</v>
      </c>
      <c r="C13" s="232">
        <v>3936189</v>
      </c>
      <c r="D13" s="231">
        <v>801770</v>
      </c>
      <c r="E13" s="231">
        <v>328093</v>
      </c>
      <c r="F13" s="231">
        <v>279344</v>
      </c>
      <c r="G13" s="231">
        <v>1164900</v>
      </c>
      <c r="H13" s="231">
        <v>548428</v>
      </c>
      <c r="I13" s="231">
        <v>813654</v>
      </c>
      <c r="J13" s="231">
        <v>424087</v>
      </c>
      <c r="K13" s="231">
        <v>389567</v>
      </c>
      <c r="L13" s="231">
        <v>207169</v>
      </c>
      <c r="M13" s="231">
        <v>52776</v>
      </c>
      <c r="N13" s="231">
        <v>6444</v>
      </c>
      <c r="O13" s="231">
        <v>9831</v>
      </c>
      <c r="P13" s="248">
        <v>1655068</v>
      </c>
      <c r="Q13" s="248">
        <v>1082919</v>
      </c>
      <c r="R13" s="248">
        <v>572149</v>
      </c>
      <c r="S13" s="247">
        <v>120219</v>
      </c>
      <c r="T13" s="229" t="s">
        <v>331</v>
      </c>
      <c r="U13" s="228"/>
    </row>
    <row r="14" spans="1:21" s="150" customFormat="1" ht="15.65" customHeight="1" x14ac:dyDescent="0.2">
      <c r="A14" s="228"/>
      <c r="B14" s="235" t="s">
        <v>345</v>
      </c>
      <c r="C14" s="232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42"/>
      <c r="Q14" s="242"/>
      <c r="R14" s="242"/>
      <c r="S14" s="241"/>
      <c r="T14" s="246"/>
      <c r="U14" s="228"/>
    </row>
    <row r="15" spans="1:21" s="150" customFormat="1" ht="15.65" customHeight="1" x14ac:dyDescent="0.2">
      <c r="A15" s="228"/>
      <c r="B15" s="240" t="s">
        <v>344</v>
      </c>
      <c r="C15" s="239">
        <v>211227952</v>
      </c>
      <c r="D15" s="238">
        <v>55773721</v>
      </c>
      <c r="E15" s="238">
        <v>47080070</v>
      </c>
      <c r="F15" s="238">
        <v>15515009</v>
      </c>
      <c r="G15" s="238">
        <v>17708906</v>
      </c>
      <c r="H15" s="238">
        <v>42832650</v>
      </c>
      <c r="I15" s="238">
        <v>32317596</v>
      </c>
      <c r="J15" s="238">
        <v>12955311</v>
      </c>
      <c r="K15" s="238">
        <v>19362285</v>
      </c>
      <c r="L15" s="238">
        <v>2389247</v>
      </c>
      <c r="M15" s="238">
        <v>3305966</v>
      </c>
      <c r="N15" s="238">
        <v>78340</v>
      </c>
      <c r="O15" s="238">
        <v>83273</v>
      </c>
      <c r="P15" s="238">
        <v>15442912</v>
      </c>
      <c r="Q15" s="238">
        <v>11301297</v>
      </c>
      <c r="R15" s="238">
        <v>4141615</v>
      </c>
      <c r="S15" s="237">
        <v>79955234</v>
      </c>
      <c r="T15" s="245" t="s">
        <v>881</v>
      </c>
      <c r="U15" s="228"/>
    </row>
    <row r="16" spans="1:21" s="150" customFormat="1" ht="15.65" customHeight="1" x14ac:dyDescent="0.2">
      <c r="A16" s="228"/>
      <c r="B16" s="235"/>
      <c r="C16" s="232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42"/>
      <c r="Q16" s="242"/>
      <c r="R16" s="242"/>
      <c r="S16" s="241"/>
      <c r="T16" s="229"/>
      <c r="U16" s="228"/>
    </row>
    <row r="17" spans="1:21" s="150" customFormat="1" ht="15.65" customHeight="1" x14ac:dyDescent="0.2">
      <c r="A17" s="228"/>
      <c r="B17" s="233" t="s">
        <v>882</v>
      </c>
      <c r="C17" s="232">
        <v>175133561</v>
      </c>
      <c r="D17" s="231">
        <v>53737984</v>
      </c>
      <c r="E17" s="231">
        <v>18790748</v>
      </c>
      <c r="F17" s="231">
        <v>15144484</v>
      </c>
      <c r="G17" s="231">
        <v>15899596</v>
      </c>
      <c r="H17" s="231">
        <v>41878448</v>
      </c>
      <c r="I17" s="231">
        <v>29682301</v>
      </c>
      <c r="J17" s="231">
        <v>12607827</v>
      </c>
      <c r="K17" s="231">
        <v>17074474</v>
      </c>
      <c r="L17" s="231">
        <v>2215066</v>
      </c>
      <c r="M17" s="231">
        <v>3172921</v>
      </c>
      <c r="N17" s="231">
        <v>69218</v>
      </c>
      <c r="O17" s="231">
        <v>64205</v>
      </c>
      <c r="P17" s="231">
        <v>4521167</v>
      </c>
      <c r="Q17" s="231">
        <v>2303782</v>
      </c>
      <c r="R17" s="231">
        <v>2217385</v>
      </c>
      <c r="S17" s="230" t="s">
        <v>579</v>
      </c>
      <c r="T17" s="229" t="s">
        <v>343</v>
      </c>
      <c r="U17" s="228"/>
    </row>
    <row r="18" spans="1:21" s="150" customFormat="1" ht="15.65" customHeight="1" x14ac:dyDescent="0.2">
      <c r="A18" s="228"/>
      <c r="B18" s="233"/>
      <c r="C18" s="232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0"/>
      <c r="T18" s="229"/>
      <c r="U18" s="228"/>
    </row>
    <row r="19" spans="1:21" s="150" customFormat="1" ht="15.65" customHeight="1" x14ac:dyDescent="0.2">
      <c r="A19" s="228"/>
      <c r="B19" s="233" t="s">
        <v>883</v>
      </c>
      <c r="C19" s="232">
        <v>33510425</v>
      </c>
      <c r="D19" s="231">
        <v>983829</v>
      </c>
      <c r="E19" s="231">
        <v>28277414</v>
      </c>
      <c r="F19" s="231">
        <v>313850</v>
      </c>
      <c r="G19" s="231">
        <v>1418361</v>
      </c>
      <c r="H19" s="231">
        <v>322897</v>
      </c>
      <c r="I19" s="231">
        <v>2194074</v>
      </c>
      <c r="J19" s="231">
        <v>77316</v>
      </c>
      <c r="K19" s="231">
        <v>2116758</v>
      </c>
      <c r="L19" s="231">
        <v>173087</v>
      </c>
      <c r="M19" s="231">
        <v>91593</v>
      </c>
      <c r="N19" s="231">
        <v>1226</v>
      </c>
      <c r="O19" s="231">
        <v>19068</v>
      </c>
      <c r="P19" s="231">
        <v>10663735</v>
      </c>
      <c r="Q19" s="231">
        <v>8997515</v>
      </c>
      <c r="R19" s="231">
        <v>1666220</v>
      </c>
      <c r="S19" s="230">
        <v>79594758</v>
      </c>
      <c r="T19" s="234" t="s">
        <v>342</v>
      </c>
      <c r="U19" s="228"/>
    </row>
    <row r="20" spans="1:21" s="150" customFormat="1" ht="15.65" customHeight="1" x14ac:dyDescent="0.2">
      <c r="A20" s="228"/>
      <c r="B20" s="233"/>
      <c r="C20" s="232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42"/>
      <c r="Q20" s="242"/>
      <c r="R20" s="242"/>
      <c r="S20" s="241"/>
      <c r="T20" s="234"/>
      <c r="U20" s="228"/>
    </row>
    <row r="21" spans="1:21" s="150" customFormat="1" ht="30.75" customHeight="1" x14ac:dyDescent="0.2">
      <c r="A21" s="228"/>
      <c r="B21" s="233" t="s">
        <v>884</v>
      </c>
      <c r="C21" s="232">
        <v>263836</v>
      </c>
      <c r="D21" s="231">
        <v>143368</v>
      </c>
      <c r="E21" s="231" t="s">
        <v>579</v>
      </c>
      <c r="F21" s="231">
        <v>9815</v>
      </c>
      <c r="G21" s="231">
        <v>18217</v>
      </c>
      <c r="H21" s="231">
        <v>73866</v>
      </c>
      <c r="I21" s="231">
        <v>18570</v>
      </c>
      <c r="J21" s="231">
        <v>1138</v>
      </c>
      <c r="K21" s="231">
        <v>17432</v>
      </c>
      <c r="L21" s="231" t="s">
        <v>579</v>
      </c>
      <c r="M21" s="231">
        <v>508</v>
      </c>
      <c r="N21" s="231">
        <v>7896</v>
      </c>
      <c r="O21" s="231" t="s">
        <v>579</v>
      </c>
      <c r="P21" s="231">
        <v>41928</v>
      </c>
      <c r="Q21" s="231" t="s">
        <v>579</v>
      </c>
      <c r="R21" s="231">
        <v>41928</v>
      </c>
      <c r="S21" s="230">
        <v>1169</v>
      </c>
      <c r="T21" s="234" t="s">
        <v>885</v>
      </c>
      <c r="U21" s="228"/>
    </row>
    <row r="22" spans="1:21" s="150" customFormat="1" ht="15.65" customHeight="1" x14ac:dyDescent="0.2">
      <c r="A22" s="228"/>
      <c r="B22" s="233"/>
      <c r="C22" s="232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42"/>
      <c r="Q22" s="242"/>
      <c r="R22" s="242"/>
      <c r="S22" s="241"/>
      <c r="T22" s="234"/>
      <c r="U22" s="228"/>
    </row>
    <row r="23" spans="1:21" s="150" customFormat="1" ht="22.5" customHeight="1" x14ac:dyDescent="0.2">
      <c r="A23" s="228"/>
      <c r="B23" s="233" t="s">
        <v>341</v>
      </c>
      <c r="C23" s="232" t="s">
        <v>579</v>
      </c>
      <c r="D23" s="231" t="s">
        <v>579</v>
      </c>
      <c r="E23" s="231" t="s">
        <v>579</v>
      </c>
      <c r="F23" s="231" t="s">
        <v>579</v>
      </c>
      <c r="G23" s="231" t="s">
        <v>579</v>
      </c>
      <c r="H23" s="231" t="s">
        <v>579</v>
      </c>
      <c r="I23" s="231" t="s">
        <v>579</v>
      </c>
      <c r="J23" s="231" t="s">
        <v>579</v>
      </c>
      <c r="K23" s="231" t="s">
        <v>579</v>
      </c>
      <c r="L23" s="231" t="s">
        <v>579</v>
      </c>
      <c r="M23" s="231" t="s">
        <v>579</v>
      </c>
      <c r="N23" s="231" t="s">
        <v>579</v>
      </c>
      <c r="O23" s="231" t="s">
        <v>579</v>
      </c>
      <c r="P23" s="231">
        <v>216082</v>
      </c>
      <c r="Q23" s="231" t="s">
        <v>579</v>
      </c>
      <c r="R23" s="231">
        <v>216082</v>
      </c>
      <c r="S23" s="230" t="s">
        <v>579</v>
      </c>
      <c r="T23" s="234" t="s">
        <v>886</v>
      </c>
      <c r="U23" s="228"/>
    </row>
    <row r="24" spans="1:21" s="150" customFormat="1" ht="15.65" customHeight="1" x14ac:dyDescent="0.2">
      <c r="A24" s="228"/>
      <c r="B24" s="233"/>
      <c r="C24" s="232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42"/>
      <c r="Q24" s="242"/>
      <c r="R24" s="242"/>
      <c r="S24" s="241"/>
      <c r="T24" s="234"/>
      <c r="U24" s="228"/>
    </row>
    <row r="25" spans="1:21" s="150" customFormat="1" ht="15.65" customHeight="1" x14ac:dyDescent="0.2">
      <c r="A25" s="228"/>
      <c r="B25" s="244" t="s">
        <v>887</v>
      </c>
      <c r="C25" s="232">
        <v>2320130</v>
      </c>
      <c r="D25" s="231">
        <v>908540</v>
      </c>
      <c r="E25" s="231">
        <v>11908</v>
      </c>
      <c r="F25" s="231">
        <v>46860</v>
      </c>
      <c r="G25" s="231">
        <v>372732</v>
      </c>
      <c r="H25" s="231">
        <v>557439</v>
      </c>
      <c r="I25" s="231">
        <v>422651</v>
      </c>
      <c r="J25" s="231">
        <v>269030</v>
      </c>
      <c r="K25" s="231">
        <v>153621</v>
      </c>
      <c r="L25" s="231">
        <v>1094</v>
      </c>
      <c r="M25" s="231">
        <v>40944</v>
      </c>
      <c r="N25" s="231" t="s">
        <v>579</v>
      </c>
      <c r="O25" s="231" t="s">
        <v>579</v>
      </c>
      <c r="P25" s="231" t="s">
        <v>579</v>
      </c>
      <c r="Q25" s="231" t="s">
        <v>579</v>
      </c>
      <c r="R25" s="231" t="s">
        <v>579</v>
      </c>
      <c r="S25" s="230">
        <v>359307</v>
      </c>
      <c r="T25" s="234" t="s">
        <v>340</v>
      </c>
      <c r="U25" s="228"/>
    </row>
    <row r="26" spans="1:21" s="150" customFormat="1" ht="15.65" customHeight="1" x14ac:dyDescent="0.2">
      <c r="A26" s="228"/>
      <c r="B26" s="243"/>
      <c r="C26" s="232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0"/>
      <c r="T26" s="234"/>
      <c r="U26" s="228"/>
    </row>
    <row r="27" spans="1:21" s="150" customFormat="1" ht="15.65" customHeight="1" x14ac:dyDescent="0.2">
      <c r="A27" s="228"/>
      <c r="B27" s="240" t="s">
        <v>339</v>
      </c>
      <c r="C27" s="239">
        <v>211446131</v>
      </c>
      <c r="D27" s="238">
        <v>55815211</v>
      </c>
      <c r="E27" s="238">
        <v>47082311</v>
      </c>
      <c r="F27" s="238">
        <v>15455399</v>
      </c>
      <c r="G27" s="238">
        <v>17702430</v>
      </c>
      <c r="H27" s="238">
        <v>42924926</v>
      </c>
      <c r="I27" s="238">
        <v>32465854</v>
      </c>
      <c r="J27" s="238">
        <v>13022607</v>
      </c>
      <c r="K27" s="238">
        <v>19443247</v>
      </c>
      <c r="L27" s="238">
        <v>2396775</v>
      </c>
      <c r="M27" s="238">
        <v>3295701</v>
      </c>
      <c r="N27" s="238">
        <v>76662</v>
      </c>
      <c r="O27" s="238">
        <v>84474</v>
      </c>
      <c r="P27" s="238">
        <v>15398479</v>
      </c>
      <c r="Q27" s="238">
        <v>11262884</v>
      </c>
      <c r="R27" s="238">
        <v>4135595</v>
      </c>
      <c r="S27" s="237">
        <v>79962286</v>
      </c>
      <c r="T27" s="236" t="s">
        <v>888</v>
      </c>
      <c r="U27" s="228"/>
    </row>
    <row r="28" spans="1:21" s="150" customFormat="1" ht="15.65" customHeight="1" x14ac:dyDescent="0.2">
      <c r="A28" s="228"/>
      <c r="B28" s="235"/>
      <c r="C28" s="232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42"/>
      <c r="Q28" s="242"/>
      <c r="R28" s="242"/>
      <c r="S28" s="241"/>
      <c r="T28" s="234"/>
      <c r="U28" s="228"/>
    </row>
    <row r="29" spans="1:21" s="150" customFormat="1" ht="15.65" customHeight="1" x14ac:dyDescent="0.2">
      <c r="A29" s="197"/>
      <c r="B29" s="233" t="s">
        <v>338</v>
      </c>
      <c r="C29" s="232">
        <v>175567097</v>
      </c>
      <c r="D29" s="231">
        <v>51903928</v>
      </c>
      <c r="E29" s="231">
        <v>45947615</v>
      </c>
      <c r="F29" s="231">
        <v>5210898</v>
      </c>
      <c r="G29" s="231">
        <v>16666384</v>
      </c>
      <c r="H29" s="231">
        <v>33664038</v>
      </c>
      <c r="I29" s="231">
        <v>22174234</v>
      </c>
      <c r="J29" s="231">
        <v>11516821</v>
      </c>
      <c r="K29" s="231">
        <v>10657413</v>
      </c>
      <c r="L29" s="231">
        <v>1407901</v>
      </c>
      <c r="M29" s="231">
        <v>1871905</v>
      </c>
      <c r="N29" s="231">
        <v>55482</v>
      </c>
      <c r="O29" s="231">
        <v>38445</v>
      </c>
      <c r="P29" s="231">
        <v>12595523</v>
      </c>
      <c r="Q29" s="231">
        <v>9820786</v>
      </c>
      <c r="R29" s="231">
        <v>2774737</v>
      </c>
      <c r="S29" s="230">
        <v>79921726</v>
      </c>
      <c r="T29" s="234" t="s">
        <v>337</v>
      </c>
      <c r="U29" s="197"/>
    </row>
    <row r="30" spans="1:21" s="150" customFormat="1" ht="15.65" customHeight="1" x14ac:dyDescent="0.2">
      <c r="A30" s="197"/>
      <c r="B30" s="233"/>
      <c r="C30" s="232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0"/>
      <c r="T30" s="234"/>
      <c r="U30" s="197"/>
    </row>
    <row r="31" spans="1:21" s="150" customFormat="1" ht="15.65" customHeight="1" x14ac:dyDescent="0.2">
      <c r="A31" s="228"/>
      <c r="B31" s="233" t="s">
        <v>889</v>
      </c>
      <c r="C31" s="232">
        <v>32091083</v>
      </c>
      <c r="D31" s="231">
        <v>3909107</v>
      </c>
      <c r="E31" s="231">
        <v>51095</v>
      </c>
      <c r="F31" s="231">
        <v>10058468</v>
      </c>
      <c r="G31" s="231">
        <v>545768</v>
      </c>
      <c r="H31" s="231">
        <v>9230666</v>
      </c>
      <c r="I31" s="231">
        <v>8295979</v>
      </c>
      <c r="J31" s="231">
        <v>1349403</v>
      </c>
      <c r="K31" s="231">
        <v>6946576</v>
      </c>
      <c r="L31" s="231">
        <v>800803</v>
      </c>
      <c r="M31" s="231">
        <v>79259</v>
      </c>
      <c r="N31" s="231">
        <v>1098</v>
      </c>
      <c r="O31" s="231">
        <v>44515</v>
      </c>
      <c r="P31" s="231">
        <v>200018</v>
      </c>
      <c r="Q31" s="231">
        <v>146301</v>
      </c>
      <c r="R31" s="231">
        <v>53717</v>
      </c>
      <c r="S31" s="230" t="s">
        <v>579</v>
      </c>
      <c r="T31" s="234" t="s">
        <v>336</v>
      </c>
      <c r="U31" s="228"/>
    </row>
    <row r="32" spans="1:21" s="150" customFormat="1" ht="15.65" customHeight="1" x14ac:dyDescent="0.2">
      <c r="A32" s="228"/>
      <c r="B32" s="233"/>
      <c r="C32" s="232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0"/>
      <c r="T32" s="234"/>
      <c r="U32" s="228"/>
    </row>
    <row r="33" spans="1:21" s="150" customFormat="1" ht="31.5" customHeight="1" x14ac:dyDescent="0.2">
      <c r="A33" s="228"/>
      <c r="B33" s="233" t="s">
        <v>335</v>
      </c>
      <c r="C33" s="232">
        <v>1836947</v>
      </c>
      <c r="D33" s="231">
        <v>1290</v>
      </c>
      <c r="E33" s="231">
        <v>1011079</v>
      </c>
      <c r="F33" s="231">
        <v>68158</v>
      </c>
      <c r="G33" s="231">
        <v>447139</v>
      </c>
      <c r="H33" s="231">
        <v>26272</v>
      </c>
      <c r="I33" s="231">
        <v>283009</v>
      </c>
      <c r="J33" s="231">
        <v>81501</v>
      </c>
      <c r="K33" s="231">
        <v>201508</v>
      </c>
      <c r="L33" s="231">
        <v>21674</v>
      </c>
      <c r="M33" s="231">
        <v>997</v>
      </c>
      <c r="N33" s="231" t="s">
        <v>579</v>
      </c>
      <c r="O33" s="231">
        <v>278</v>
      </c>
      <c r="P33" s="231">
        <v>405573</v>
      </c>
      <c r="Q33" s="231">
        <v>43704</v>
      </c>
      <c r="R33" s="231">
        <v>361869</v>
      </c>
      <c r="S33" s="230" t="s">
        <v>579</v>
      </c>
      <c r="T33" s="234" t="s">
        <v>890</v>
      </c>
      <c r="U33" s="228"/>
    </row>
    <row r="34" spans="1:21" s="150" customFormat="1" ht="15.65" customHeight="1" x14ac:dyDescent="0.2">
      <c r="A34" s="228"/>
      <c r="B34" s="233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0"/>
      <c r="T34" s="234"/>
      <c r="U34" s="228"/>
    </row>
    <row r="35" spans="1:21" s="150" customFormat="1" ht="15.65" customHeight="1" x14ac:dyDescent="0.2">
      <c r="A35" s="228"/>
      <c r="B35" s="233" t="s">
        <v>891</v>
      </c>
      <c r="C35" s="232">
        <v>1750113</v>
      </c>
      <c r="D35" s="231">
        <v>886</v>
      </c>
      <c r="E35" s="231">
        <v>32566</v>
      </c>
      <c r="F35" s="231">
        <v>18</v>
      </c>
      <c r="G35" s="231">
        <v>43139</v>
      </c>
      <c r="H35" s="231">
        <v>3950</v>
      </c>
      <c r="I35" s="231">
        <v>1669554</v>
      </c>
      <c r="J35" s="231">
        <v>74882</v>
      </c>
      <c r="K35" s="231">
        <v>1594672</v>
      </c>
      <c r="L35" s="231">
        <v>70898</v>
      </c>
      <c r="M35" s="231">
        <v>1343540</v>
      </c>
      <c r="N35" s="231">
        <v>6</v>
      </c>
      <c r="O35" s="231" t="s">
        <v>579</v>
      </c>
      <c r="P35" s="231">
        <v>752364</v>
      </c>
      <c r="Q35" s="231">
        <v>557737</v>
      </c>
      <c r="R35" s="231">
        <v>194627</v>
      </c>
      <c r="S35" s="230">
        <v>1041</v>
      </c>
      <c r="T35" s="234" t="s">
        <v>334</v>
      </c>
      <c r="U35" s="228"/>
    </row>
    <row r="36" spans="1:21" s="150" customFormat="1" ht="15.65" customHeight="1" x14ac:dyDescent="0.2">
      <c r="A36" s="228"/>
      <c r="B36" s="233"/>
      <c r="C36" s="232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0"/>
      <c r="T36" s="234"/>
      <c r="U36" s="228"/>
    </row>
    <row r="37" spans="1:21" s="150" customFormat="1" ht="15.65" customHeight="1" x14ac:dyDescent="0.2">
      <c r="A37" s="228"/>
      <c r="B37" s="233" t="s">
        <v>892</v>
      </c>
      <c r="C37" s="232">
        <v>200891</v>
      </c>
      <c r="D37" s="231" t="s">
        <v>579</v>
      </c>
      <c r="E37" s="231">
        <v>39956</v>
      </c>
      <c r="F37" s="231">
        <v>117857</v>
      </c>
      <c r="G37" s="231" t="s">
        <v>579</v>
      </c>
      <c r="H37" s="231" t="s">
        <v>579</v>
      </c>
      <c r="I37" s="231">
        <v>43078</v>
      </c>
      <c r="J37" s="231" t="s">
        <v>579</v>
      </c>
      <c r="K37" s="231">
        <v>43078</v>
      </c>
      <c r="L37" s="231">
        <v>95499</v>
      </c>
      <c r="M37" s="231" t="s">
        <v>579</v>
      </c>
      <c r="N37" s="231">
        <v>20076</v>
      </c>
      <c r="O37" s="231">
        <v>1236</v>
      </c>
      <c r="P37" s="231">
        <v>1445001</v>
      </c>
      <c r="Q37" s="231">
        <v>694356</v>
      </c>
      <c r="R37" s="231">
        <v>750645</v>
      </c>
      <c r="S37" s="230">
        <v>39519</v>
      </c>
      <c r="T37" s="234" t="s">
        <v>333</v>
      </c>
      <c r="U37" s="228"/>
    </row>
    <row r="38" spans="1:21" s="150" customFormat="1" ht="15.65" customHeight="1" x14ac:dyDescent="0.2">
      <c r="A38" s="228"/>
      <c r="B38" s="235"/>
      <c r="C38" s="232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0"/>
      <c r="T38" s="234"/>
      <c r="U38" s="228"/>
    </row>
    <row r="39" spans="1:21" s="150" customFormat="1" ht="15.65" customHeight="1" x14ac:dyDescent="0.2">
      <c r="A39" s="228"/>
      <c r="B39" s="240" t="s">
        <v>332</v>
      </c>
      <c r="C39" s="239">
        <v>9048268</v>
      </c>
      <c r="D39" s="238">
        <v>1501180</v>
      </c>
      <c r="E39" s="238">
        <v>1261555</v>
      </c>
      <c r="F39" s="238">
        <v>978372</v>
      </c>
      <c r="G39" s="238">
        <v>1978515</v>
      </c>
      <c r="H39" s="238">
        <v>1348120</v>
      </c>
      <c r="I39" s="238">
        <v>1980526</v>
      </c>
      <c r="J39" s="238">
        <v>677288</v>
      </c>
      <c r="K39" s="238">
        <v>1303238</v>
      </c>
      <c r="L39" s="238">
        <v>424174</v>
      </c>
      <c r="M39" s="238">
        <v>216862</v>
      </c>
      <c r="N39" s="238">
        <v>8122</v>
      </c>
      <c r="O39" s="238">
        <v>12640</v>
      </c>
      <c r="P39" s="238">
        <v>1897879</v>
      </c>
      <c r="Q39" s="238">
        <v>1199442</v>
      </c>
      <c r="R39" s="238">
        <v>698437</v>
      </c>
      <c r="S39" s="237">
        <v>113167</v>
      </c>
      <c r="T39" s="236" t="s">
        <v>893</v>
      </c>
      <c r="U39" s="228"/>
    </row>
    <row r="40" spans="1:21" s="150" customFormat="1" ht="15.65" customHeight="1" x14ac:dyDescent="0.2">
      <c r="A40" s="228"/>
      <c r="B40" s="235"/>
      <c r="C40" s="232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0"/>
      <c r="T40" s="234"/>
      <c r="U40" s="228"/>
    </row>
    <row r="41" spans="1:21" s="150" customFormat="1" ht="15.65" customHeight="1" x14ac:dyDescent="0.2">
      <c r="A41" s="228"/>
      <c r="B41" s="233" t="s">
        <v>879</v>
      </c>
      <c r="C41" s="232">
        <v>5283918</v>
      </c>
      <c r="D41" s="231">
        <v>708950</v>
      </c>
      <c r="E41" s="231">
        <v>876338</v>
      </c>
      <c r="F41" s="231">
        <v>721166</v>
      </c>
      <c r="G41" s="231">
        <v>829626</v>
      </c>
      <c r="H41" s="231">
        <v>839938</v>
      </c>
      <c r="I41" s="231">
        <v>1307900</v>
      </c>
      <c r="J41" s="231">
        <v>317445</v>
      </c>
      <c r="K41" s="231">
        <v>990455</v>
      </c>
      <c r="L41" s="231">
        <v>158777</v>
      </c>
      <c r="M41" s="231">
        <v>152660</v>
      </c>
      <c r="N41" s="231" t="s">
        <v>579</v>
      </c>
      <c r="O41" s="231">
        <v>4428</v>
      </c>
      <c r="P41" s="231">
        <v>199706</v>
      </c>
      <c r="Q41" s="231">
        <v>70076</v>
      </c>
      <c r="R41" s="231">
        <v>129630</v>
      </c>
      <c r="S41" s="230" t="s">
        <v>579</v>
      </c>
      <c r="T41" s="229" t="s">
        <v>327</v>
      </c>
      <c r="U41" s="228"/>
    </row>
    <row r="42" spans="1:21" s="150" customFormat="1" ht="15.65" customHeight="1" x14ac:dyDescent="0.2">
      <c r="A42" s="228"/>
      <c r="B42" s="233"/>
      <c r="C42" s="232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0"/>
      <c r="T42" s="229"/>
      <c r="U42" s="228"/>
    </row>
    <row r="43" spans="1:21" s="150" customFormat="1" ht="21" customHeight="1" x14ac:dyDescent="0.2">
      <c r="A43" s="228"/>
      <c r="B43" s="233" t="s">
        <v>894</v>
      </c>
      <c r="C43" s="232">
        <v>3764350</v>
      </c>
      <c r="D43" s="231">
        <v>792230</v>
      </c>
      <c r="E43" s="231">
        <v>385217</v>
      </c>
      <c r="F43" s="231">
        <v>257206</v>
      </c>
      <c r="G43" s="231">
        <v>1148889</v>
      </c>
      <c r="H43" s="231">
        <v>508182</v>
      </c>
      <c r="I43" s="231">
        <v>672626</v>
      </c>
      <c r="J43" s="231">
        <v>359843</v>
      </c>
      <c r="K43" s="231">
        <v>312783</v>
      </c>
      <c r="L43" s="231">
        <v>265397</v>
      </c>
      <c r="M43" s="231">
        <v>64202</v>
      </c>
      <c r="N43" s="231">
        <v>8122</v>
      </c>
      <c r="O43" s="231">
        <v>8212</v>
      </c>
      <c r="P43" s="231">
        <v>1698173</v>
      </c>
      <c r="Q43" s="231">
        <v>1129366</v>
      </c>
      <c r="R43" s="231">
        <v>568807</v>
      </c>
      <c r="S43" s="230">
        <v>113167</v>
      </c>
      <c r="T43" s="229" t="s">
        <v>331</v>
      </c>
      <c r="U43" s="228"/>
    </row>
    <row r="44" spans="1:21" s="150" customFormat="1" ht="15.65" customHeight="1" x14ac:dyDescent="0.2">
      <c r="A44" s="228"/>
      <c r="B44" s="227"/>
      <c r="C44" s="226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4"/>
      <c r="T44" s="223"/>
      <c r="U44" s="197"/>
    </row>
    <row r="45" spans="1:21" s="207" customFormat="1" ht="15.65" customHeight="1" x14ac:dyDescent="0.15">
      <c r="A45" s="222"/>
      <c r="B45" s="221" t="s">
        <v>330</v>
      </c>
      <c r="C45" s="218"/>
      <c r="D45" s="218"/>
      <c r="E45" s="220"/>
      <c r="F45" s="220"/>
      <c r="G45" s="220"/>
      <c r="H45" s="218"/>
      <c r="I45" s="218"/>
      <c r="L45" s="219" t="s">
        <v>895</v>
      </c>
      <c r="M45" s="210"/>
      <c r="N45" s="219"/>
      <c r="O45" s="218"/>
      <c r="P45" s="218"/>
      <c r="Q45" s="218"/>
      <c r="R45" s="218"/>
      <c r="S45" s="218"/>
      <c r="T45" s="218"/>
      <c r="U45" s="217"/>
    </row>
    <row r="46" spans="1:21" s="207" customFormat="1" ht="15.65" customHeight="1" x14ac:dyDescent="0.15">
      <c r="A46" s="215"/>
      <c r="B46" s="214" t="s">
        <v>896</v>
      </c>
      <c r="C46" s="209"/>
      <c r="D46" s="209"/>
      <c r="E46" s="210"/>
      <c r="F46" s="212"/>
      <c r="L46" s="216" t="s">
        <v>897</v>
      </c>
      <c r="M46" s="209"/>
      <c r="N46" s="209"/>
      <c r="O46" s="209"/>
      <c r="P46" s="209"/>
      <c r="Q46" s="209"/>
      <c r="R46" s="209"/>
      <c r="S46" s="209"/>
      <c r="T46" s="209"/>
      <c r="U46" s="213"/>
    </row>
    <row r="47" spans="1:21" s="207" customFormat="1" ht="15.65" customHeight="1" x14ac:dyDescent="0.15">
      <c r="A47" s="215"/>
      <c r="B47" s="214" t="s">
        <v>898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13"/>
    </row>
    <row r="48" spans="1:21" s="207" customFormat="1" ht="17.149999999999999" customHeight="1" x14ac:dyDescent="0.15">
      <c r="A48" s="212"/>
      <c r="B48" s="209"/>
      <c r="C48" s="211"/>
      <c r="D48" s="209"/>
      <c r="E48" s="209"/>
      <c r="F48" s="209"/>
      <c r="G48" s="209"/>
      <c r="H48" s="209"/>
      <c r="I48" s="209"/>
      <c r="J48" s="209"/>
      <c r="K48" s="210"/>
      <c r="L48" s="209"/>
      <c r="M48" s="209"/>
      <c r="N48" s="209"/>
      <c r="O48" s="209"/>
      <c r="P48" s="209"/>
      <c r="Q48" s="209"/>
      <c r="R48" s="209"/>
      <c r="S48" s="209"/>
      <c r="T48" s="209"/>
      <c r="U48" s="208"/>
    </row>
  </sheetData>
  <phoneticPr fontId="25"/>
  <pageMargins left="0.59055118110236227" right="0.55118110236220474" top="0.59055118110236227" bottom="0.59055118110236227" header="0.59055118110236227" footer="0.59055118110236227"/>
  <pageSetup paperSize="9" scale="99" orientation="portrait" horizontalDpi="4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zoomScaleSheetLayoutView="100" workbookViewId="0"/>
  </sheetViews>
  <sheetFormatPr defaultColWidth="9" defaultRowHeight="16.5" x14ac:dyDescent="0.25"/>
  <cols>
    <col min="1" max="1" width="2.6328125" style="204" customWidth="1"/>
    <col min="2" max="2" width="12.26953125" style="204" customWidth="1"/>
    <col min="3" max="3" width="9.453125" style="204" customWidth="1"/>
    <col min="4" max="18" width="8.36328125" style="204" customWidth="1"/>
    <col min="19" max="19" width="9.36328125" style="204" customWidth="1"/>
    <col min="20" max="20" width="18.6328125" style="206" customWidth="1"/>
    <col min="21" max="21" width="2.6328125" style="205" customWidth="1"/>
    <col min="22" max="16384" width="9" style="204"/>
  </cols>
  <sheetData>
    <row r="1" spans="1:21" s="294" customFormat="1" ht="17.25" customHeight="1" x14ac:dyDescent="0.1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5"/>
      <c r="M1" s="305"/>
      <c r="N1" s="305"/>
      <c r="O1" s="305"/>
      <c r="P1" s="305"/>
      <c r="Q1" s="305"/>
      <c r="R1" s="249"/>
      <c r="S1" s="249"/>
      <c r="T1" s="249"/>
      <c r="U1" s="305"/>
    </row>
    <row r="2" spans="1:21" s="290" customFormat="1" ht="17.25" customHeight="1" x14ac:dyDescent="0.15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5"/>
      <c r="M2" s="305"/>
      <c r="N2" s="305"/>
      <c r="O2" s="305"/>
      <c r="P2" s="249"/>
      <c r="Q2" s="249"/>
      <c r="R2" s="249"/>
      <c r="S2" s="249"/>
      <c r="T2" s="249"/>
      <c r="U2" s="305"/>
    </row>
    <row r="3" spans="1:21" s="126" customFormat="1" ht="17.25" customHeight="1" x14ac:dyDescent="0.2">
      <c r="A3" s="151"/>
      <c r="B3" s="288" t="s">
        <v>899</v>
      </c>
      <c r="C3" s="304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77" t="s">
        <v>900</v>
      </c>
      <c r="T3" s="177"/>
      <c r="U3" s="165"/>
    </row>
    <row r="4" spans="1:21" s="150" customFormat="1" ht="17.25" customHeight="1" x14ac:dyDescent="0.2">
      <c r="A4" s="284"/>
      <c r="B4" s="235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165"/>
    </row>
    <row r="5" spans="1:21" s="150" customFormat="1" ht="17.25" customHeight="1" x14ac:dyDescent="0.2">
      <c r="A5" s="262"/>
      <c r="B5" s="269" t="s">
        <v>901</v>
      </c>
      <c r="C5" s="268" t="s">
        <v>358</v>
      </c>
      <c r="D5" s="263" t="s">
        <v>902</v>
      </c>
      <c r="E5" s="263" t="s">
        <v>903</v>
      </c>
      <c r="F5" s="263" t="s">
        <v>904</v>
      </c>
      <c r="G5" s="263" t="s">
        <v>905</v>
      </c>
      <c r="H5" s="263" t="s">
        <v>906</v>
      </c>
      <c r="I5" s="263" t="s">
        <v>907</v>
      </c>
      <c r="J5" s="274"/>
      <c r="K5" s="273"/>
      <c r="L5" s="265" t="s">
        <v>908</v>
      </c>
      <c r="M5" s="266" t="s">
        <v>909</v>
      </c>
      <c r="N5" s="266" t="s">
        <v>910</v>
      </c>
      <c r="O5" s="266" t="s">
        <v>911</v>
      </c>
      <c r="P5" s="272" t="s">
        <v>912</v>
      </c>
      <c r="Q5" s="271"/>
      <c r="R5" s="270"/>
      <c r="S5" s="264" t="s">
        <v>913</v>
      </c>
      <c r="T5" s="263" t="s">
        <v>357</v>
      </c>
      <c r="U5" s="165"/>
    </row>
    <row r="6" spans="1:21" s="150" customFormat="1" ht="17.25" customHeight="1" x14ac:dyDescent="0.2">
      <c r="A6" s="262"/>
      <c r="B6" s="269"/>
      <c r="C6" s="268"/>
      <c r="D6" s="263" t="s">
        <v>355</v>
      </c>
      <c r="E6" s="263" t="s">
        <v>355</v>
      </c>
      <c r="F6" s="263" t="s">
        <v>356</v>
      </c>
      <c r="G6" s="263"/>
      <c r="H6" s="263"/>
      <c r="I6" s="263" t="s">
        <v>355</v>
      </c>
      <c r="J6" s="263" t="s">
        <v>354</v>
      </c>
      <c r="K6" s="267" t="s">
        <v>353</v>
      </c>
      <c r="L6" s="265"/>
      <c r="M6" s="266"/>
      <c r="N6" s="266"/>
      <c r="O6" s="266"/>
      <c r="P6" s="266"/>
      <c r="Q6" s="266" t="s">
        <v>914</v>
      </c>
      <c r="R6" s="265" t="s">
        <v>915</v>
      </c>
      <c r="S6" s="264"/>
      <c r="T6" s="263"/>
      <c r="U6" s="165"/>
    </row>
    <row r="7" spans="1:21" s="150" customFormat="1" ht="34.5" customHeight="1" x14ac:dyDescent="0.2">
      <c r="A7" s="262"/>
      <c r="B7" s="261"/>
      <c r="C7" s="260" t="s">
        <v>916</v>
      </c>
      <c r="D7" s="260" t="s">
        <v>352</v>
      </c>
      <c r="E7" s="260" t="s">
        <v>917</v>
      </c>
      <c r="F7" s="260" t="s">
        <v>918</v>
      </c>
      <c r="G7" s="260" t="s">
        <v>351</v>
      </c>
      <c r="H7" s="260" t="s">
        <v>919</v>
      </c>
      <c r="I7" s="260" t="s">
        <v>920</v>
      </c>
      <c r="J7" s="260" t="s">
        <v>921</v>
      </c>
      <c r="K7" s="259" t="s">
        <v>922</v>
      </c>
      <c r="L7" s="258" t="s">
        <v>361</v>
      </c>
      <c r="M7" s="258" t="s">
        <v>350</v>
      </c>
      <c r="N7" s="258" t="s">
        <v>349</v>
      </c>
      <c r="O7" s="257" t="s">
        <v>348</v>
      </c>
      <c r="P7" s="1009" t="s">
        <v>923</v>
      </c>
      <c r="Q7" s="256"/>
      <c r="R7" s="256"/>
      <c r="S7" s="1007" t="s">
        <v>924</v>
      </c>
      <c r="T7" s="255"/>
      <c r="U7" s="165"/>
    </row>
    <row r="8" spans="1:21" s="150" customFormat="1" ht="15.25" customHeight="1" x14ac:dyDescent="0.2">
      <c r="A8" s="228"/>
      <c r="B8" s="235"/>
      <c r="C8" s="303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230"/>
      <c r="T8" s="229"/>
      <c r="U8" s="197"/>
    </row>
    <row r="9" spans="1:21" s="150" customFormat="1" ht="15.25" customHeight="1" x14ac:dyDescent="0.2">
      <c r="A9" s="228"/>
      <c r="B9" s="250" t="s">
        <v>347</v>
      </c>
      <c r="C9" s="239">
        <v>8478279</v>
      </c>
      <c r="D9" s="238">
        <v>1727907</v>
      </c>
      <c r="E9" s="238">
        <v>1408275</v>
      </c>
      <c r="F9" s="238">
        <v>870231</v>
      </c>
      <c r="G9" s="238">
        <v>989738</v>
      </c>
      <c r="H9" s="238">
        <v>1401082</v>
      </c>
      <c r="I9" s="238">
        <v>2081046</v>
      </c>
      <c r="J9" s="238">
        <v>772289</v>
      </c>
      <c r="K9" s="238">
        <v>1308757</v>
      </c>
      <c r="L9" s="238">
        <v>430748</v>
      </c>
      <c r="M9" s="238">
        <v>193107</v>
      </c>
      <c r="N9" s="238">
        <v>6630</v>
      </c>
      <c r="O9" s="238">
        <v>13563</v>
      </c>
      <c r="P9" s="238">
        <v>1639155</v>
      </c>
      <c r="Q9" s="238">
        <v>992513</v>
      </c>
      <c r="R9" s="238">
        <v>646642</v>
      </c>
      <c r="S9" s="237">
        <v>138550</v>
      </c>
      <c r="T9" s="236" t="s">
        <v>346</v>
      </c>
      <c r="U9" s="228"/>
    </row>
    <row r="10" spans="1:21" s="150" customFormat="1" ht="15.25" customHeight="1" x14ac:dyDescent="0.2">
      <c r="A10" s="228"/>
      <c r="B10" s="235" t="s">
        <v>345</v>
      </c>
      <c r="C10" s="232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42"/>
      <c r="Q10" s="242"/>
      <c r="R10" s="242"/>
      <c r="S10" s="241"/>
      <c r="T10" s="246"/>
      <c r="U10" s="228"/>
    </row>
    <row r="11" spans="1:21" s="150" customFormat="1" ht="15.25" customHeight="1" x14ac:dyDescent="0.2">
      <c r="A11" s="228"/>
      <c r="B11" s="233" t="s">
        <v>925</v>
      </c>
      <c r="C11" s="232">
        <v>5111714</v>
      </c>
      <c r="D11" s="231">
        <v>844821</v>
      </c>
      <c r="E11" s="248">
        <v>1110919</v>
      </c>
      <c r="F11" s="248">
        <v>631690</v>
      </c>
      <c r="G11" s="248">
        <v>447177</v>
      </c>
      <c r="H11" s="248">
        <v>815458</v>
      </c>
      <c r="I11" s="231">
        <v>1261649</v>
      </c>
      <c r="J11" s="248">
        <v>332900</v>
      </c>
      <c r="K11" s="248">
        <v>928749</v>
      </c>
      <c r="L11" s="248">
        <v>217520</v>
      </c>
      <c r="M11" s="248">
        <v>137207</v>
      </c>
      <c r="N11" s="248" t="s">
        <v>579</v>
      </c>
      <c r="O11" s="248">
        <v>2673</v>
      </c>
      <c r="P11" s="231">
        <v>200165</v>
      </c>
      <c r="Q11" s="231">
        <v>77852</v>
      </c>
      <c r="R11" s="231">
        <v>122313</v>
      </c>
      <c r="S11" s="230" t="s">
        <v>579</v>
      </c>
      <c r="T11" s="229" t="s">
        <v>327</v>
      </c>
      <c r="U11" s="228"/>
    </row>
    <row r="12" spans="1:21" s="150" customFormat="1" ht="15.25" customHeight="1" x14ac:dyDescent="0.2">
      <c r="A12" s="228"/>
      <c r="B12" s="233"/>
      <c r="C12" s="232"/>
      <c r="D12" s="231"/>
      <c r="E12" s="248"/>
      <c r="F12" s="248"/>
      <c r="G12" s="248"/>
      <c r="H12" s="248"/>
      <c r="I12" s="231"/>
      <c r="J12" s="248"/>
      <c r="K12" s="248"/>
      <c r="L12" s="248"/>
      <c r="M12" s="248"/>
      <c r="N12" s="248"/>
      <c r="O12" s="248"/>
      <c r="P12" s="248"/>
      <c r="Q12" s="248"/>
      <c r="R12" s="248"/>
      <c r="S12" s="247"/>
      <c r="T12" s="229"/>
      <c r="U12" s="228"/>
    </row>
    <row r="13" spans="1:21" s="150" customFormat="1" ht="21" customHeight="1" x14ac:dyDescent="0.2">
      <c r="A13" s="228"/>
      <c r="B13" s="233" t="s">
        <v>926</v>
      </c>
      <c r="C13" s="232">
        <v>3366565</v>
      </c>
      <c r="D13" s="231">
        <v>883086</v>
      </c>
      <c r="E13" s="231">
        <v>297356</v>
      </c>
      <c r="F13" s="231">
        <v>238541</v>
      </c>
      <c r="G13" s="231">
        <v>542561</v>
      </c>
      <c r="H13" s="231">
        <v>585624</v>
      </c>
      <c r="I13" s="231">
        <v>819397</v>
      </c>
      <c r="J13" s="231">
        <v>439389</v>
      </c>
      <c r="K13" s="231">
        <v>380008</v>
      </c>
      <c r="L13" s="231">
        <v>213228</v>
      </c>
      <c r="M13" s="231">
        <v>55900</v>
      </c>
      <c r="N13" s="231">
        <v>6630</v>
      </c>
      <c r="O13" s="231">
        <v>10890</v>
      </c>
      <c r="P13" s="248">
        <v>1438990</v>
      </c>
      <c r="Q13" s="248">
        <v>914661</v>
      </c>
      <c r="R13" s="248">
        <v>524329</v>
      </c>
      <c r="S13" s="247">
        <v>138550</v>
      </c>
      <c r="T13" s="229" t="s">
        <v>331</v>
      </c>
      <c r="U13" s="228"/>
    </row>
    <row r="14" spans="1:21" s="150" customFormat="1" ht="15.25" customHeight="1" x14ac:dyDescent="0.2">
      <c r="A14" s="228"/>
      <c r="B14" s="235" t="s">
        <v>345</v>
      </c>
      <c r="C14" s="232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42"/>
      <c r="Q14" s="242"/>
      <c r="R14" s="242"/>
      <c r="S14" s="241"/>
      <c r="T14" s="246"/>
      <c r="U14" s="228"/>
    </row>
    <row r="15" spans="1:21" s="150" customFormat="1" ht="15.25" customHeight="1" x14ac:dyDescent="0.2">
      <c r="A15" s="228"/>
      <c r="B15" s="240" t="s">
        <v>344</v>
      </c>
      <c r="C15" s="239">
        <v>210427880</v>
      </c>
      <c r="D15" s="238">
        <v>55498633</v>
      </c>
      <c r="E15" s="238">
        <v>46441630</v>
      </c>
      <c r="F15" s="238">
        <v>15088555</v>
      </c>
      <c r="G15" s="238">
        <v>18040398</v>
      </c>
      <c r="H15" s="238">
        <v>42781124</v>
      </c>
      <c r="I15" s="238">
        <v>32577540</v>
      </c>
      <c r="J15" s="238">
        <v>12847924</v>
      </c>
      <c r="K15" s="238">
        <v>19729616</v>
      </c>
      <c r="L15" s="238">
        <v>2386702</v>
      </c>
      <c r="M15" s="238">
        <v>3212593</v>
      </c>
      <c r="N15" s="238">
        <v>75877</v>
      </c>
      <c r="O15" s="238">
        <v>81640</v>
      </c>
      <c r="P15" s="238">
        <v>15385067</v>
      </c>
      <c r="Q15" s="238">
        <v>11234986</v>
      </c>
      <c r="R15" s="238">
        <v>4150081</v>
      </c>
      <c r="S15" s="237">
        <v>79828849</v>
      </c>
      <c r="T15" s="245" t="s">
        <v>927</v>
      </c>
      <c r="U15" s="228"/>
    </row>
    <row r="16" spans="1:21" s="150" customFormat="1" ht="15.25" customHeight="1" x14ac:dyDescent="0.2">
      <c r="A16" s="228"/>
      <c r="B16" s="235"/>
      <c r="C16" s="232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42"/>
      <c r="Q16" s="242"/>
      <c r="R16" s="242"/>
      <c r="S16" s="241"/>
      <c r="T16" s="229"/>
      <c r="U16" s="228"/>
    </row>
    <row r="17" spans="1:21" s="150" customFormat="1" ht="15.25" customHeight="1" x14ac:dyDescent="0.2">
      <c r="A17" s="228"/>
      <c r="B17" s="233" t="s">
        <v>928</v>
      </c>
      <c r="C17" s="232">
        <v>172818375</v>
      </c>
      <c r="D17" s="231">
        <v>53228989</v>
      </c>
      <c r="E17" s="231">
        <v>18037831</v>
      </c>
      <c r="F17" s="231">
        <v>14678610</v>
      </c>
      <c r="G17" s="231">
        <v>15720138</v>
      </c>
      <c r="H17" s="231">
        <v>41608312</v>
      </c>
      <c r="I17" s="231">
        <v>29544495</v>
      </c>
      <c r="J17" s="231">
        <v>12507154</v>
      </c>
      <c r="K17" s="231">
        <v>17037341</v>
      </c>
      <c r="L17" s="231">
        <v>2197797</v>
      </c>
      <c r="M17" s="231">
        <v>3051119</v>
      </c>
      <c r="N17" s="301">
        <v>66554</v>
      </c>
      <c r="O17" s="231">
        <v>63755</v>
      </c>
      <c r="P17" s="231">
        <v>4480614</v>
      </c>
      <c r="Q17" s="231">
        <v>2302144</v>
      </c>
      <c r="R17" s="231">
        <v>2178470</v>
      </c>
      <c r="S17" s="230" t="s">
        <v>579</v>
      </c>
      <c r="T17" s="229" t="s">
        <v>343</v>
      </c>
      <c r="U17" s="228"/>
    </row>
    <row r="18" spans="1:21" s="150" customFormat="1" ht="15.25" customHeight="1" x14ac:dyDescent="0.2">
      <c r="A18" s="228"/>
      <c r="B18" s="233"/>
      <c r="C18" s="232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0"/>
      <c r="T18" s="229"/>
      <c r="U18" s="228"/>
    </row>
    <row r="19" spans="1:21" s="150" customFormat="1" ht="15.25" customHeight="1" x14ac:dyDescent="0.2">
      <c r="A19" s="228"/>
      <c r="B19" s="233" t="s">
        <v>929</v>
      </c>
      <c r="C19" s="232">
        <v>34887258</v>
      </c>
      <c r="D19" s="231">
        <v>1224212</v>
      </c>
      <c r="E19" s="231">
        <v>28392160</v>
      </c>
      <c r="F19" s="231">
        <v>355045</v>
      </c>
      <c r="G19" s="231">
        <v>1927934</v>
      </c>
      <c r="H19" s="231">
        <v>510955</v>
      </c>
      <c r="I19" s="231">
        <v>2476952</v>
      </c>
      <c r="J19" s="231">
        <v>83060</v>
      </c>
      <c r="K19" s="231">
        <v>2393892</v>
      </c>
      <c r="L19" s="231">
        <v>187811</v>
      </c>
      <c r="M19" s="231">
        <v>99626</v>
      </c>
      <c r="N19" s="231">
        <v>1390</v>
      </c>
      <c r="O19" s="231">
        <v>17885</v>
      </c>
      <c r="P19" s="231">
        <v>10638675</v>
      </c>
      <c r="Q19" s="231">
        <v>8932842</v>
      </c>
      <c r="R19" s="231">
        <v>1705833</v>
      </c>
      <c r="S19" s="230">
        <v>79397947</v>
      </c>
      <c r="T19" s="234" t="s">
        <v>342</v>
      </c>
      <c r="U19" s="228"/>
    </row>
    <row r="20" spans="1:21" s="150" customFormat="1" ht="15.25" customHeight="1" x14ac:dyDescent="0.2">
      <c r="A20" s="228"/>
      <c r="B20" s="233"/>
      <c r="C20" s="232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42"/>
      <c r="Q20" s="242"/>
      <c r="R20" s="242"/>
      <c r="S20" s="241"/>
      <c r="T20" s="234"/>
      <c r="U20" s="228"/>
    </row>
    <row r="21" spans="1:21" s="150" customFormat="1" ht="30.75" customHeight="1" x14ac:dyDescent="0.2">
      <c r="A21" s="228"/>
      <c r="B21" s="233" t="s">
        <v>930</v>
      </c>
      <c r="C21" s="232">
        <v>269155</v>
      </c>
      <c r="D21" s="231">
        <v>145642</v>
      </c>
      <c r="E21" s="231" t="s">
        <v>579</v>
      </c>
      <c r="F21" s="231">
        <v>1764</v>
      </c>
      <c r="G21" s="231">
        <v>29517</v>
      </c>
      <c r="H21" s="231">
        <v>71606</v>
      </c>
      <c r="I21" s="231">
        <v>20626</v>
      </c>
      <c r="J21" s="231">
        <v>1200</v>
      </c>
      <c r="K21" s="231">
        <v>19426</v>
      </c>
      <c r="L21" s="231" t="s">
        <v>579</v>
      </c>
      <c r="M21" s="231">
        <v>523</v>
      </c>
      <c r="N21" s="231">
        <v>7933</v>
      </c>
      <c r="O21" s="231" t="s">
        <v>579</v>
      </c>
      <c r="P21" s="231">
        <v>47435</v>
      </c>
      <c r="Q21" s="231" t="s">
        <v>579</v>
      </c>
      <c r="R21" s="231">
        <v>47435</v>
      </c>
      <c r="S21" s="230">
        <v>1075</v>
      </c>
      <c r="T21" s="234" t="s">
        <v>931</v>
      </c>
      <c r="U21" s="228"/>
    </row>
    <row r="22" spans="1:21" s="150" customFormat="1" ht="15.25" customHeight="1" x14ac:dyDescent="0.2">
      <c r="A22" s="228"/>
      <c r="B22" s="233"/>
      <c r="C22" s="232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42"/>
      <c r="Q22" s="242"/>
      <c r="R22" s="242"/>
      <c r="S22" s="241"/>
      <c r="T22" s="234"/>
      <c r="U22" s="228"/>
    </row>
    <row r="23" spans="1:21" s="150" customFormat="1" ht="23.25" customHeight="1" x14ac:dyDescent="0.2">
      <c r="A23" s="228"/>
      <c r="B23" s="233" t="s">
        <v>360</v>
      </c>
      <c r="C23" s="232" t="s">
        <v>579</v>
      </c>
      <c r="D23" s="231" t="s">
        <v>579</v>
      </c>
      <c r="E23" s="231" t="s">
        <v>579</v>
      </c>
      <c r="F23" s="231" t="s">
        <v>579</v>
      </c>
      <c r="G23" s="231" t="s">
        <v>579</v>
      </c>
      <c r="H23" s="231" t="s">
        <v>579</v>
      </c>
      <c r="I23" s="231" t="s">
        <v>579</v>
      </c>
      <c r="J23" s="231" t="s">
        <v>579</v>
      </c>
      <c r="K23" s="231" t="s">
        <v>579</v>
      </c>
      <c r="L23" s="231" t="s">
        <v>579</v>
      </c>
      <c r="M23" s="231" t="s">
        <v>579</v>
      </c>
      <c r="N23" s="231" t="s">
        <v>579</v>
      </c>
      <c r="O23" s="231" t="s">
        <v>579</v>
      </c>
      <c r="P23" s="231">
        <v>218343</v>
      </c>
      <c r="Q23" s="231" t="s">
        <v>579</v>
      </c>
      <c r="R23" s="231">
        <v>218343</v>
      </c>
      <c r="S23" s="230" t="s">
        <v>579</v>
      </c>
      <c r="T23" s="234" t="s">
        <v>932</v>
      </c>
      <c r="U23" s="228"/>
    </row>
    <row r="24" spans="1:21" s="150" customFormat="1" ht="15.25" customHeight="1" x14ac:dyDescent="0.2">
      <c r="A24" s="228"/>
      <c r="B24" s="233"/>
      <c r="C24" s="232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42"/>
      <c r="Q24" s="242"/>
      <c r="R24" s="242"/>
      <c r="S24" s="241"/>
      <c r="T24" s="234"/>
      <c r="U24" s="228"/>
    </row>
    <row r="25" spans="1:21" s="150" customFormat="1" ht="15.25" customHeight="1" x14ac:dyDescent="0.2">
      <c r="A25" s="228"/>
      <c r="B25" s="244" t="s">
        <v>933</v>
      </c>
      <c r="C25" s="232">
        <v>2453092</v>
      </c>
      <c r="D25" s="231">
        <v>899790</v>
      </c>
      <c r="E25" s="231">
        <v>11639</v>
      </c>
      <c r="F25" s="231">
        <v>53136</v>
      </c>
      <c r="G25" s="231">
        <v>362809</v>
      </c>
      <c r="H25" s="231">
        <v>590251</v>
      </c>
      <c r="I25" s="231">
        <v>535467</v>
      </c>
      <c r="J25" s="231">
        <v>256510</v>
      </c>
      <c r="K25" s="231">
        <v>278957</v>
      </c>
      <c r="L25" s="231">
        <v>1094</v>
      </c>
      <c r="M25" s="231">
        <v>61325</v>
      </c>
      <c r="N25" s="231" t="s">
        <v>579</v>
      </c>
      <c r="O25" s="231" t="s">
        <v>579</v>
      </c>
      <c r="P25" s="231" t="s">
        <v>579</v>
      </c>
      <c r="Q25" s="231" t="s">
        <v>579</v>
      </c>
      <c r="R25" s="231" t="s">
        <v>579</v>
      </c>
      <c r="S25" s="230">
        <v>429827</v>
      </c>
      <c r="T25" s="234" t="s">
        <v>340</v>
      </c>
      <c r="U25" s="228"/>
    </row>
    <row r="26" spans="1:21" s="150" customFormat="1" ht="15.25" customHeight="1" x14ac:dyDescent="0.2">
      <c r="A26" s="228"/>
      <c r="B26" s="243"/>
      <c r="C26" s="232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42"/>
      <c r="Q26" s="242"/>
      <c r="R26" s="242"/>
      <c r="S26" s="241"/>
      <c r="T26" s="234"/>
      <c r="U26" s="228"/>
    </row>
    <row r="27" spans="1:21" s="150" customFormat="1" ht="15.25" customHeight="1" x14ac:dyDescent="0.2">
      <c r="A27" s="228"/>
      <c r="B27" s="240" t="s">
        <v>339</v>
      </c>
      <c r="C27" s="239">
        <v>209975972</v>
      </c>
      <c r="D27" s="238">
        <v>55603410</v>
      </c>
      <c r="E27" s="238">
        <v>46176852</v>
      </c>
      <c r="F27" s="238">
        <v>15009799</v>
      </c>
      <c r="G27" s="238">
        <v>17565519</v>
      </c>
      <c r="H27" s="238">
        <v>42879780</v>
      </c>
      <c r="I27" s="238">
        <v>32740612</v>
      </c>
      <c r="J27" s="238">
        <v>12911094</v>
      </c>
      <c r="K27" s="238">
        <v>19829518</v>
      </c>
      <c r="L27" s="238">
        <v>2383690</v>
      </c>
      <c r="M27" s="238">
        <v>3182407</v>
      </c>
      <c r="N27" s="238">
        <v>74479</v>
      </c>
      <c r="O27" s="238">
        <v>82274</v>
      </c>
      <c r="P27" s="238">
        <v>15462943</v>
      </c>
      <c r="Q27" s="238">
        <v>11313772</v>
      </c>
      <c r="R27" s="238">
        <v>4149171</v>
      </c>
      <c r="S27" s="237">
        <v>79933368</v>
      </c>
      <c r="T27" s="236" t="s">
        <v>934</v>
      </c>
      <c r="U27" s="228"/>
    </row>
    <row r="28" spans="1:21" s="150" customFormat="1" ht="15.25" customHeight="1" x14ac:dyDescent="0.2">
      <c r="A28" s="228"/>
      <c r="B28" s="235"/>
      <c r="C28" s="232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42"/>
      <c r="Q28" s="242"/>
      <c r="R28" s="242"/>
      <c r="S28" s="241"/>
      <c r="T28" s="234"/>
      <c r="U28" s="228"/>
    </row>
    <row r="29" spans="1:21" s="150" customFormat="1" ht="15.25" customHeight="1" x14ac:dyDescent="0.2">
      <c r="A29" s="197"/>
      <c r="B29" s="233" t="s">
        <v>338</v>
      </c>
      <c r="C29" s="232">
        <v>174747284</v>
      </c>
      <c r="D29" s="231">
        <v>51832705</v>
      </c>
      <c r="E29" s="231">
        <v>45100115</v>
      </c>
      <c r="F29" s="231">
        <v>5002268</v>
      </c>
      <c r="G29" s="231">
        <v>16641568</v>
      </c>
      <c r="H29" s="231">
        <v>33820285</v>
      </c>
      <c r="I29" s="231">
        <v>22350343</v>
      </c>
      <c r="J29" s="231">
        <v>11504079</v>
      </c>
      <c r="K29" s="231">
        <v>10846264</v>
      </c>
      <c r="L29" s="231">
        <v>1431341</v>
      </c>
      <c r="M29" s="231">
        <v>1835698</v>
      </c>
      <c r="N29" s="231">
        <v>54096</v>
      </c>
      <c r="O29" s="231">
        <v>39968</v>
      </c>
      <c r="P29" s="231">
        <v>12496470</v>
      </c>
      <c r="Q29" s="231">
        <v>9729823</v>
      </c>
      <c r="R29" s="231">
        <v>2766647</v>
      </c>
      <c r="S29" s="230">
        <v>79895557</v>
      </c>
      <c r="T29" s="234" t="s">
        <v>337</v>
      </c>
      <c r="U29" s="197"/>
    </row>
    <row r="30" spans="1:21" s="150" customFormat="1" ht="15.25" customHeight="1" x14ac:dyDescent="0.2">
      <c r="A30" s="197"/>
      <c r="B30" s="233"/>
      <c r="C30" s="232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0"/>
      <c r="T30" s="234"/>
      <c r="U30" s="197"/>
    </row>
    <row r="31" spans="1:21" s="150" customFormat="1" ht="15.25" customHeight="1" x14ac:dyDescent="0.2">
      <c r="A31" s="228"/>
      <c r="B31" s="233" t="s">
        <v>935</v>
      </c>
      <c r="C31" s="232">
        <v>31522904</v>
      </c>
      <c r="D31" s="231">
        <v>3759206</v>
      </c>
      <c r="E31" s="231">
        <v>6673</v>
      </c>
      <c r="F31" s="231">
        <v>9878620</v>
      </c>
      <c r="G31" s="231">
        <v>516881</v>
      </c>
      <c r="H31" s="231">
        <v>9023445</v>
      </c>
      <c r="I31" s="231">
        <v>8338079</v>
      </c>
      <c r="J31" s="231">
        <v>1243777</v>
      </c>
      <c r="K31" s="231">
        <v>7094302</v>
      </c>
      <c r="L31" s="231">
        <v>790857</v>
      </c>
      <c r="M31" s="231">
        <v>73277</v>
      </c>
      <c r="N31" s="231">
        <v>1011</v>
      </c>
      <c r="O31" s="231">
        <v>41114</v>
      </c>
      <c r="P31" s="231">
        <v>176533</v>
      </c>
      <c r="Q31" s="231">
        <v>129838</v>
      </c>
      <c r="R31" s="231">
        <v>46695</v>
      </c>
      <c r="S31" s="230" t="s">
        <v>579</v>
      </c>
      <c r="T31" s="234" t="s">
        <v>336</v>
      </c>
      <c r="U31" s="228"/>
    </row>
    <row r="32" spans="1:21" s="150" customFormat="1" ht="15.25" customHeight="1" x14ac:dyDescent="0.2">
      <c r="A32" s="228"/>
      <c r="B32" s="233"/>
      <c r="C32" s="232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0"/>
      <c r="T32" s="234"/>
      <c r="U32" s="228"/>
    </row>
    <row r="33" spans="1:21" s="150" customFormat="1" ht="32.25" customHeight="1" x14ac:dyDescent="0.2">
      <c r="A33" s="228"/>
      <c r="B33" s="233" t="s">
        <v>335</v>
      </c>
      <c r="C33" s="232">
        <v>1867192</v>
      </c>
      <c r="D33" s="231">
        <v>10834</v>
      </c>
      <c r="E33" s="231">
        <v>1037005</v>
      </c>
      <c r="F33" s="231">
        <v>103149</v>
      </c>
      <c r="G33" s="231">
        <v>361339</v>
      </c>
      <c r="H33" s="231">
        <v>34454</v>
      </c>
      <c r="I33" s="231">
        <v>320411</v>
      </c>
      <c r="J33" s="231">
        <v>90509</v>
      </c>
      <c r="K33" s="231">
        <v>229902</v>
      </c>
      <c r="L33" s="231">
        <v>16852</v>
      </c>
      <c r="M33" s="231">
        <v>252</v>
      </c>
      <c r="N33" s="231" t="s">
        <v>579</v>
      </c>
      <c r="O33" s="231" t="s">
        <v>579</v>
      </c>
      <c r="P33" s="231">
        <v>429061</v>
      </c>
      <c r="Q33" s="231">
        <v>52585</v>
      </c>
      <c r="R33" s="231">
        <v>376476</v>
      </c>
      <c r="S33" s="230" t="s">
        <v>579</v>
      </c>
      <c r="T33" s="234" t="s">
        <v>936</v>
      </c>
      <c r="U33" s="228"/>
    </row>
    <row r="34" spans="1:21" s="150" customFormat="1" ht="15.25" customHeight="1" x14ac:dyDescent="0.2">
      <c r="A34" s="228"/>
      <c r="B34" s="233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0"/>
      <c r="T34" s="234"/>
      <c r="U34" s="228"/>
    </row>
    <row r="35" spans="1:21" s="150" customFormat="1" ht="15.25" customHeight="1" x14ac:dyDescent="0.2">
      <c r="A35" s="228"/>
      <c r="B35" s="233" t="s">
        <v>937</v>
      </c>
      <c r="C35" s="232">
        <v>1808272</v>
      </c>
      <c r="D35" s="231">
        <v>665</v>
      </c>
      <c r="E35" s="231">
        <v>31184</v>
      </c>
      <c r="F35" s="231">
        <v>12</v>
      </c>
      <c r="G35" s="231">
        <v>45731</v>
      </c>
      <c r="H35" s="231">
        <v>1596</v>
      </c>
      <c r="I35" s="231">
        <v>1729084</v>
      </c>
      <c r="J35" s="231">
        <v>72729</v>
      </c>
      <c r="K35" s="231">
        <v>1656355</v>
      </c>
      <c r="L35" s="231">
        <v>71881</v>
      </c>
      <c r="M35" s="231">
        <v>1273180</v>
      </c>
      <c r="N35" s="231">
        <v>9</v>
      </c>
      <c r="O35" s="231" t="s">
        <v>579</v>
      </c>
      <c r="P35" s="231">
        <v>722983</v>
      </c>
      <c r="Q35" s="231">
        <v>545350</v>
      </c>
      <c r="R35" s="231">
        <v>177633</v>
      </c>
      <c r="S35" s="230">
        <v>1317</v>
      </c>
      <c r="T35" s="234" t="s">
        <v>334</v>
      </c>
      <c r="U35" s="228"/>
    </row>
    <row r="36" spans="1:21" s="150" customFormat="1" ht="15.25" customHeight="1" x14ac:dyDescent="0.2">
      <c r="A36" s="228"/>
      <c r="B36" s="233"/>
      <c r="C36" s="232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0"/>
      <c r="T36" s="234"/>
      <c r="U36" s="228"/>
    </row>
    <row r="37" spans="1:21" s="150" customFormat="1" ht="15.25" customHeight="1" x14ac:dyDescent="0.2">
      <c r="A37" s="228"/>
      <c r="B37" s="244" t="s">
        <v>938</v>
      </c>
      <c r="C37" s="232">
        <v>30320</v>
      </c>
      <c r="D37" s="231" t="s">
        <v>579</v>
      </c>
      <c r="E37" s="231">
        <v>1875</v>
      </c>
      <c r="F37" s="231">
        <v>25750</v>
      </c>
      <c r="G37" s="231" t="s">
        <v>579</v>
      </c>
      <c r="H37" s="231" t="s">
        <v>579</v>
      </c>
      <c r="I37" s="231">
        <v>2695</v>
      </c>
      <c r="J37" s="231" t="s">
        <v>579</v>
      </c>
      <c r="K37" s="231">
        <v>2695</v>
      </c>
      <c r="L37" s="231">
        <v>72759</v>
      </c>
      <c r="M37" s="231" t="s">
        <v>579</v>
      </c>
      <c r="N37" s="231">
        <v>19363</v>
      </c>
      <c r="O37" s="231">
        <v>1192</v>
      </c>
      <c r="P37" s="231">
        <v>1637896</v>
      </c>
      <c r="Q37" s="231">
        <v>856176</v>
      </c>
      <c r="R37" s="231">
        <v>781720</v>
      </c>
      <c r="S37" s="230">
        <v>36494</v>
      </c>
      <c r="T37" s="234" t="s">
        <v>333</v>
      </c>
      <c r="U37" s="228"/>
    </row>
    <row r="38" spans="1:21" s="150" customFormat="1" ht="15.25" customHeight="1" x14ac:dyDescent="0.2">
      <c r="A38" s="228"/>
      <c r="B38" s="235"/>
      <c r="C38" s="232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0"/>
      <c r="T38" s="234"/>
      <c r="U38" s="228"/>
    </row>
    <row r="39" spans="1:21" s="150" customFormat="1" ht="15.25" customHeight="1" x14ac:dyDescent="0.2">
      <c r="A39" s="228"/>
      <c r="B39" s="240" t="s">
        <v>332</v>
      </c>
      <c r="C39" s="239">
        <v>8930187</v>
      </c>
      <c r="D39" s="238">
        <v>1623130</v>
      </c>
      <c r="E39" s="238">
        <v>1673053</v>
      </c>
      <c r="F39" s="238">
        <v>948987</v>
      </c>
      <c r="G39" s="238">
        <v>1464617</v>
      </c>
      <c r="H39" s="238">
        <v>1302426</v>
      </c>
      <c r="I39" s="238">
        <v>1917974</v>
      </c>
      <c r="J39" s="238">
        <v>709119</v>
      </c>
      <c r="K39" s="238">
        <v>1208855</v>
      </c>
      <c r="L39" s="238">
        <v>433760</v>
      </c>
      <c r="M39" s="238">
        <v>223293</v>
      </c>
      <c r="N39" s="238">
        <v>8028</v>
      </c>
      <c r="O39" s="238">
        <v>12929</v>
      </c>
      <c r="P39" s="238">
        <v>1561279</v>
      </c>
      <c r="Q39" s="238">
        <v>913727</v>
      </c>
      <c r="R39" s="238">
        <v>647552</v>
      </c>
      <c r="S39" s="237">
        <v>34031</v>
      </c>
      <c r="T39" s="236" t="s">
        <v>939</v>
      </c>
      <c r="U39" s="228"/>
    </row>
    <row r="40" spans="1:21" s="150" customFormat="1" ht="15.25" customHeight="1" x14ac:dyDescent="0.2">
      <c r="A40" s="228"/>
      <c r="B40" s="235"/>
      <c r="C40" s="232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0"/>
      <c r="T40" s="234"/>
      <c r="U40" s="228"/>
    </row>
    <row r="41" spans="1:21" s="150" customFormat="1" ht="15.25" customHeight="1" x14ac:dyDescent="0.2">
      <c r="A41" s="228"/>
      <c r="B41" s="233" t="s">
        <v>925</v>
      </c>
      <c r="C41" s="232">
        <v>5294549</v>
      </c>
      <c r="D41" s="231">
        <v>790323</v>
      </c>
      <c r="E41" s="231">
        <v>1132931</v>
      </c>
      <c r="F41" s="231">
        <v>675716</v>
      </c>
      <c r="G41" s="231">
        <v>763809</v>
      </c>
      <c r="H41" s="231">
        <v>784250</v>
      </c>
      <c r="I41" s="231">
        <v>1147520</v>
      </c>
      <c r="J41" s="231">
        <v>281439</v>
      </c>
      <c r="K41" s="231">
        <v>866081</v>
      </c>
      <c r="L41" s="231">
        <v>167024</v>
      </c>
      <c r="M41" s="231">
        <v>174463</v>
      </c>
      <c r="N41" s="231" t="s">
        <v>579</v>
      </c>
      <c r="O41" s="231">
        <v>3962</v>
      </c>
      <c r="P41" s="231">
        <v>205792</v>
      </c>
      <c r="Q41" s="231">
        <v>73308</v>
      </c>
      <c r="R41" s="231">
        <v>132484</v>
      </c>
      <c r="S41" s="230" t="s">
        <v>579</v>
      </c>
      <c r="T41" s="229" t="s">
        <v>327</v>
      </c>
      <c r="U41" s="228"/>
    </row>
    <row r="42" spans="1:21" s="150" customFormat="1" ht="15.25" customHeight="1" x14ac:dyDescent="0.2">
      <c r="A42" s="228"/>
      <c r="B42" s="233"/>
      <c r="C42" s="232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0"/>
      <c r="T42" s="229"/>
      <c r="U42" s="228"/>
    </row>
    <row r="43" spans="1:21" s="150" customFormat="1" ht="21" customHeight="1" x14ac:dyDescent="0.2">
      <c r="A43" s="228"/>
      <c r="B43" s="233" t="s">
        <v>926</v>
      </c>
      <c r="C43" s="300">
        <v>3635638</v>
      </c>
      <c r="D43" s="299">
        <v>832807</v>
      </c>
      <c r="E43" s="298">
        <v>540122</v>
      </c>
      <c r="F43" s="299">
        <v>273271</v>
      </c>
      <c r="G43" s="299">
        <v>700808</v>
      </c>
      <c r="H43" s="299">
        <v>518176</v>
      </c>
      <c r="I43" s="298">
        <v>770454</v>
      </c>
      <c r="J43" s="298">
        <v>427680</v>
      </c>
      <c r="K43" s="299">
        <v>342774</v>
      </c>
      <c r="L43" s="298">
        <v>266736</v>
      </c>
      <c r="M43" s="298">
        <v>48830</v>
      </c>
      <c r="N43" s="298">
        <v>8028</v>
      </c>
      <c r="O43" s="298">
        <v>8967</v>
      </c>
      <c r="P43" s="298">
        <v>1355487</v>
      </c>
      <c r="Q43" s="298">
        <v>840419</v>
      </c>
      <c r="R43" s="298">
        <v>515068</v>
      </c>
      <c r="S43" s="297">
        <v>34031</v>
      </c>
      <c r="T43" s="229" t="s">
        <v>331</v>
      </c>
      <c r="U43" s="228"/>
    </row>
    <row r="44" spans="1:21" s="150" customFormat="1" ht="15.25" customHeight="1" x14ac:dyDescent="0.2">
      <c r="A44" s="228"/>
      <c r="B44" s="227"/>
      <c r="C44" s="226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4"/>
      <c r="T44" s="223"/>
      <c r="U44" s="197"/>
    </row>
    <row r="45" spans="1:21" s="207" customFormat="1" ht="15.25" customHeight="1" x14ac:dyDescent="0.15">
      <c r="A45" s="222"/>
      <c r="B45" s="221" t="s">
        <v>330</v>
      </c>
      <c r="C45" s="218"/>
      <c r="D45" s="218"/>
      <c r="E45" s="220"/>
      <c r="F45" s="220"/>
      <c r="G45" s="220"/>
      <c r="H45" s="218"/>
      <c r="I45" s="218"/>
      <c r="L45" s="219" t="s">
        <v>940</v>
      </c>
      <c r="M45" s="210"/>
      <c r="N45" s="219"/>
      <c r="O45" s="218"/>
      <c r="P45" s="218"/>
      <c r="Q45" s="218"/>
      <c r="R45" s="218"/>
      <c r="S45" s="218"/>
      <c r="T45" s="218"/>
      <c r="U45" s="217"/>
    </row>
    <row r="46" spans="1:21" s="207" customFormat="1" ht="15.25" customHeight="1" x14ac:dyDescent="0.15">
      <c r="A46" s="215"/>
      <c r="B46" s="214" t="s">
        <v>941</v>
      </c>
      <c r="C46" s="209"/>
      <c r="D46" s="209"/>
      <c r="E46" s="210"/>
      <c r="F46" s="212"/>
      <c r="L46" s="216" t="s">
        <v>942</v>
      </c>
      <c r="M46" s="209"/>
      <c r="N46" s="209"/>
      <c r="O46" s="209"/>
      <c r="P46" s="209"/>
      <c r="Q46" s="209"/>
      <c r="R46" s="209"/>
      <c r="S46" s="209"/>
      <c r="T46" s="209"/>
      <c r="U46" s="213"/>
    </row>
    <row r="47" spans="1:21" s="207" customFormat="1" ht="15.25" customHeight="1" x14ac:dyDescent="0.15">
      <c r="A47" s="215"/>
      <c r="B47" s="214" t="s">
        <v>943</v>
      </c>
      <c r="C47" s="209"/>
      <c r="D47" s="209"/>
      <c r="E47" s="209"/>
      <c r="F47" s="212"/>
      <c r="G47" s="216"/>
      <c r="H47" s="209"/>
      <c r="I47" s="210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13"/>
    </row>
    <row r="48" spans="1:21" s="207" customFormat="1" ht="15.25" customHeight="1" x14ac:dyDescent="0.15">
      <c r="A48" s="212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8"/>
    </row>
    <row r="49" spans="21:21" s="207" customFormat="1" ht="15.25" customHeight="1" x14ac:dyDescent="0.15">
      <c r="U49" s="296"/>
    </row>
  </sheetData>
  <phoneticPr fontId="25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Normal="100" zoomScaleSheetLayoutView="130" workbookViewId="0"/>
  </sheetViews>
  <sheetFormatPr defaultColWidth="9" defaultRowHeight="16.5" x14ac:dyDescent="0.25"/>
  <cols>
    <col min="1" max="1" width="2.6328125" style="307" customWidth="1"/>
    <col min="2" max="2" width="12.36328125" style="307" customWidth="1"/>
    <col min="3" max="4" width="9.7265625" style="307" bestFit="1" customWidth="1"/>
    <col min="5" max="7" width="8.36328125" style="307" customWidth="1"/>
    <col min="8" max="8" width="9.7265625" style="307" bestFit="1" customWidth="1"/>
    <col min="9" max="18" width="8.36328125" style="307" customWidth="1"/>
    <col min="19" max="19" width="9.36328125" style="307" customWidth="1"/>
    <col min="20" max="20" width="18.6328125" style="309" customWidth="1"/>
    <col min="21" max="21" width="2.6328125" style="308" customWidth="1"/>
    <col min="22" max="22" width="6.453125" style="307" customWidth="1"/>
    <col min="23" max="16384" width="9" style="307"/>
  </cols>
  <sheetData>
    <row r="1" spans="1:21" s="367" customFormat="1" ht="17.25" customHeight="1" x14ac:dyDescent="0.25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T1" s="368"/>
      <c r="U1" s="357"/>
    </row>
    <row r="2" spans="1:21" s="357" customFormat="1" ht="17.25" customHeight="1" x14ac:dyDescent="0.25">
      <c r="A2" s="364"/>
      <c r="B2" s="366" t="s">
        <v>944</v>
      </c>
      <c r="C2" s="363"/>
      <c r="D2" s="363"/>
      <c r="E2" s="358"/>
      <c r="F2" s="365"/>
      <c r="G2" s="364"/>
      <c r="H2" s="364"/>
      <c r="I2" s="299"/>
      <c r="J2" s="362"/>
      <c r="K2" s="358"/>
      <c r="L2" s="361"/>
      <c r="M2" s="358"/>
      <c r="N2" s="360"/>
      <c r="O2" s="360"/>
      <c r="P2" s="360"/>
      <c r="Q2" s="360"/>
      <c r="R2" s="360"/>
      <c r="S2" s="299"/>
      <c r="T2" s="359"/>
      <c r="U2" s="358"/>
    </row>
    <row r="3" spans="1:21" s="357" customFormat="1" ht="17.25" customHeight="1" x14ac:dyDescent="0.25">
      <c r="A3" s="364"/>
      <c r="B3" s="366" t="s">
        <v>945</v>
      </c>
      <c r="C3" s="363"/>
      <c r="D3" s="363"/>
      <c r="E3" s="358"/>
      <c r="F3" s="365"/>
      <c r="G3" s="364"/>
      <c r="H3" s="364"/>
      <c r="I3" s="363"/>
      <c r="J3" s="362"/>
      <c r="K3" s="358"/>
      <c r="L3" s="361"/>
      <c r="M3" s="358"/>
      <c r="N3" s="360"/>
      <c r="O3" s="360"/>
      <c r="P3" s="360"/>
      <c r="Q3" s="360"/>
      <c r="R3" s="360"/>
      <c r="S3" s="360"/>
      <c r="T3" s="359"/>
      <c r="U3" s="358"/>
    </row>
    <row r="4" spans="1:21" ht="17.25" customHeight="1" x14ac:dyDescent="0.25">
      <c r="A4" s="356"/>
      <c r="B4" s="288" t="s">
        <v>946</v>
      </c>
      <c r="C4" s="354"/>
      <c r="D4" s="354"/>
      <c r="E4" s="354"/>
      <c r="F4" s="355" t="s">
        <v>345</v>
      </c>
      <c r="G4" s="354" t="s">
        <v>345</v>
      </c>
      <c r="H4" s="354"/>
      <c r="I4" s="354"/>
      <c r="J4" s="354"/>
      <c r="K4" s="354"/>
      <c r="L4" s="353"/>
      <c r="M4" s="353"/>
      <c r="N4" s="352"/>
      <c r="O4" s="286"/>
      <c r="P4" s="286"/>
      <c r="Q4" s="162"/>
      <c r="R4" s="286"/>
      <c r="S4" s="177" t="s">
        <v>947</v>
      </c>
      <c r="T4" s="351"/>
      <c r="U4" s="350"/>
    </row>
    <row r="5" spans="1:21" s="312" customFormat="1" ht="17.25" customHeight="1" x14ac:dyDescent="0.2">
      <c r="A5" s="349"/>
      <c r="B5" s="348"/>
      <c r="C5" s="283"/>
      <c r="D5" s="282"/>
      <c r="E5" s="282"/>
      <c r="F5" s="282"/>
      <c r="G5" s="282"/>
      <c r="H5" s="282"/>
      <c r="I5" s="282"/>
      <c r="J5" s="282"/>
      <c r="K5" s="281"/>
      <c r="L5" s="280"/>
      <c r="M5" s="279"/>
      <c r="N5" s="279"/>
      <c r="O5" s="279"/>
      <c r="P5" s="279"/>
      <c r="Q5" s="278"/>
      <c r="R5" s="347"/>
      <c r="S5" s="276"/>
      <c r="T5" s="275"/>
      <c r="U5" s="278"/>
    </row>
    <row r="6" spans="1:21" s="312" customFormat="1" ht="17.25" customHeight="1" x14ac:dyDescent="0.2">
      <c r="A6" s="343"/>
      <c r="B6" s="344" t="s">
        <v>948</v>
      </c>
      <c r="C6" s="268" t="s">
        <v>358</v>
      </c>
      <c r="D6" s="263" t="s">
        <v>949</v>
      </c>
      <c r="E6" s="263" t="s">
        <v>950</v>
      </c>
      <c r="F6" s="263" t="s">
        <v>951</v>
      </c>
      <c r="G6" s="263" t="s">
        <v>952</v>
      </c>
      <c r="H6" s="263" t="s">
        <v>953</v>
      </c>
      <c r="I6" s="263" t="s">
        <v>954</v>
      </c>
      <c r="J6" s="274"/>
      <c r="K6" s="273"/>
      <c r="L6" s="265" t="s">
        <v>955</v>
      </c>
      <c r="M6" s="266" t="s">
        <v>956</v>
      </c>
      <c r="N6" s="266" t="s">
        <v>957</v>
      </c>
      <c r="O6" s="266" t="s">
        <v>958</v>
      </c>
      <c r="P6" s="272" t="s">
        <v>959</v>
      </c>
      <c r="Q6" s="346"/>
      <c r="R6" s="345"/>
      <c r="S6" s="264" t="s">
        <v>960</v>
      </c>
      <c r="T6" s="263" t="s">
        <v>357</v>
      </c>
      <c r="U6" s="278"/>
    </row>
    <row r="7" spans="1:21" s="312" customFormat="1" ht="17.25" customHeight="1" x14ac:dyDescent="0.2">
      <c r="A7" s="343"/>
      <c r="B7" s="344"/>
      <c r="C7" s="268"/>
      <c r="D7" s="263" t="s">
        <v>355</v>
      </c>
      <c r="E7" s="263" t="s">
        <v>355</v>
      </c>
      <c r="F7" s="263" t="s">
        <v>356</v>
      </c>
      <c r="G7" s="263"/>
      <c r="H7" s="263"/>
      <c r="I7" s="263" t="s">
        <v>355</v>
      </c>
      <c r="J7" s="263" t="s">
        <v>354</v>
      </c>
      <c r="K7" s="267" t="s">
        <v>353</v>
      </c>
      <c r="L7" s="265"/>
      <c r="M7" s="266"/>
      <c r="N7" s="266"/>
      <c r="O7" s="266"/>
      <c r="P7" s="266"/>
      <c r="Q7" s="266" t="s">
        <v>961</v>
      </c>
      <c r="R7" s="265" t="s">
        <v>962</v>
      </c>
      <c r="S7" s="264"/>
      <c r="T7" s="263"/>
      <c r="U7" s="278"/>
    </row>
    <row r="8" spans="1:21" s="312" customFormat="1" ht="34.5" customHeight="1" x14ac:dyDescent="0.2">
      <c r="A8" s="343"/>
      <c r="B8" s="342"/>
      <c r="C8" s="260" t="s">
        <v>963</v>
      </c>
      <c r="D8" s="260" t="s">
        <v>352</v>
      </c>
      <c r="E8" s="260" t="s">
        <v>964</v>
      </c>
      <c r="F8" s="260" t="s">
        <v>965</v>
      </c>
      <c r="G8" s="260" t="s">
        <v>351</v>
      </c>
      <c r="H8" s="260" t="s">
        <v>966</v>
      </c>
      <c r="I8" s="260" t="s">
        <v>967</v>
      </c>
      <c r="J8" s="260" t="s">
        <v>968</v>
      </c>
      <c r="K8" s="259" t="s">
        <v>969</v>
      </c>
      <c r="L8" s="258" t="s">
        <v>970</v>
      </c>
      <c r="M8" s="258" t="s">
        <v>350</v>
      </c>
      <c r="N8" s="258" t="s">
        <v>349</v>
      </c>
      <c r="O8" s="257" t="s">
        <v>348</v>
      </c>
      <c r="P8" s="1009" t="s">
        <v>971</v>
      </c>
      <c r="Q8" s="256"/>
      <c r="R8" s="256"/>
      <c r="S8" s="1007" t="s">
        <v>972</v>
      </c>
      <c r="T8" s="255"/>
      <c r="U8" s="278"/>
    </row>
    <row r="9" spans="1:21" s="312" customFormat="1" ht="15" customHeight="1" x14ac:dyDescent="0.2">
      <c r="A9" s="298"/>
      <c r="B9" s="341"/>
      <c r="C9" s="340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8"/>
      <c r="Q9" s="338"/>
      <c r="R9" s="338"/>
      <c r="S9" s="338"/>
      <c r="T9" s="272"/>
      <c r="U9" s="298"/>
    </row>
    <row r="10" spans="1:21" s="312" customFormat="1" ht="15" customHeight="1" x14ac:dyDescent="0.2">
      <c r="A10" s="298"/>
      <c r="B10" s="330" t="s">
        <v>973</v>
      </c>
      <c r="C10" s="329">
        <v>3936189</v>
      </c>
      <c r="D10" s="299">
        <v>801770</v>
      </c>
      <c r="E10" s="299">
        <v>328093</v>
      </c>
      <c r="F10" s="299">
        <v>279344</v>
      </c>
      <c r="G10" s="299">
        <v>1164900</v>
      </c>
      <c r="H10" s="299">
        <v>548428</v>
      </c>
      <c r="I10" s="299">
        <v>813654</v>
      </c>
      <c r="J10" s="299">
        <v>424087</v>
      </c>
      <c r="K10" s="299">
        <v>389567</v>
      </c>
      <c r="L10" s="299">
        <v>207169</v>
      </c>
      <c r="M10" s="299">
        <v>52776</v>
      </c>
      <c r="N10" s="299">
        <v>6444</v>
      </c>
      <c r="O10" s="299">
        <v>9831</v>
      </c>
      <c r="P10" s="299">
        <v>1655068</v>
      </c>
      <c r="Q10" s="299">
        <v>1082919</v>
      </c>
      <c r="R10" s="299">
        <v>572149</v>
      </c>
      <c r="S10" s="299">
        <v>120219</v>
      </c>
      <c r="T10" s="328" t="s">
        <v>346</v>
      </c>
      <c r="U10" s="298"/>
    </row>
    <row r="11" spans="1:21" s="312" customFormat="1" ht="15" customHeight="1" x14ac:dyDescent="0.2">
      <c r="A11" s="298"/>
      <c r="B11" s="330"/>
      <c r="C11" s="32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328"/>
      <c r="U11" s="298"/>
    </row>
    <row r="12" spans="1:21" s="312" customFormat="1" ht="15" customHeight="1" x14ac:dyDescent="0.2">
      <c r="A12" s="298"/>
      <c r="B12" s="335" t="s">
        <v>344</v>
      </c>
      <c r="C12" s="334">
        <v>479455923</v>
      </c>
      <c r="D12" s="333">
        <v>134491721</v>
      </c>
      <c r="E12" s="333">
        <v>93846464</v>
      </c>
      <c r="F12" s="333">
        <v>28812128</v>
      </c>
      <c r="G12" s="333">
        <v>49972812</v>
      </c>
      <c r="H12" s="333">
        <v>101312737</v>
      </c>
      <c r="I12" s="333">
        <v>71020061</v>
      </c>
      <c r="J12" s="333">
        <v>32262188</v>
      </c>
      <c r="K12" s="333">
        <v>38757873</v>
      </c>
      <c r="L12" s="333">
        <v>6812583</v>
      </c>
      <c r="M12" s="333">
        <v>5228135</v>
      </c>
      <c r="N12" s="333">
        <v>116159</v>
      </c>
      <c r="O12" s="333">
        <v>191456</v>
      </c>
      <c r="P12" s="333">
        <v>32939233</v>
      </c>
      <c r="Q12" s="333">
        <v>24305240</v>
      </c>
      <c r="R12" s="333">
        <v>8633993</v>
      </c>
      <c r="S12" s="333">
        <v>81665718</v>
      </c>
      <c r="T12" s="337" t="s">
        <v>974</v>
      </c>
      <c r="U12" s="298"/>
    </row>
    <row r="13" spans="1:21" s="312" customFormat="1" ht="15" customHeight="1" x14ac:dyDescent="0.2">
      <c r="A13" s="298"/>
      <c r="B13" s="330"/>
      <c r="C13" s="32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328"/>
      <c r="U13" s="298"/>
    </row>
    <row r="14" spans="1:21" s="312" customFormat="1" ht="21" customHeight="1" x14ac:dyDescent="0.2">
      <c r="A14" s="298"/>
      <c r="B14" s="331" t="s">
        <v>975</v>
      </c>
      <c r="C14" s="329">
        <v>208454339</v>
      </c>
      <c r="D14" s="299">
        <v>55465863</v>
      </c>
      <c r="E14" s="299">
        <v>45462117</v>
      </c>
      <c r="F14" s="299">
        <v>15317715</v>
      </c>
      <c r="G14" s="299">
        <v>17371935</v>
      </c>
      <c r="H14" s="299">
        <v>43646555</v>
      </c>
      <c r="I14" s="299">
        <v>31190154</v>
      </c>
      <c r="J14" s="299">
        <v>12962555</v>
      </c>
      <c r="K14" s="299">
        <v>18227599</v>
      </c>
      <c r="L14" s="299">
        <v>3004751</v>
      </c>
      <c r="M14" s="299">
        <v>2301572</v>
      </c>
      <c r="N14" s="299">
        <v>69218</v>
      </c>
      <c r="O14" s="299">
        <v>136691</v>
      </c>
      <c r="P14" s="299">
        <v>6251171</v>
      </c>
      <c r="Q14" s="299">
        <v>3591254</v>
      </c>
      <c r="R14" s="299">
        <v>2659917</v>
      </c>
      <c r="S14" s="299" t="s">
        <v>579</v>
      </c>
      <c r="T14" s="328" t="s">
        <v>343</v>
      </c>
      <c r="U14" s="298"/>
    </row>
    <row r="15" spans="1:21" s="312" customFormat="1" ht="15" customHeight="1" x14ac:dyDescent="0.2">
      <c r="A15" s="298"/>
      <c r="B15" s="331"/>
      <c r="C15" s="32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28"/>
      <c r="U15" s="298"/>
    </row>
    <row r="16" spans="1:21" s="312" customFormat="1" ht="15" customHeight="1" x14ac:dyDescent="0.2">
      <c r="A16" s="298"/>
      <c r="B16" s="331" t="s">
        <v>976</v>
      </c>
      <c r="C16" s="329">
        <v>33510425</v>
      </c>
      <c r="D16" s="299">
        <v>983829</v>
      </c>
      <c r="E16" s="299">
        <v>28277414</v>
      </c>
      <c r="F16" s="299">
        <v>313850</v>
      </c>
      <c r="G16" s="299">
        <v>1418361</v>
      </c>
      <c r="H16" s="299">
        <v>322897</v>
      </c>
      <c r="I16" s="299">
        <v>2194074</v>
      </c>
      <c r="J16" s="299">
        <v>77316</v>
      </c>
      <c r="K16" s="299">
        <v>2116758</v>
      </c>
      <c r="L16" s="299">
        <v>173087</v>
      </c>
      <c r="M16" s="299">
        <v>91593</v>
      </c>
      <c r="N16" s="299">
        <v>1226</v>
      </c>
      <c r="O16" s="299">
        <v>19068</v>
      </c>
      <c r="P16" s="299">
        <v>10663735</v>
      </c>
      <c r="Q16" s="299">
        <v>8997515</v>
      </c>
      <c r="R16" s="299">
        <v>1666220</v>
      </c>
      <c r="S16" s="299">
        <v>79594758</v>
      </c>
      <c r="T16" s="328" t="s">
        <v>342</v>
      </c>
      <c r="U16" s="298"/>
    </row>
    <row r="17" spans="1:21" s="312" customFormat="1" ht="15" customHeight="1" x14ac:dyDescent="0.2">
      <c r="A17" s="298"/>
      <c r="B17" s="331"/>
      <c r="C17" s="32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328"/>
      <c r="U17" s="298"/>
    </row>
    <row r="18" spans="1:21" s="312" customFormat="1" ht="31.5" customHeight="1" x14ac:dyDescent="0.2">
      <c r="A18" s="298"/>
      <c r="B18" s="336" t="s">
        <v>366</v>
      </c>
      <c r="C18" s="329">
        <v>154527413</v>
      </c>
      <c r="D18" s="299">
        <v>47232902</v>
      </c>
      <c r="E18" s="299">
        <v>18033270</v>
      </c>
      <c r="F18" s="299">
        <v>9127984</v>
      </c>
      <c r="G18" s="299">
        <v>17958293</v>
      </c>
      <c r="H18" s="299">
        <v>37012322</v>
      </c>
      <c r="I18" s="299">
        <v>25162642</v>
      </c>
      <c r="J18" s="299">
        <v>11344217</v>
      </c>
      <c r="K18" s="299">
        <v>13818425</v>
      </c>
      <c r="L18" s="299">
        <v>1928500</v>
      </c>
      <c r="M18" s="299">
        <v>1987235</v>
      </c>
      <c r="N18" s="299">
        <v>19676</v>
      </c>
      <c r="O18" s="299">
        <v>24267</v>
      </c>
      <c r="P18" s="299">
        <v>9615888</v>
      </c>
      <c r="Q18" s="299">
        <v>6993604</v>
      </c>
      <c r="R18" s="299">
        <v>2622284</v>
      </c>
      <c r="S18" s="299">
        <v>87802</v>
      </c>
      <c r="T18" s="328" t="s">
        <v>977</v>
      </c>
      <c r="U18" s="298"/>
    </row>
    <row r="19" spans="1:21" s="312" customFormat="1" ht="15" customHeight="1" x14ac:dyDescent="0.2">
      <c r="A19" s="298"/>
      <c r="B19" s="331"/>
      <c r="C19" s="32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28"/>
      <c r="U19" s="298"/>
    </row>
    <row r="20" spans="1:21" s="312" customFormat="1" ht="25.5" customHeight="1" x14ac:dyDescent="0.2">
      <c r="A20" s="298"/>
      <c r="B20" s="331" t="s">
        <v>978</v>
      </c>
      <c r="C20" s="329">
        <v>11286091</v>
      </c>
      <c r="D20" s="299">
        <v>4307452</v>
      </c>
      <c r="E20" s="299">
        <v>55</v>
      </c>
      <c r="F20" s="299">
        <v>54688</v>
      </c>
      <c r="G20" s="299">
        <v>2498948</v>
      </c>
      <c r="H20" s="299">
        <v>2023514</v>
      </c>
      <c r="I20" s="299">
        <v>2401434</v>
      </c>
      <c r="J20" s="299">
        <v>1906566</v>
      </c>
      <c r="K20" s="299">
        <v>494868</v>
      </c>
      <c r="L20" s="299">
        <v>73577</v>
      </c>
      <c r="M20" s="299">
        <v>51578</v>
      </c>
      <c r="N20" s="299">
        <v>1087</v>
      </c>
      <c r="O20" s="299">
        <v>6956</v>
      </c>
      <c r="P20" s="299">
        <v>2228850</v>
      </c>
      <c r="Q20" s="299">
        <v>1458019</v>
      </c>
      <c r="R20" s="299">
        <v>770831</v>
      </c>
      <c r="S20" s="299">
        <v>1417928</v>
      </c>
      <c r="T20" s="328" t="s">
        <v>979</v>
      </c>
      <c r="U20" s="298"/>
    </row>
    <row r="21" spans="1:21" s="312" customFormat="1" ht="15" customHeight="1" x14ac:dyDescent="0.2">
      <c r="A21" s="298"/>
      <c r="B21" s="331"/>
      <c r="C21" s="32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328"/>
      <c r="U21" s="298"/>
    </row>
    <row r="22" spans="1:21" s="312" customFormat="1" ht="30.75" customHeight="1" x14ac:dyDescent="0.2">
      <c r="A22" s="298"/>
      <c r="B22" s="331" t="s">
        <v>980</v>
      </c>
      <c r="C22" s="329">
        <v>363618</v>
      </c>
      <c r="D22" s="299">
        <v>155190</v>
      </c>
      <c r="E22" s="299" t="s">
        <v>579</v>
      </c>
      <c r="F22" s="299">
        <v>19252</v>
      </c>
      <c r="G22" s="299">
        <v>57009</v>
      </c>
      <c r="H22" s="299">
        <v>91841</v>
      </c>
      <c r="I22" s="299">
        <v>40326</v>
      </c>
      <c r="J22" s="299">
        <v>13253</v>
      </c>
      <c r="K22" s="299">
        <v>27073</v>
      </c>
      <c r="L22" s="299">
        <v>229963</v>
      </c>
      <c r="M22" s="299">
        <v>583</v>
      </c>
      <c r="N22" s="299">
        <v>7896</v>
      </c>
      <c r="O22" s="299" t="s">
        <v>579</v>
      </c>
      <c r="P22" s="299">
        <v>43879</v>
      </c>
      <c r="Q22" s="299">
        <v>1951</v>
      </c>
      <c r="R22" s="299">
        <v>41928</v>
      </c>
      <c r="S22" s="299">
        <v>1169</v>
      </c>
      <c r="T22" s="328" t="s">
        <v>981</v>
      </c>
      <c r="U22" s="298"/>
    </row>
    <row r="23" spans="1:21" s="312" customFormat="1" ht="15" customHeight="1" x14ac:dyDescent="0.2">
      <c r="A23" s="298"/>
      <c r="B23" s="331"/>
      <c r="C23" s="32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328"/>
      <c r="U23" s="298"/>
    </row>
    <row r="24" spans="1:21" s="312" customFormat="1" ht="21" customHeight="1" x14ac:dyDescent="0.2">
      <c r="A24" s="298"/>
      <c r="B24" s="233" t="s">
        <v>341</v>
      </c>
      <c r="C24" s="329" t="s">
        <v>579</v>
      </c>
      <c r="D24" s="299" t="s">
        <v>579</v>
      </c>
      <c r="E24" s="299" t="s">
        <v>579</v>
      </c>
      <c r="F24" s="299" t="s">
        <v>579</v>
      </c>
      <c r="G24" s="299" t="s">
        <v>579</v>
      </c>
      <c r="H24" s="299" t="s">
        <v>579</v>
      </c>
      <c r="I24" s="299" t="s">
        <v>579</v>
      </c>
      <c r="J24" s="299" t="s">
        <v>579</v>
      </c>
      <c r="K24" s="299" t="s">
        <v>579</v>
      </c>
      <c r="L24" s="299" t="s">
        <v>579</v>
      </c>
      <c r="M24" s="299" t="s">
        <v>579</v>
      </c>
      <c r="N24" s="299" t="s">
        <v>579</v>
      </c>
      <c r="O24" s="299" t="s">
        <v>579</v>
      </c>
      <c r="P24" s="299">
        <v>216082</v>
      </c>
      <c r="Q24" s="299" t="s">
        <v>579</v>
      </c>
      <c r="R24" s="299">
        <v>216082</v>
      </c>
      <c r="S24" s="299" t="s">
        <v>579</v>
      </c>
      <c r="T24" s="328" t="s">
        <v>365</v>
      </c>
      <c r="U24" s="298"/>
    </row>
    <row r="25" spans="1:21" s="312" customFormat="1" ht="15" customHeight="1" x14ac:dyDescent="0.2">
      <c r="A25" s="298"/>
      <c r="B25" s="331"/>
      <c r="C25" s="32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328"/>
      <c r="U25" s="298"/>
    </row>
    <row r="26" spans="1:21" s="312" customFormat="1" ht="15" customHeight="1" x14ac:dyDescent="0.2">
      <c r="A26" s="298"/>
      <c r="B26" s="331" t="s">
        <v>982</v>
      </c>
      <c r="C26" s="329">
        <v>71314037</v>
      </c>
      <c r="D26" s="299">
        <v>26346485</v>
      </c>
      <c r="E26" s="299">
        <v>2073608</v>
      </c>
      <c r="F26" s="299">
        <v>3978639</v>
      </c>
      <c r="G26" s="299">
        <v>10668266</v>
      </c>
      <c r="H26" s="299">
        <v>18215608</v>
      </c>
      <c r="I26" s="299">
        <v>10031431</v>
      </c>
      <c r="J26" s="299">
        <v>5958281</v>
      </c>
      <c r="K26" s="299">
        <v>4073150</v>
      </c>
      <c r="L26" s="299">
        <v>1402705</v>
      </c>
      <c r="M26" s="299">
        <v>795574</v>
      </c>
      <c r="N26" s="299">
        <v>17056</v>
      </c>
      <c r="O26" s="299">
        <v>4474</v>
      </c>
      <c r="P26" s="299">
        <v>3919628</v>
      </c>
      <c r="Q26" s="299">
        <v>3262897</v>
      </c>
      <c r="R26" s="299">
        <v>656731</v>
      </c>
      <c r="S26" s="299">
        <v>564061</v>
      </c>
      <c r="T26" s="328" t="s">
        <v>983</v>
      </c>
      <c r="U26" s="298"/>
    </row>
    <row r="27" spans="1:21" s="312" customFormat="1" ht="15" customHeight="1" x14ac:dyDescent="0.2">
      <c r="A27" s="298"/>
      <c r="B27" s="330"/>
      <c r="C27" s="32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328"/>
      <c r="U27" s="298"/>
    </row>
    <row r="28" spans="1:21" s="312" customFormat="1" ht="15" customHeight="1" x14ac:dyDescent="0.2">
      <c r="A28" s="298"/>
      <c r="B28" s="335" t="s">
        <v>339</v>
      </c>
      <c r="C28" s="334">
        <v>479627762</v>
      </c>
      <c r="D28" s="333">
        <v>134501261</v>
      </c>
      <c r="E28" s="333">
        <v>93789340</v>
      </c>
      <c r="F28" s="333">
        <v>28834266</v>
      </c>
      <c r="G28" s="333">
        <v>49988823</v>
      </c>
      <c r="H28" s="333">
        <v>101352983</v>
      </c>
      <c r="I28" s="333">
        <v>71161089</v>
      </c>
      <c r="J28" s="333">
        <v>32326432</v>
      </c>
      <c r="K28" s="333">
        <v>38834657</v>
      </c>
      <c r="L28" s="333">
        <v>6754355</v>
      </c>
      <c r="M28" s="333">
        <v>5216709</v>
      </c>
      <c r="N28" s="333">
        <v>114481</v>
      </c>
      <c r="O28" s="333">
        <v>193075</v>
      </c>
      <c r="P28" s="333">
        <v>32896128</v>
      </c>
      <c r="Q28" s="333">
        <v>24258793</v>
      </c>
      <c r="R28" s="333">
        <v>8637335</v>
      </c>
      <c r="S28" s="333">
        <v>81672770</v>
      </c>
      <c r="T28" s="332" t="s">
        <v>888</v>
      </c>
      <c r="U28" s="298"/>
    </row>
    <row r="29" spans="1:21" s="312" customFormat="1" ht="15" customHeight="1" x14ac:dyDescent="0.2">
      <c r="A29" s="298"/>
      <c r="B29" s="330"/>
      <c r="C29" s="32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328"/>
      <c r="U29" s="298"/>
    </row>
    <row r="30" spans="1:21" s="312" customFormat="1" ht="21" customHeight="1" x14ac:dyDescent="0.2">
      <c r="A30" s="298"/>
      <c r="B30" s="331" t="s">
        <v>364</v>
      </c>
      <c r="C30" s="329">
        <v>216471739</v>
      </c>
      <c r="D30" s="299">
        <v>63118907</v>
      </c>
      <c r="E30" s="299">
        <v>53913040</v>
      </c>
      <c r="F30" s="299">
        <v>4997044</v>
      </c>
      <c r="G30" s="299">
        <v>23028965</v>
      </c>
      <c r="H30" s="299">
        <v>40792112</v>
      </c>
      <c r="I30" s="299">
        <v>30621671</v>
      </c>
      <c r="J30" s="299">
        <v>15551601</v>
      </c>
      <c r="K30" s="299">
        <v>15070070</v>
      </c>
      <c r="L30" s="299">
        <v>2427538</v>
      </c>
      <c r="M30" s="299">
        <v>2682458</v>
      </c>
      <c r="N30" s="299">
        <v>60272</v>
      </c>
      <c r="O30" s="299">
        <v>51761</v>
      </c>
      <c r="P30" s="299">
        <v>15403828</v>
      </c>
      <c r="Q30" s="299">
        <v>10954195</v>
      </c>
      <c r="R30" s="299">
        <v>4449633</v>
      </c>
      <c r="S30" s="299">
        <v>78856911</v>
      </c>
      <c r="T30" s="328" t="s">
        <v>984</v>
      </c>
      <c r="U30" s="298"/>
    </row>
    <row r="31" spans="1:21" s="312" customFormat="1" ht="15" customHeight="1" x14ac:dyDescent="0.2">
      <c r="A31" s="298"/>
      <c r="B31" s="331"/>
      <c r="C31" s="32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328"/>
      <c r="U31" s="298"/>
    </row>
    <row r="32" spans="1:21" s="312" customFormat="1" ht="31.5" customHeight="1" x14ac:dyDescent="0.2">
      <c r="A32" s="298"/>
      <c r="B32" s="331" t="s">
        <v>363</v>
      </c>
      <c r="C32" s="329">
        <v>161457632</v>
      </c>
      <c r="D32" s="299">
        <v>42023051</v>
      </c>
      <c r="E32" s="299">
        <v>37692440</v>
      </c>
      <c r="F32" s="299">
        <v>9654527</v>
      </c>
      <c r="G32" s="299">
        <v>16004229</v>
      </c>
      <c r="H32" s="299">
        <v>33644132</v>
      </c>
      <c r="I32" s="299">
        <v>22439253</v>
      </c>
      <c r="J32" s="299">
        <v>9610929</v>
      </c>
      <c r="K32" s="299">
        <v>12828324</v>
      </c>
      <c r="L32" s="299">
        <v>1731168</v>
      </c>
      <c r="M32" s="299">
        <v>1458001</v>
      </c>
      <c r="N32" s="299">
        <v>15973</v>
      </c>
      <c r="O32" s="299">
        <v>91089</v>
      </c>
      <c r="P32" s="299">
        <v>11342169</v>
      </c>
      <c r="Q32" s="299">
        <v>8622579</v>
      </c>
      <c r="R32" s="299">
        <v>2719590</v>
      </c>
      <c r="S32" s="299">
        <v>2570545</v>
      </c>
      <c r="T32" s="328" t="s">
        <v>985</v>
      </c>
      <c r="U32" s="298"/>
    </row>
    <row r="33" spans="1:22" s="312" customFormat="1" ht="15" customHeight="1" x14ac:dyDescent="0.2">
      <c r="A33" s="298"/>
      <c r="B33" s="331"/>
      <c r="C33" s="32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328"/>
      <c r="U33" s="298"/>
    </row>
    <row r="34" spans="1:22" s="312" customFormat="1" ht="15" customHeight="1" x14ac:dyDescent="0.2">
      <c r="A34" s="298"/>
      <c r="B34" s="331" t="s">
        <v>986</v>
      </c>
      <c r="C34" s="329">
        <v>32091083</v>
      </c>
      <c r="D34" s="299">
        <v>3909107</v>
      </c>
      <c r="E34" s="299">
        <v>51095</v>
      </c>
      <c r="F34" s="299">
        <v>10058468</v>
      </c>
      <c r="G34" s="299">
        <v>545768</v>
      </c>
      <c r="H34" s="299">
        <v>9230666</v>
      </c>
      <c r="I34" s="299">
        <v>8295979</v>
      </c>
      <c r="J34" s="299">
        <v>1349403</v>
      </c>
      <c r="K34" s="299">
        <v>6946576</v>
      </c>
      <c r="L34" s="299">
        <v>800803</v>
      </c>
      <c r="M34" s="299">
        <v>79259</v>
      </c>
      <c r="N34" s="299">
        <v>1098</v>
      </c>
      <c r="O34" s="299">
        <v>44515</v>
      </c>
      <c r="P34" s="299">
        <v>200018</v>
      </c>
      <c r="Q34" s="299">
        <v>146301</v>
      </c>
      <c r="R34" s="299">
        <v>53717</v>
      </c>
      <c r="S34" s="299" t="s">
        <v>579</v>
      </c>
      <c r="T34" s="328" t="s">
        <v>336</v>
      </c>
      <c r="U34" s="298"/>
    </row>
    <row r="35" spans="1:22" s="312" customFormat="1" ht="15" customHeight="1" x14ac:dyDescent="0.2">
      <c r="A35" s="298"/>
      <c r="B35" s="331"/>
      <c r="C35" s="32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328"/>
      <c r="U35" s="298"/>
    </row>
    <row r="36" spans="1:22" s="312" customFormat="1" ht="31.5" customHeight="1" x14ac:dyDescent="0.2">
      <c r="A36" s="298"/>
      <c r="B36" s="331" t="s">
        <v>987</v>
      </c>
      <c r="C36" s="329">
        <v>357923</v>
      </c>
      <c r="D36" s="299">
        <v>11822</v>
      </c>
      <c r="E36" s="299">
        <v>31041</v>
      </c>
      <c r="F36" s="299">
        <v>74573</v>
      </c>
      <c r="G36" s="299">
        <v>109706</v>
      </c>
      <c r="H36" s="299">
        <v>27063</v>
      </c>
      <c r="I36" s="299">
        <v>103718</v>
      </c>
      <c r="J36" s="299">
        <v>94004</v>
      </c>
      <c r="K36" s="299">
        <v>9714</v>
      </c>
      <c r="L36" s="299">
        <v>244062</v>
      </c>
      <c r="M36" s="299">
        <v>75</v>
      </c>
      <c r="N36" s="299" t="s">
        <v>579</v>
      </c>
      <c r="O36" s="299" t="s">
        <v>579</v>
      </c>
      <c r="P36" s="299">
        <v>37413</v>
      </c>
      <c r="Q36" s="299">
        <v>37413</v>
      </c>
      <c r="R36" s="299" t="s">
        <v>579</v>
      </c>
      <c r="S36" s="299" t="s">
        <v>579</v>
      </c>
      <c r="T36" s="328" t="s">
        <v>988</v>
      </c>
      <c r="U36" s="298"/>
    </row>
    <row r="37" spans="1:22" s="312" customFormat="1" ht="15" customHeight="1" x14ac:dyDescent="0.2">
      <c r="A37" s="298"/>
      <c r="B37" s="331"/>
      <c r="C37" s="32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328"/>
      <c r="U37" s="298"/>
    </row>
    <row r="38" spans="1:22" s="312" customFormat="1" ht="15" customHeight="1" x14ac:dyDescent="0.2">
      <c r="A38" s="298"/>
      <c r="B38" s="331" t="s">
        <v>989</v>
      </c>
      <c r="C38" s="329">
        <v>54587</v>
      </c>
      <c r="D38" s="299">
        <v>429</v>
      </c>
      <c r="E38" s="299">
        <v>68</v>
      </c>
      <c r="F38" s="299">
        <v>18</v>
      </c>
      <c r="G38" s="299">
        <v>4621</v>
      </c>
      <c r="H38" s="299">
        <v>841</v>
      </c>
      <c r="I38" s="299">
        <v>48610</v>
      </c>
      <c r="J38" s="299">
        <v>31244</v>
      </c>
      <c r="K38" s="299">
        <v>17366</v>
      </c>
      <c r="L38" s="299">
        <v>53674</v>
      </c>
      <c r="M38" s="299">
        <v>242286</v>
      </c>
      <c r="N38" s="299">
        <v>6</v>
      </c>
      <c r="O38" s="299" t="s">
        <v>579</v>
      </c>
      <c r="P38" s="299">
        <v>548071</v>
      </c>
      <c r="Q38" s="299">
        <v>541052</v>
      </c>
      <c r="R38" s="299">
        <v>7019</v>
      </c>
      <c r="S38" s="299">
        <v>1041</v>
      </c>
      <c r="T38" s="328" t="s">
        <v>334</v>
      </c>
      <c r="U38" s="298"/>
    </row>
    <row r="39" spans="1:22" s="312" customFormat="1" ht="15" customHeight="1" x14ac:dyDescent="0.2">
      <c r="A39" s="298"/>
      <c r="B39" s="331"/>
      <c r="C39" s="32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328"/>
      <c r="U39" s="298"/>
    </row>
    <row r="40" spans="1:22" s="312" customFormat="1" ht="15" customHeight="1" x14ac:dyDescent="0.2">
      <c r="A40" s="298"/>
      <c r="B40" s="331" t="s">
        <v>990</v>
      </c>
      <c r="C40" s="329">
        <v>69194798</v>
      </c>
      <c r="D40" s="299">
        <v>25437945</v>
      </c>
      <c r="E40" s="299">
        <v>2101656</v>
      </c>
      <c r="F40" s="299">
        <v>4049636</v>
      </c>
      <c r="G40" s="299">
        <v>10295534</v>
      </c>
      <c r="H40" s="299">
        <v>17658169</v>
      </c>
      <c r="I40" s="299">
        <v>9651858</v>
      </c>
      <c r="J40" s="299">
        <v>5689251</v>
      </c>
      <c r="K40" s="299">
        <v>3962607</v>
      </c>
      <c r="L40" s="299">
        <v>1497110</v>
      </c>
      <c r="M40" s="299">
        <v>754630</v>
      </c>
      <c r="N40" s="299">
        <v>37132</v>
      </c>
      <c r="O40" s="299">
        <v>5710</v>
      </c>
      <c r="P40" s="299">
        <v>5364629</v>
      </c>
      <c r="Q40" s="299">
        <v>3957253</v>
      </c>
      <c r="R40" s="299">
        <v>1407376</v>
      </c>
      <c r="S40" s="299">
        <v>244273</v>
      </c>
      <c r="T40" s="328" t="s">
        <v>333</v>
      </c>
      <c r="U40" s="298"/>
    </row>
    <row r="41" spans="1:22" s="312" customFormat="1" ht="15" customHeight="1" x14ac:dyDescent="0.2">
      <c r="A41" s="298"/>
      <c r="B41" s="330"/>
      <c r="C41" s="32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328"/>
      <c r="U41" s="298"/>
    </row>
    <row r="42" spans="1:22" ht="15" customHeight="1" x14ac:dyDescent="0.2">
      <c r="A42" s="298"/>
      <c r="B42" s="327" t="s">
        <v>991</v>
      </c>
      <c r="C42" s="299">
        <v>3764350</v>
      </c>
      <c r="D42" s="299">
        <v>792230</v>
      </c>
      <c r="E42" s="299">
        <v>385217</v>
      </c>
      <c r="F42" s="299">
        <v>257206</v>
      </c>
      <c r="G42" s="299">
        <v>1148889</v>
      </c>
      <c r="H42" s="299">
        <v>508182</v>
      </c>
      <c r="I42" s="299">
        <v>672626</v>
      </c>
      <c r="J42" s="299">
        <v>359843</v>
      </c>
      <c r="K42" s="299">
        <v>312783</v>
      </c>
      <c r="L42" s="299">
        <v>265397</v>
      </c>
      <c r="M42" s="299">
        <v>64202</v>
      </c>
      <c r="N42" s="299">
        <v>8122</v>
      </c>
      <c r="O42" s="299">
        <v>8212</v>
      </c>
      <c r="P42" s="299">
        <v>1698173</v>
      </c>
      <c r="Q42" s="299">
        <v>1129366</v>
      </c>
      <c r="R42" s="299">
        <v>568807</v>
      </c>
      <c r="S42" s="326">
        <v>113167</v>
      </c>
      <c r="T42" s="325" t="s">
        <v>362</v>
      </c>
      <c r="U42" s="298"/>
    </row>
    <row r="43" spans="1:22" ht="15" customHeight="1" x14ac:dyDescent="0.25">
      <c r="A43" s="324"/>
      <c r="B43" s="323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1"/>
      <c r="T43" s="320"/>
      <c r="U43" s="319"/>
      <c r="V43" s="318"/>
    </row>
    <row r="44" spans="1:22" s="312" customFormat="1" ht="15" customHeight="1" x14ac:dyDescent="0.15">
      <c r="A44" s="317"/>
      <c r="B44" s="214" t="s">
        <v>992</v>
      </c>
      <c r="C44" s="316"/>
      <c r="D44" s="316"/>
      <c r="E44" s="316"/>
      <c r="F44" s="316"/>
      <c r="G44" s="316"/>
      <c r="H44" s="316"/>
      <c r="I44" s="316"/>
      <c r="J44" s="276"/>
      <c r="K44" s="316"/>
      <c r="L44" s="216" t="s">
        <v>993</v>
      </c>
      <c r="M44" s="316"/>
      <c r="N44" s="316"/>
      <c r="O44" s="316"/>
      <c r="P44" s="316"/>
      <c r="Q44" s="316"/>
      <c r="R44" s="316"/>
      <c r="S44" s="316"/>
      <c r="T44" s="315"/>
      <c r="U44" s="314"/>
      <c r="V44" s="313"/>
    </row>
    <row r="45" spans="1:22" x14ac:dyDescent="0.25">
      <c r="A45" s="311"/>
      <c r="B45" s="214" t="s">
        <v>994</v>
      </c>
      <c r="U45" s="310"/>
    </row>
  </sheetData>
  <phoneticPr fontId="25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Normal="100" zoomScaleSheetLayoutView="100" workbookViewId="0"/>
  </sheetViews>
  <sheetFormatPr defaultColWidth="9" defaultRowHeight="16.5" x14ac:dyDescent="0.25"/>
  <cols>
    <col min="1" max="1" width="2.6328125" style="370" customWidth="1"/>
    <col min="2" max="2" width="12.36328125" style="370" customWidth="1"/>
    <col min="3" max="4" width="9.7265625" style="370" bestFit="1" customWidth="1"/>
    <col min="5" max="6" width="8.36328125" style="370" customWidth="1"/>
    <col min="7" max="7" width="8.90625" style="370" customWidth="1"/>
    <col min="8" max="8" width="9.7265625" style="370" bestFit="1" customWidth="1"/>
    <col min="9" max="18" width="8.36328125" style="370" customWidth="1"/>
    <col min="19" max="19" width="9.36328125" style="370" customWidth="1"/>
    <col min="20" max="20" width="18.6328125" style="372" customWidth="1"/>
    <col min="21" max="21" width="2.6328125" style="371" customWidth="1"/>
    <col min="22" max="22" width="6.453125" style="370" customWidth="1"/>
    <col min="23" max="16384" width="9" style="370"/>
  </cols>
  <sheetData>
    <row r="1" spans="1:22" s="386" customFormat="1" ht="17.25" customHeight="1" x14ac:dyDescent="0.25">
      <c r="A1" s="388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T1" s="387"/>
      <c r="U1" s="380"/>
    </row>
    <row r="2" spans="1:22" s="380" customFormat="1" ht="17.25" customHeight="1" x14ac:dyDescent="0.25">
      <c r="A2" s="364"/>
      <c r="B2" s="385"/>
      <c r="C2" s="382"/>
      <c r="D2" s="382"/>
      <c r="E2" s="358"/>
      <c r="F2" s="384"/>
      <c r="G2" s="383"/>
      <c r="H2" s="383"/>
      <c r="I2" s="382"/>
      <c r="J2" s="362"/>
      <c r="K2" s="358"/>
      <c r="L2" s="381"/>
      <c r="M2" s="358"/>
      <c r="N2" s="360"/>
      <c r="O2" s="360"/>
      <c r="P2" s="360"/>
      <c r="Q2" s="360"/>
      <c r="R2" s="360"/>
      <c r="S2" s="360"/>
      <c r="T2" s="359"/>
      <c r="U2" s="358"/>
      <c r="V2" s="357"/>
    </row>
    <row r="3" spans="1:22" ht="17.25" customHeight="1" x14ac:dyDescent="0.25">
      <c r="A3" s="356"/>
      <c r="B3" s="288" t="s">
        <v>995</v>
      </c>
      <c r="C3" s="354"/>
      <c r="D3" s="354"/>
      <c r="E3" s="354"/>
      <c r="F3" s="379" t="s">
        <v>345</v>
      </c>
      <c r="G3" s="354" t="s">
        <v>345</v>
      </c>
      <c r="H3" s="354"/>
      <c r="I3" s="354"/>
      <c r="J3" s="354"/>
      <c r="K3" s="354"/>
      <c r="L3" s="378"/>
      <c r="M3" s="378"/>
      <c r="N3" s="377"/>
      <c r="O3" s="286"/>
      <c r="P3" s="286"/>
      <c r="Q3" s="162"/>
      <c r="R3" s="286"/>
      <c r="S3" s="177" t="s">
        <v>996</v>
      </c>
      <c r="T3" s="376"/>
      <c r="U3" s="350"/>
    </row>
    <row r="4" spans="1:22" s="375" customFormat="1" ht="17.25" customHeight="1" x14ac:dyDescent="0.2">
      <c r="A4" s="349"/>
      <c r="B4" s="348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278"/>
    </row>
    <row r="5" spans="1:22" s="375" customFormat="1" ht="17.25" customHeight="1" x14ac:dyDescent="0.2">
      <c r="A5" s="343"/>
      <c r="B5" s="344" t="s">
        <v>997</v>
      </c>
      <c r="C5" s="268" t="s">
        <v>358</v>
      </c>
      <c r="D5" s="263" t="s">
        <v>998</v>
      </c>
      <c r="E5" s="263" t="s">
        <v>999</v>
      </c>
      <c r="F5" s="263" t="s">
        <v>1000</v>
      </c>
      <c r="G5" s="263" t="s">
        <v>1001</v>
      </c>
      <c r="H5" s="263" t="s">
        <v>1002</v>
      </c>
      <c r="I5" s="263" t="s">
        <v>1003</v>
      </c>
      <c r="J5" s="274"/>
      <c r="K5" s="273"/>
      <c r="L5" s="265" t="s">
        <v>1004</v>
      </c>
      <c r="M5" s="266" t="s">
        <v>1005</v>
      </c>
      <c r="N5" s="266" t="s">
        <v>1006</v>
      </c>
      <c r="O5" s="266" t="s">
        <v>1007</v>
      </c>
      <c r="P5" s="272" t="s">
        <v>1008</v>
      </c>
      <c r="Q5" s="271"/>
      <c r="R5" s="270"/>
      <c r="S5" s="264" t="s">
        <v>1009</v>
      </c>
      <c r="T5" s="263" t="s">
        <v>357</v>
      </c>
      <c r="U5" s="278"/>
    </row>
    <row r="6" spans="1:22" s="375" customFormat="1" ht="17.25" customHeight="1" x14ac:dyDescent="0.2">
      <c r="A6" s="343"/>
      <c r="B6" s="344"/>
      <c r="C6" s="268"/>
      <c r="D6" s="263" t="s">
        <v>355</v>
      </c>
      <c r="E6" s="263" t="s">
        <v>355</v>
      </c>
      <c r="F6" s="263" t="s">
        <v>356</v>
      </c>
      <c r="G6" s="263"/>
      <c r="H6" s="263"/>
      <c r="I6" s="263" t="s">
        <v>355</v>
      </c>
      <c r="J6" s="263" t="s">
        <v>354</v>
      </c>
      <c r="K6" s="267" t="s">
        <v>353</v>
      </c>
      <c r="L6" s="265"/>
      <c r="M6" s="266"/>
      <c r="N6" s="266"/>
      <c r="O6" s="266"/>
      <c r="P6" s="266"/>
      <c r="Q6" s="266" t="s">
        <v>866</v>
      </c>
      <c r="R6" s="265" t="s">
        <v>1010</v>
      </c>
      <c r="S6" s="264"/>
      <c r="T6" s="263"/>
      <c r="U6" s="278"/>
    </row>
    <row r="7" spans="1:22" s="375" customFormat="1" ht="34.5" customHeight="1" x14ac:dyDescent="0.2">
      <c r="A7" s="343"/>
      <c r="B7" s="342"/>
      <c r="C7" s="260" t="s">
        <v>1011</v>
      </c>
      <c r="D7" s="260" t="s">
        <v>352</v>
      </c>
      <c r="E7" s="260" t="s">
        <v>1012</v>
      </c>
      <c r="F7" s="260" t="s">
        <v>1013</v>
      </c>
      <c r="G7" s="260" t="s">
        <v>351</v>
      </c>
      <c r="H7" s="260" t="s">
        <v>1014</v>
      </c>
      <c r="I7" s="260" t="s">
        <v>1015</v>
      </c>
      <c r="J7" s="260" t="s">
        <v>1016</v>
      </c>
      <c r="K7" s="259" t="s">
        <v>1017</v>
      </c>
      <c r="L7" s="258" t="s">
        <v>1018</v>
      </c>
      <c r="M7" s="258" t="s">
        <v>350</v>
      </c>
      <c r="N7" s="258" t="s">
        <v>349</v>
      </c>
      <c r="O7" s="257" t="s">
        <v>348</v>
      </c>
      <c r="P7" s="1009" t="s">
        <v>1019</v>
      </c>
      <c r="Q7" s="256"/>
      <c r="R7" s="256"/>
      <c r="S7" s="1007" t="s">
        <v>1020</v>
      </c>
      <c r="T7" s="255"/>
      <c r="U7" s="278"/>
    </row>
    <row r="8" spans="1:22" s="375" customFormat="1" ht="15" customHeight="1" x14ac:dyDescent="0.2">
      <c r="A8" s="343"/>
      <c r="B8" s="341"/>
      <c r="C8" s="340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8"/>
      <c r="Q8" s="338"/>
      <c r="R8" s="338"/>
      <c r="S8" s="338"/>
      <c r="T8" s="272"/>
      <c r="U8" s="298"/>
    </row>
    <row r="9" spans="1:22" s="375" customFormat="1" ht="15" customHeight="1" x14ac:dyDescent="0.2">
      <c r="A9" s="298"/>
      <c r="B9" s="330" t="s">
        <v>1021</v>
      </c>
      <c r="C9" s="329">
        <v>3366565</v>
      </c>
      <c r="D9" s="299">
        <v>883086</v>
      </c>
      <c r="E9" s="299">
        <v>297356</v>
      </c>
      <c r="F9" s="299">
        <v>238541</v>
      </c>
      <c r="G9" s="299">
        <v>542561</v>
      </c>
      <c r="H9" s="299">
        <v>585624</v>
      </c>
      <c r="I9" s="299">
        <v>819397</v>
      </c>
      <c r="J9" s="299">
        <v>439389</v>
      </c>
      <c r="K9" s="299">
        <v>380008</v>
      </c>
      <c r="L9" s="299">
        <v>213228</v>
      </c>
      <c r="M9" s="299">
        <v>55900</v>
      </c>
      <c r="N9" s="299">
        <v>6630</v>
      </c>
      <c r="O9" s="299">
        <v>10890</v>
      </c>
      <c r="P9" s="299">
        <v>1438990</v>
      </c>
      <c r="Q9" s="299">
        <v>914661</v>
      </c>
      <c r="R9" s="299">
        <v>524329</v>
      </c>
      <c r="S9" s="299">
        <v>138550</v>
      </c>
      <c r="T9" s="328" t="s">
        <v>346</v>
      </c>
      <c r="U9" s="298"/>
    </row>
    <row r="10" spans="1:22" s="375" customFormat="1" ht="15" customHeight="1" x14ac:dyDescent="0.2">
      <c r="A10" s="298"/>
      <c r="B10" s="330"/>
      <c r="C10" s="32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328"/>
      <c r="U10" s="298"/>
    </row>
    <row r="11" spans="1:22" s="375" customFormat="1" ht="15" customHeight="1" x14ac:dyDescent="0.2">
      <c r="A11" s="298"/>
      <c r="B11" s="335" t="s">
        <v>344</v>
      </c>
      <c r="C11" s="334">
        <v>481130950</v>
      </c>
      <c r="D11" s="333">
        <v>134462411</v>
      </c>
      <c r="E11" s="333">
        <v>92969464</v>
      </c>
      <c r="F11" s="333">
        <v>29190382</v>
      </c>
      <c r="G11" s="333">
        <v>51232189</v>
      </c>
      <c r="H11" s="333">
        <v>101473624</v>
      </c>
      <c r="I11" s="333">
        <v>71802880</v>
      </c>
      <c r="J11" s="333">
        <v>32426804</v>
      </c>
      <c r="K11" s="333">
        <v>39376076</v>
      </c>
      <c r="L11" s="333">
        <v>6799504</v>
      </c>
      <c r="M11" s="333">
        <v>5065525</v>
      </c>
      <c r="N11" s="333">
        <v>114958</v>
      </c>
      <c r="O11" s="333">
        <v>199771</v>
      </c>
      <c r="P11" s="333">
        <v>32908765</v>
      </c>
      <c r="Q11" s="333">
        <v>24219369</v>
      </c>
      <c r="R11" s="333">
        <v>8689396</v>
      </c>
      <c r="S11" s="333">
        <v>81508437</v>
      </c>
      <c r="T11" s="337" t="s">
        <v>1022</v>
      </c>
      <c r="U11" s="298"/>
    </row>
    <row r="12" spans="1:22" s="375" customFormat="1" ht="15" customHeight="1" x14ac:dyDescent="0.2">
      <c r="A12" s="298"/>
      <c r="B12" s="330"/>
      <c r="C12" s="32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328"/>
      <c r="U12" s="298"/>
    </row>
    <row r="13" spans="1:22" s="375" customFormat="1" ht="21" customHeight="1" x14ac:dyDescent="0.2">
      <c r="A13" s="298"/>
      <c r="B13" s="331" t="s">
        <v>1023</v>
      </c>
      <c r="C13" s="329">
        <v>206334891</v>
      </c>
      <c r="D13" s="299">
        <v>54939543</v>
      </c>
      <c r="E13" s="299">
        <v>44338409</v>
      </c>
      <c r="F13" s="299">
        <v>15010320</v>
      </c>
      <c r="G13" s="299">
        <v>17448854</v>
      </c>
      <c r="H13" s="299">
        <v>43440777</v>
      </c>
      <c r="I13" s="299">
        <v>31156988</v>
      </c>
      <c r="J13" s="299">
        <v>12963605</v>
      </c>
      <c r="K13" s="299">
        <v>18193383</v>
      </c>
      <c r="L13" s="299">
        <v>2927564</v>
      </c>
      <c r="M13" s="299">
        <v>2223877</v>
      </c>
      <c r="N13" s="299">
        <v>66554</v>
      </c>
      <c r="O13" s="299">
        <v>130838</v>
      </c>
      <c r="P13" s="299">
        <v>6287541</v>
      </c>
      <c r="Q13" s="299">
        <v>3623070</v>
      </c>
      <c r="R13" s="299">
        <v>2664471</v>
      </c>
      <c r="S13" s="299" t="s">
        <v>579</v>
      </c>
      <c r="T13" s="328" t="s">
        <v>343</v>
      </c>
      <c r="U13" s="298"/>
    </row>
    <row r="14" spans="1:22" s="375" customFormat="1" ht="15" customHeight="1" x14ac:dyDescent="0.2">
      <c r="A14" s="298"/>
      <c r="B14" s="331"/>
      <c r="C14" s="32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328"/>
      <c r="U14" s="298"/>
    </row>
    <row r="15" spans="1:22" s="375" customFormat="1" ht="15" customHeight="1" x14ac:dyDescent="0.2">
      <c r="A15" s="298"/>
      <c r="B15" s="331" t="s">
        <v>1024</v>
      </c>
      <c r="C15" s="329">
        <v>34887258</v>
      </c>
      <c r="D15" s="299">
        <v>1224212</v>
      </c>
      <c r="E15" s="299">
        <v>28392160</v>
      </c>
      <c r="F15" s="299">
        <v>355045</v>
      </c>
      <c r="G15" s="299">
        <v>1927934</v>
      </c>
      <c r="H15" s="299">
        <v>510955</v>
      </c>
      <c r="I15" s="299">
        <v>2476952</v>
      </c>
      <c r="J15" s="299">
        <v>83060</v>
      </c>
      <c r="K15" s="299">
        <v>2393892</v>
      </c>
      <c r="L15" s="299">
        <v>187811</v>
      </c>
      <c r="M15" s="299">
        <v>99626</v>
      </c>
      <c r="N15" s="299">
        <v>1390</v>
      </c>
      <c r="O15" s="299">
        <v>17885</v>
      </c>
      <c r="P15" s="299">
        <v>10638675</v>
      </c>
      <c r="Q15" s="299">
        <v>8932842</v>
      </c>
      <c r="R15" s="299">
        <v>1705833</v>
      </c>
      <c r="S15" s="299">
        <v>79397947</v>
      </c>
      <c r="T15" s="328" t="s">
        <v>342</v>
      </c>
      <c r="U15" s="298"/>
    </row>
    <row r="16" spans="1:22" s="375" customFormat="1" ht="15" customHeight="1" x14ac:dyDescent="0.2">
      <c r="A16" s="298"/>
      <c r="B16" s="331"/>
      <c r="C16" s="32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328"/>
      <c r="U16" s="298"/>
    </row>
    <row r="17" spans="1:21" s="375" customFormat="1" ht="31.5" customHeight="1" x14ac:dyDescent="0.2">
      <c r="A17" s="298"/>
      <c r="B17" s="336" t="s">
        <v>1025</v>
      </c>
      <c r="C17" s="329">
        <v>155571239</v>
      </c>
      <c r="D17" s="299">
        <v>47303843</v>
      </c>
      <c r="E17" s="299">
        <v>18127887</v>
      </c>
      <c r="F17" s="299">
        <v>9511173</v>
      </c>
      <c r="G17" s="299">
        <v>18332647</v>
      </c>
      <c r="H17" s="299">
        <v>36799705</v>
      </c>
      <c r="I17" s="299">
        <v>25495984</v>
      </c>
      <c r="J17" s="299">
        <v>11349371</v>
      </c>
      <c r="K17" s="299">
        <v>14146613</v>
      </c>
      <c r="L17" s="299">
        <v>2001138</v>
      </c>
      <c r="M17" s="299">
        <v>1887614</v>
      </c>
      <c r="N17" s="299">
        <v>20417</v>
      </c>
      <c r="O17" s="299">
        <v>39948</v>
      </c>
      <c r="P17" s="299">
        <v>9563799</v>
      </c>
      <c r="Q17" s="299">
        <v>6877128</v>
      </c>
      <c r="R17" s="299">
        <v>2686671</v>
      </c>
      <c r="S17" s="299">
        <v>89498</v>
      </c>
      <c r="T17" s="328" t="s">
        <v>1026</v>
      </c>
      <c r="U17" s="298"/>
    </row>
    <row r="18" spans="1:21" s="375" customFormat="1" ht="15" customHeight="1" x14ac:dyDescent="0.2">
      <c r="A18" s="298"/>
      <c r="B18" s="331"/>
      <c r="C18" s="32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328"/>
      <c r="U18" s="298"/>
    </row>
    <row r="19" spans="1:21" s="375" customFormat="1" ht="25.5" customHeight="1" x14ac:dyDescent="0.2">
      <c r="A19" s="298"/>
      <c r="B19" s="331" t="s">
        <v>1027</v>
      </c>
      <c r="C19" s="329">
        <v>10891468</v>
      </c>
      <c r="D19" s="299">
        <v>4141602</v>
      </c>
      <c r="E19" s="299">
        <v>46</v>
      </c>
      <c r="F19" s="299">
        <v>30658</v>
      </c>
      <c r="G19" s="299">
        <v>2336617</v>
      </c>
      <c r="H19" s="299">
        <v>1965467</v>
      </c>
      <c r="I19" s="299">
        <v>2417078</v>
      </c>
      <c r="J19" s="299">
        <v>1973480</v>
      </c>
      <c r="K19" s="299">
        <v>443598</v>
      </c>
      <c r="L19" s="299">
        <v>72062</v>
      </c>
      <c r="M19" s="299">
        <v>54282</v>
      </c>
      <c r="N19" s="299">
        <v>1107</v>
      </c>
      <c r="O19" s="299">
        <v>6762</v>
      </c>
      <c r="P19" s="299">
        <v>2265423</v>
      </c>
      <c r="Q19" s="299">
        <v>1499677</v>
      </c>
      <c r="R19" s="299">
        <v>765746</v>
      </c>
      <c r="S19" s="299">
        <v>1362205</v>
      </c>
      <c r="T19" s="328" t="s">
        <v>1028</v>
      </c>
      <c r="U19" s="298"/>
    </row>
    <row r="20" spans="1:21" s="375" customFormat="1" ht="15" customHeight="1" x14ac:dyDescent="0.2">
      <c r="A20" s="298"/>
      <c r="B20" s="331"/>
      <c r="C20" s="32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28"/>
      <c r="U20" s="298"/>
    </row>
    <row r="21" spans="1:21" s="375" customFormat="1" ht="31.5" customHeight="1" x14ac:dyDescent="0.2">
      <c r="A21" s="298"/>
      <c r="B21" s="331" t="s">
        <v>1029</v>
      </c>
      <c r="C21" s="329">
        <v>360456</v>
      </c>
      <c r="D21" s="299">
        <v>151810</v>
      </c>
      <c r="E21" s="299" t="s">
        <v>579</v>
      </c>
      <c r="F21" s="299">
        <v>6660</v>
      </c>
      <c r="G21" s="299">
        <v>77220</v>
      </c>
      <c r="H21" s="299">
        <v>89437</v>
      </c>
      <c r="I21" s="299">
        <v>35329</v>
      </c>
      <c r="J21" s="299">
        <v>12209</v>
      </c>
      <c r="K21" s="299">
        <v>23120</v>
      </c>
      <c r="L21" s="299">
        <v>214748</v>
      </c>
      <c r="M21" s="299">
        <v>599</v>
      </c>
      <c r="N21" s="299">
        <v>7933</v>
      </c>
      <c r="O21" s="299" t="s">
        <v>579</v>
      </c>
      <c r="P21" s="299">
        <v>49394</v>
      </c>
      <c r="Q21" s="299">
        <v>1955</v>
      </c>
      <c r="R21" s="299">
        <v>47439</v>
      </c>
      <c r="S21" s="299">
        <v>1075</v>
      </c>
      <c r="T21" s="328" t="s">
        <v>1030</v>
      </c>
      <c r="U21" s="298"/>
    </row>
    <row r="22" spans="1:21" s="375" customFormat="1" ht="15" customHeight="1" x14ac:dyDescent="0.2">
      <c r="A22" s="298"/>
      <c r="B22" s="331"/>
      <c r="C22" s="32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328"/>
      <c r="U22" s="298"/>
    </row>
    <row r="23" spans="1:21" s="375" customFormat="1" ht="21" customHeight="1" x14ac:dyDescent="0.2">
      <c r="A23" s="298"/>
      <c r="B23" s="233" t="s">
        <v>341</v>
      </c>
      <c r="C23" s="329" t="s">
        <v>579</v>
      </c>
      <c r="D23" s="299" t="s">
        <v>579</v>
      </c>
      <c r="E23" s="299" t="s">
        <v>579</v>
      </c>
      <c r="F23" s="299" t="s">
        <v>579</v>
      </c>
      <c r="G23" s="299" t="s">
        <v>579</v>
      </c>
      <c r="H23" s="299" t="s">
        <v>579</v>
      </c>
      <c r="I23" s="299" t="s">
        <v>579</v>
      </c>
      <c r="J23" s="299" t="s">
        <v>579</v>
      </c>
      <c r="K23" s="299" t="s">
        <v>579</v>
      </c>
      <c r="L23" s="299" t="s">
        <v>579</v>
      </c>
      <c r="M23" s="299" t="s">
        <v>579</v>
      </c>
      <c r="N23" s="299" t="s">
        <v>579</v>
      </c>
      <c r="O23" s="299" t="s">
        <v>579</v>
      </c>
      <c r="P23" s="299">
        <v>218343</v>
      </c>
      <c r="Q23" s="299" t="s">
        <v>579</v>
      </c>
      <c r="R23" s="299">
        <v>218343</v>
      </c>
      <c r="S23" s="299" t="s">
        <v>579</v>
      </c>
      <c r="T23" s="328" t="s">
        <v>365</v>
      </c>
      <c r="U23" s="298"/>
    </row>
    <row r="24" spans="1:21" s="375" customFormat="1" ht="15" customHeight="1" x14ac:dyDescent="0.2">
      <c r="A24" s="298"/>
      <c r="B24" s="331"/>
      <c r="C24" s="32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328"/>
      <c r="U24" s="298"/>
    </row>
    <row r="25" spans="1:21" s="375" customFormat="1" ht="15" customHeight="1" x14ac:dyDescent="0.2">
      <c r="A25" s="298"/>
      <c r="B25" s="331" t="s">
        <v>1031</v>
      </c>
      <c r="C25" s="329">
        <v>73085638</v>
      </c>
      <c r="D25" s="299">
        <v>26701401</v>
      </c>
      <c r="E25" s="299">
        <v>2110962</v>
      </c>
      <c r="F25" s="299">
        <v>4276526</v>
      </c>
      <c r="G25" s="299">
        <v>11108917</v>
      </c>
      <c r="H25" s="299">
        <v>18667283</v>
      </c>
      <c r="I25" s="299">
        <v>10220549</v>
      </c>
      <c r="J25" s="299">
        <v>6045079</v>
      </c>
      <c r="K25" s="299">
        <v>4175470</v>
      </c>
      <c r="L25" s="299">
        <v>1396181</v>
      </c>
      <c r="M25" s="299">
        <v>799527</v>
      </c>
      <c r="N25" s="299">
        <v>17557</v>
      </c>
      <c r="O25" s="299">
        <v>4338</v>
      </c>
      <c r="P25" s="299">
        <v>3885590</v>
      </c>
      <c r="Q25" s="299">
        <v>3284697</v>
      </c>
      <c r="R25" s="299">
        <v>600893</v>
      </c>
      <c r="S25" s="299">
        <v>657712</v>
      </c>
      <c r="T25" s="328" t="s">
        <v>1032</v>
      </c>
      <c r="U25" s="298"/>
    </row>
    <row r="26" spans="1:21" s="375" customFormat="1" ht="15" customHeight="1" x14ac:dyDescent="0.2">
      <c r="A26" s="298"/>
      <c r="B26" s="330"/>
      <c r="C26" s="32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328"/>
      <c r="U26" s="298"/>
    </row>
    <row r="27" spans="1:21" s="375" customFormat="1" ht="15" customHeight="1" x14ac:dyDescent="0.2">
      <c r="A27" s="298"/>
      <c r="B27" s="335" t="s">
        <v>339</v>
      </c>
      <c r="C27" s="334">
        <v>480861877</v>
      </c>
      <c r="D27" s="333">
        <v>134512690</v>
      </c>
      <c r="E27" s="333">
        <v>92726698</v>
      </c>
      <c r="F27" s="333">
        <v>29155652</v>
      </c>
      <c r="G27" s="333">
        <v>51073942</v>
      </c>
      <c r="H27" s="333">
        <v>101541072</v>
      </c>
      <c r="I27" s="333">
        <v>71851823</v>
      </c>
      <c r="J27" s="333">
        <v>32438513</v>
      </c>
      <c r="K27" s="333">
        <v>39413310</v>
      </c>
      <c r="L27" s="333">
        <v>6745996</v>
      </c>
      <c r="M27" s="333">
        <v>5072595</v>
      </c>
      <c r="N27" s="333">
        <v>113560</v>
      </c>
      <c r="O27" s="333">
        <v>201694</v>
      </c>
      <c r="P27" s="333">
        <v>32992268</v>
      </c>
      <c r="Q27" s="333">
        <v>24293611</v>
      </c>
      <c r="R27" s="333">
        <v>8698657</v>
      </c>
      <c r="S27" s="333">
        <v>81612956</v>
      </c>
      <c r="T27" s="332" t="s">
        <v>1033</v>
      </c>
      <c r="U27" s="298"/>
    </row>
    <row r="28" spans="1:21" s="375" customFormat="1" ht="15" customHeight="1" x14ac:dyDescent="0.2">
      <c r="A28" s="298"/>
      <c r="B28" s="330"/>
      <c r="C28" s="32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328"/>
      <c r="U28" s="298"/>
    </row>
    <row r="29" spans="1:21" s="375" customFormat="1" ht="21" customHeight="1" x14ac:dyDescent="0.2">
      <c r="A29" s="298"/>
      <c r="B29" s="331" t="s">
        <v>364</v>
      </c>
      <c r="C29" s="329">
        <v>214038046</v>
      </c>
      <c r="D29" s="299">
        <v>62011056</v>
      </c>
      <c r="E29" s="299">
        <v>53481925</v>
      </c>
      <c r="F29" s="299">
        <v>4922311</v>
      </c>
      <c r="G29" s="299">
        <v>22561243</v>
      </c>
      <c r="H29" s="299">
        <v>40483212</v>
      </c>
      <c r="I29" s="299">
        <v>30578299</v>
      </c>
      <c r="J29" s="299">
        <v>15334659</v>
      </c>
      <c r="K29" s="299">
        <v>15243640</v>
      </c>
      <c r="L29" s="299">
        <v>2415462</v>
      </c>
      <c r="M29" s="299">
        <v>2582748</v>
      </c>
      <c r="N29" s="299">
        <v>59860</v>
      </c>
      <c r="O29" s="299">
        <v>53699</v>
      </c>
      <c r="P29" s="299">
        <v>15332955</v>
      </c>
      <c r="Q29" s="299">
        <v>10882382</v>
      </c>
      <c r="R29" s="299">
        <v>4450573</v>
      </c>
      <c r="S29" s="299">
        <v>79299064</v>
      </c>
      <c r="T29" s="328" t="s">
        <v>1034</v>
      </c>
      <c r="U29" s="298"/>
    </row>
    <row r="30" spans="1:21" s="375" customFormat="1" ht="15" customHeight="1" x14ac:dyDescent="0.2">
      <c r="A30" s="298"/>
      <c r="B30" s="331"/>
      <c r="C30" s="32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328"/>
      <c r="U30" s="298"/>
    </row>
    <row r="31" spans="1:21" s="375" customFormat="1" ht="31.5" customHeight="1" x14ac:dyDescent="0.2">
      <c r="A31" s="298"/>
      <c r="B31" s="331" t="s">
        <v>363</v>
      </c>
      <c r="C31" s="329">
        <v>164218848</v>
      </c>
      <c r="D31" s="299">
        <v>42934256</v>
      </c>
      <c r="E31" s="299">
        <v>37104112</v>
      </c>
      <c r="F31" s="299">
        <v>10019873</v>
      </c>
      <c r="G31" s="299">
        <v>17148506</v>
      </c>
      <c r="H31" s="299">
        <v>33929619</v>
      </c>
      <c r="I31" s="299">
        <v>23082482</v>
      </c>
      <c r="J31" s="299">
        <v>9940045</v>
      </c>
      <c r="K31" s="299">
        <v>13142437</v>
      </c>
      <c r="L31" s="299">
        <v>1786320</v>
      </c>
      <c r="M31" s="299">
        <v>1439564</v>
      </c>
      <c r="N31" s="299">
        <v>15760</v>
      </c>
      <c r="O31" s="299">
        <v>101351</v>
      </c>
      <c r="P31" s="299">
        <v>11381224</v>
      </c>
      <c r="Q31" s="299">
        <v>8569072</v>
      </c>
      <c r="R31" s="299">
        <v>2812152</v>
      </c>
      <c r="S31" s="299">
        <v>2048196</v>
      </c>
      <c r="T31" s="328" t="s">
        <v>1035</v>
      </c>
      <c r="U31" s="298"/>
    </row>
    <row r="32" spans="1:21" s="375" customFormat="1" ht="15" customHeight="1" x14ac:dyDescent="0.2">
      <c r="A32" s="298"/>
      <c r="B32" s="331"/>
      <c r="C32" s="32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328"/>
      <c r="U32" s="298"/>
    </row>
    <row r="33" spans="1:22" s="375" customFormat="1" ht="15" customHeight="1" x14ac:dyDescent="0.2">
      <c r="A33" s="298"/>
      <c r="B33" s="331" t="s">
        <v>1036</v>
      </c>
      <c r="C33" s="329">
        <v>31522904</v>
      </c>
      <c r="D33" s="299">
        <v>3759206</v>
      </c>
      <c r="E33" s="299">
        <v>6673</v>
      </c>
      <c r="F33" s="299">
        <v>9878620</v>
      </c>
      <c r="G33" s="299">
        <v>516881</v>
      </c>
      <c r="H33" s="299">
        <v>9023445</v>
      </c>
      <c r="I33" s="299">
        <v>8338079</v>
      </c>
      <c r="J33" s="299">
        <v>1243777</v>
      </c>
      <c r="K33" s="299">
        <v>7094302</v>
      </c>
      <c r="L33" s="299">
        <v>790857</v>
      </c>
      <c r="M33" s="299">
        <v>73277</v>
      </c>
      <c r="N33" s="299">
        <v>1011</v>
      </c>
      <c r="O33" s="299">
        <v>41114</v>
      </c>
      <c r="P33" s="299">
        <v>176533</v>
      </c>
      <c r="Q33" s="299">
        <v>129838</v>
      </c>
      <c r="R33" s="299">
        <v>46695</v>
      </c>
      <c r="S33" s="299" t="s">
        <v>579</v>
      </c>
      <c r="T33" s="328" t="s">
        <v>336</v>
      </c>
      <c r="U33" s="298"/>
    </row>
    <row r="34" spans="1:22" s="375" customFormat="1" ht="15" customHeight="1" x14ac:dyDescent="0.2">
      <c r="A34" s="298"/>
      <c r="B34" s="331"/>
      <c r="C34" s="32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328"/>
      <c r="U34" s="298"/>
    </row>
    <row r="35" spans="1:22" s="375" customFormat="1" ht="31.5" customHeight="1" x14ac:dyDescent="0.2">
      <c r="A35" s="298"/>
      <c r="B35" s="331" t="s">
        <v>1037</v>
      </c>
      <c r="C35" s="329">
        <v>354279</v>
      </c>
      <c r="D35" s="299">
        <v>6168</v>
      </c>
      <c r="E35" s="299">
        <v>32727</v>
      </c>
      <c r="F35" s="299">
        <v>85696</v>
      </c>
      <c r="G35" s="299">
        <v>96914</v>
      </c>
      <c r="H35" s="299">
        <v>26919</v>
      </c>
      <c r="I35" s="299">
        <v>105855</v>
      </c>
      <c r="J35" s="299">
        <v>102088</v>
      </c>
      <c r="K35" s="299">
        <v>3767</v>
      </c>
      <c r="L35" s="299">
        <v>229381</v>
      </c>
      <c r="M35" s="299">
        <v>76</v>
      </c>
      <c r="N35" s="299" t="s">
        <v>579</v>
      </c>
      <c r="O35" s="299" t="s">
        <v>579</v>
      </c>
      <c r="P35" s="299">
        <v>42834</v>
      </c>
      <c r="Q35" s="299">
        <v>42830</v>
      </c>
      <c r="R35" s="299">
        <v>4</v>
      </c>
      <c r="S35" s="299" t="s">
        <v>579</v>
      </c>
      <c r="T35" s="328" t="s">
        <v>1038</v>
      </c>
      <c r="U35" s="298"/>
    </row>
    <row r="36" spans="1:22" s="375" customFormat="1" ht="15" customHeight="1" x14ac:dyDescent="0.2">
      <c r="A36" s="298"/>
      <c r="B36" s="331"/>
      <c r="C36" s="32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328"/>
      <c r="U36" s="298"/>
    </row>
    <row r="37" spans="1:22" s="375" customFormat="1" ht="15" customHeight="1" x14ac:dyDescent="0.2">
      <c r="A37" s="298"/>
      <c r="B37" s="331" t="s">
        <v>1039</v>
      </c>
      <c r="C37" s="329">
        <v>64934</v>
      </c>
      <c r="D37" s="299">
        <v>393</v>
      </c>
      <c r="E37" s="299">
        <v>63</v>
      </c>
      <c r="F37" s="299">
        <v>12</v>
      </c>
      <c r="G37" s="299">
        <v>4290</v>
      </c>
      <c r="H37" s="299">
        <v>845</v>
      </c>
      <c r="I37" s="299">
        <v>59331</v>
      </c>
      <c r="J37" s="299">
        <v>29375</v>
      </c>
      <c r="K37" s="299">
        <v>29956</v>
      </c>
      <c r="L37" s="299">
        <v>56130</v>
      </c>
      <c r="M37" s="299">
        <v>238728</v>
      </c>
      <c r="N37" s="299">
        <v>9</v>
      </c>
      <c r="O37" s="299" t="s">
        <v>579</v>
      </c>
      <c r="P37" s="299">
        <v>535236</v>
      </c>
      <c r="Q37" s="299">
        <v>528616</v>
      </c>
      <c r="R37" s="299">
        <v>6620</v>
      </c>
      <c r="S37" s="299">
        <v>1317</v>
      </c>
      <c r="T37" s="328" t="s">
        <v>334</v>
      </c>
      <c r="U37" s="298"/>
    </row>
    <row r="38" spans="1:22" s="375" customFormat="1" ht="15" customHeight="1" x14ac:dyDescent="0.2">
      <c r="A38" s="298"/>
      <c r="B38" s="331"/>
      <c r="C38" s="32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328"/>
      <c r="U38" s="298"/>
    </row>
    <row r="39" spans="1:22" s="375" customFormat="1" ht="15" customHeight="1" x14ac:dyDescent="0.2">
      <c r="A39" s="298"/>
      <c r="B39" s="331" t="s">
        <v>1040</v>
      </c>
      <c r="C39" s="329">
        <v>70662866</v>
      </c>
      <c r="D39" s="299">
        <v>25801611</v>
      </c>
      <c r="E39" s="299">
        <v>2101198</v>
      </c>
      <c r="F39" s="299">
        <v>4249140</v>
      </c>
      <c r="G39" s="299">
        <v>10746108</v>
      </c>
      <c r="H39" s="299">
        <v>18077032</v>
      </c>
      <c r="I39" s="299">
        <v>9687777</v>
      </c>
      <c r="J39" s="299">
        <v>5788569</v>
      </c>
      <c r="K39" s="299">
        <v>3899208</v>
      </c>
      <c r="L39" s="299">
        <v>1467846</v>
      </c>
      <c r="M39" s="299">
        <v>738202</v>
      </c>
      <c r="N39" s="299">
        <v>36920</v>
      </c>
      <c r="O39" s="299">
        <v>5530</v>
      </c>
      <c r="P39" s="299">
        <v>5523486</v>
      </c>
      <c r="Q39" s="299">
        <v>4140873</v>
      </c>
      <c r="R39" s="299">
        <v>1382613</v>
      </c>
      <c r="S39" s="299">
        <v>264379</v>
      </c>
      <c r="T39" s="328" t="s">
        <v>333</v>
      </c>
      <c r="U39" s="298"/>
    </row>
    <row r="40" spans="1:22" s="375" customFormat="1" ht="15" customHeight="1" x14ac:dyDescent="0.2">
      <c r="A40" s="298"/>
      <c r="B40" s="330"/>
      <c r="C40" s="32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328"/>
      <c r="U40" s="298"/>
    </row>
    <row r="41" spans="1:22" ht="15" customHeight="1" x14ac:dyDescent="0.2">
      <c r="A41" s="298"/>
      <c r="B41" s="327" t="s">
        <v>1041</v>
      </c>
      <c r="C41" s="299">
        <v>3635638</v>
      </c>
      <c r="D41" s="299">
        <v>832807</v>
      </c>
      <c r="E41" s="299">
        <v>540122</v>
      </c>
      <c r="F41" s="299">
        <v>273271</v>
      </c>
      <c r="G41" s="299">
        <v>700808</v>
      </c>
      <c r="H41" s="299">
        <v>518176</v>
      </c>
      <c r="I41" s="299">
        <v>770454</v>
      </c>
      <c r="J41" s="299">
        <v>427680</v>
      </c>
      <c r="K41" s="299">
        <v>342774</v>
      </c>
      <c r="L41" s="299">
        <v>266736</v>
      </c>
      <c r="M41" s="299">
        <v>48830</v>
      </c>
      <c r="N41" s="299">
        <v>8028</v>
      </c>
      <c r="O41" s="299">
        <v>8967</v>
      </c>
      <c r="P41" s="299">
        <v>1355487</v>
      </c>
      <c r="Q41" s="299">
        <v>840419</v>
      </c>
      <c r="R41" s="299">
        <v>515068</v>
      </c>
      <c r="S41" s="326">
        <v>34031</v>
      </c>
      <c r="T41" s="325" t="s">
        <v>362</v>
      </c>
      <c r="U41" s="298"/>
    </row>
    <row r="42" spans="1:22" ht="15" customHeight="1" x14ac:dyDescent="0.25">
      <c r="A42" s="324"/>
      <c r="B42" s="323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1"/>
      <c r="T42" s="320"/>
      <c r="U42" s="319"/>
      <c r="V42" s="318"/>
    </row>
    <row r="43" spans="1:22" s="375" customFormat="1" ht="15" customHeight="1" x14ac:dyDescent="0.15">
      <c r="A43" s="317"/>
      <c r="B43" s="214" t="s">
        <v>1042</v>
      </c>
      <c r="C43" s="316"/>
      <c r="D43" s="316"/>
      <c r="E43" s="316"/>
      <c r="F43" s="316"/>
      <c r="G43" s="316"/>
      <c r="H43" s="316"/>
      <c r="I43" s="316"/>
      <c r="J43" s="276"/>
      <c r="K43" s="316"/>
      <c r="L43" s="216" t="s">
        <v>1043</v>
      </c>
      <c r="M43" s="316"/>
      <c r="N43" s="316"/>
      <c r="O43" s="316"/>
      <c r="P43" s="316"/>
      <c r="Q43" s="316"/>
      <c r="R43" s="316"/>
      <c r="S43" s="316"/>
      <c r="T43" s="315"/>
      <c r="U43" s="314"/>
      <c r="V43" s="313"/>
    </row>
    <row r="44" spans="1:22" x14ac:dyDescent="0.25">
      <c r="A44" s="374"/>
      <c r="B44" s="214" t="s">
        <v>1044</v>
      </c>
      <c r="U44" s="373"/>
    </row>
  </sheetData>
  <phoneticPr fontId="25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●目次(Contents)●</vt:lpstr>
      <vt:lpstr>１（１）原油地域別、国別輸入</vt:lpstr>
      <vt:lpstr>１（２）原油油種別輸入</vt:lpstr>
      <vt:lpstr>１（３）非精製用出荷内訳</vt:lpstr>
      <vt:lpstr>１（４）原油処理及び原油在庫</vt:lpstr>
      <vt:lpstr>２（１）①石油製品需給総括暦年</vt:lpstr>
      <vt:lpstr>２（１）②石油製品需給総括年度</vt:lpstr>
      <vt:lpstr>２（２）①製造業者・輸入業者受払暦年</vt:lpstr>
      <vt:lpstr>２（２）②製造業者・輸入業者受払年度</vt:lpstr>
      <vt:lpstr>２（３）石油製品国内向月別販売</vt:lpstr>
      <vt:lpstr>２（４）①石油製品月別輸入</vt:lpstr>
      <vt:lpstr>２（４）②石油製品国・地域別月別輸入</vt:lpstr>
      <vt:lpstr>２（４）③石油製品月別輸出</vt:lpstr>
      <vt:lpstr>２（４）④石油製品国・地域別月別輸出</vt:lpstr>
      <vt:lpstr>２（５）石油製品月別業態別在庫</vt:lpstr>
      <vt:lpstr>２（６）製造業者・輸入業者月別消費者、販売業者向販売</vt:lpstr>
      <vt:lpstr>２（７）品種別、月別消費者・販売業者向販売及び在庫内訳</vt:lpstr>
      <vt:lpstr>参考資料１、２備蓄量推移、輸入価格推移</vt:lpstr>
      <vt:lpstr>参考資料３（１）（２）</vt:lpstr>
      <vt:lpstr>参考資料３（３）（４）</vt:lpstr>
      <vt:lpstr>参考資料３（５）（６）</vt:lpstr>
      <vt:lpstr>参考資料３（７）（８）</vt:lpstr>
      <vt:lpstr>'●目次(Contents)●'!Print_Area</vt:lpstr>
      <vt:lpstr>'１（１）原油地域別、国別輸入'!Print_Area</vt:lpstr>
      <vt:lpstr>'１（２）原油油種別輸入'!Print_Area</vt:lpstr>
      <vt:lpstr>'１（３）非精製用出荷内訳'!Print_Area</vt:lpstr>
      <vt:lpstr>'１（４）原油処理及び原油在庫'!Print_Area</vt:lpstr>
      <vt:lpstr>'２（１）①石油製品需給総括暦年'!Print_Area</vt:lpstr>
      <vt:lpstr>'２（１）②石油製品需給総括年度'!Print_Area</vt:lpstr>
      <vt:lpstr>'２（２）①製造業者・輸入業者受払暦年'!Print_Area</vt:lpstr>
      <vt:lpstr>'２（２）②製造業者・輸入業者受払年度'!Print_Area</vt:lpstr>
      <vt:lpstr>'２（３）石油製品国内向月別販売'!Print_Area</vt:lpstr>
      <vt:lpstr>'２（４）②石油製品国・地域別月別輸入'!Print_Area</vt:lpstr>
      <vt:lpstr>'２（４）③石油製品月別輸出'!Print_Area</vt:lpstr>
      <vt:lpstr>'２（４）④石油製品国・地域別月別輸出'!Print_Area</vt:lpstr>
      <vt:lpstr>'２（５）石油製品月別業態別在庫'!Print_Area</vt:lpstr>
      <vt:lpstr>'２（６）製造業者・輸入業者月別消費者、販売業者向販売'!Print_Area</vt:lpstr>
      <vt:lpstr>'２（７）品種別、月別消費者・販売業者向販売及び在庫内訳'!Print_Area</vt:lpstr>
      <vt:lpstr>'参考資料１、２備蓄量推移、輸入価格推移'!Print_Area</vt:lpstr>
      <vt:lpstr>'参考資料３（１）（２）'!Print_Area</vt:lpstr>
      <vt:lpstr>'参考資料３（３）（４）'!Print_Area</vt:lpstr>
      <vt:lpstr>'参考資料３（５）（６）'!Print_Area</vt:lpstr>
      <vt:lpstr>'参考資料３（７）（８）'!Print_Area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2018-06-19T09:42:08Z</dcterms:modified>
</cp:coreProperties>
</file>